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___UFM-Cursos___\4_Semestre-[Julio-Noviembre-2020]\____SumaDeCursosUFM2.2____\___Statistical_Thinking_II_-Notas___\lab3\"/>
    </mc:Choice>
  </mc:AlternateContent>
  <xr:revisionPtr revIDLastSave="0" documentId="13_ncr:1_{0A4CC40D-69A3-408E-B650-10268A0BD72E}" xr6:coauthVersionLast="45" xr6:coauthVersionMax="45" xr10:uidLastSave="{00000000-0000-0000-0000-000000000000}"/>
  <bookViews>
    <workbookView xWindow="390" yWindow="390" windowWidth="14130" windowHeight="14640" activeTab="3" xr2:uid="{00000000-000D-0000-FFFF-FFFF00000000}"/>
  </bookViews>
  <sheets>
    <sheet name="Inciso 1" sheetId="1" r:id="rId1"/>
    <sheet name="Inciso 2" sheetId="2" r:id="rId2"/>
    <sheet name="Inciso 3" sheetId="3" r:id="rId3"/>
    <sheet name="Inciso 5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4" l="1"/>
  <c r="D24" i="4"/>
  <c r="J38" i="3"/>
  <c r="J36" i="3"/>
  <c r="I35" i="3"/>
  <c r="I40" i="3"/>
  <c r="H44" i="3"/>
  <c r="H43" i="3"/>
  <c r="H42" i="3"/>
  <c r="H41" i="3"/>
  <c r="H40" i="3"/>
  <c r="H39" i="3"/>
  <c r="H38" i="3"/>
  <c r="H37" i="3"/>
  <c r="H36" i="3"/>
  <c r="H35" i="3"/>
  <c r="D48" i="3"/>
  <c r="D47" i="3"/>
  <c r="G36" i="3"/>
  <c r="G37" i="3"/>
  <c r="G38" i="3"/>
  <c r="G39" i="3"/>
  <c r="G40" i="3"/>
  <c r="G41" i="3"/>
  <c r="G42" i="3"/>
  <c r="G43" i="3"/>
  <c r="G44" i="3"/>
  <c r="F36" i="3"/>
  <c r="F37" i="3"/>
  <c r="F38" i="3"/>
  <c r="F39" i="3"/>
  <c r="F40" i="3"/>
  <c r="F41" i="3"/>
  <c r="F42" i="3"/>
  <c r="F43" i="3"/>
  <c r="F44" i="3"/>
  <c r="F35" i="3"/>
  <c r="H14" i="4" l="1"/>
  <c r="H13" i="4"/>
  <c r="H12" i="4"/>
  <c r="F13" i="4"/>
  <c r="F14" i="4"/>
  <c r="F15" i="4"/>
  <c r="F16" i="4"/>
  <c r="F17" i="4"/>
  <c r="F18" i="4"/>
  <c r="F19" i="4"/>
  <c r="F20" i="4"/>
  <c r="F21" i="4"/>
  <c r="F12" i="4"/>
  <c r="E13" i="4"/>
  <c r="E14" i="4"/>
  <c r="E15" i="4"/>
  <c r="E16" i="4"/>
  <c r="E17" i="4"/>
  <c r="E18" i="4"/>
  <c r="E19" i="4"/>
  <c r="E20" i="4"/>
  <c r="E21" i="4"/>
  <c r="E12" i="4"/>
  <c r="I22" i="2" l="1"/>
  <c r="E21" i="3"/>
  <c r="E20" i="3"/>
  <c r="D20" i="3"/>
  <c r="D21" i="3"/>
  <c r="D56" i="3"/>
  <c r="D58" i="3" s="1"/>
  <c r="I38" i="3"/>
  <c r="I39" i="3"/>
  <c r="I44" i="3"/>
  <c r="L38" i="3"/>
  <c r="L37" i="3"/>
  <c r="L35" i="3"/>
  <c r="M1048571" i="2"/>
  <c r="J37" i="3"/>
  <c r="J39" i="3"/>
  <c r="I41" i="3"/>
  <c r="I42" i="3"/>
  <c r="J43" i="3"/>
  <c r="J44" i="3"/>
  <c r="F30" i="2"/>
  <c r="G30" i="2" s="1"/>
  <c r="F31" i="2"/>
  <c r="G31" i="2" s="1"/>
  <c r="F32" i="2"/>
  <c r="G32" i="2" s="1"/>
  <c r="F22" i="2"/>
  <c r="G22" i="2" s="1"/>
  <c r="F23" i="2"/>
  <c r="F24" i="2"/>
  <c r="G24" i="2" s="1"/>
  <c r="F25" i="2"/>
  <c r="G25" i="2" s="1"/>
  <c r="F26" i="2"/>
  <c r="G26" i="2" s="1"/>
  <c r="F27" i="2"/>
  <c r="G27" i="2" s="1"/>
  <c r="F28" i="2"/>
  <c r="G28" i="2" s="1"/>
  <c r="F29" i="2"/>
  <c r="F21" i="2"/>
  <c r="G21" i="2" s="1"/>
  <c r="I21" i="2" s="1"/>
  <c r="D56" i="1"/>
  <c r="D58" i="1"/>
  <c r="F35" i="1"/>
  <c r="F34" i="1"/>
  <c r="F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33" i="1"/>
  <c r="G35" i="3" l="1"/>
  <c r="J35" i="3" s="1"/>
  <c r="I23" i="2"/>
  <c r="I36" i="3"/>
  <c r="I37" i="3"/>
  <c r="I43" i="3"/>
  <c r="J41" i="3"/>
  <c r="J40" i="3"/>
  <c r="J42" i="3"/>
  <c r="J45" i="3" l="1"/>
</calcChain>
</file>

<file path=xl/sharedStrings.xml><?xml version="1.0" encoding="utf-8"?>
<sst xmlns="http://schemas.openxmlformats.org/spreadsheetml/2006/main" count="103" uniqueCount="77">
  <si>
    <t>Parámetro de interés:</t>
  </si>
  <si>
    <t>Hipótesis:</t>
  </si>
  <si>
    <t>Significancia:</t>
  </si>
  <si>
    <t>Definir un signo:</t>
  </si>
  <si>
    <r>
      <t xml:space="preserve">Parámetro de interés: </t>
    </r>
    <r>
      <rPr>
        <sz val="11"/>
        <color theme="1"/>
        <rFont val="Calibri"/>
        <family val="2"/>
        <scheme val="minor"/>
      </rPr>
      <t>mediana.</t>
    </r>
  </si>
  <si>
    <t>H0:</t>
  </si>
  <si>
    <t>Ha:</t>
  </si>
  <si>
    <t>mediana != 2,000;</t>
  </si>
  <si>
    <t>mediana == 2,000;</t>
  </si>
  <si>
    <t>Resistencia al esfuerzo cortante</t>
  </si>
  <si>
    <t>Signo</t>
  </si>
  <si>
    <r>
      <t xml:space="preserve">Éxito: </t>
    </r>
    <r>
      <rPr>
        <sz val="11"/>
        <color theme="1"/>
        <rFont val="Calibri"/>
        <family val="2"/>
        <scheme val="minor"/>
      </rPr>
      <t>mayor de 2,000.</t>
    </r>
  </si>
  <si>
    <t>*Se asume que si la mediana es 2,000, 50% de los datos tendrían que estar arriba de 2,000 y 50% abajo.</t>
  </si>
  <si>
    <t>"+":</t>
  </si>
  <si>
    <t>"-":</t>
  </si>
  <si>
    <t>n:</t>
  </si>
  <si>
    <t>p == 0.5;</t>
  </si>
  <si>
    <t>p != 0.5;</t>
  </si>
  <si>
    <t>Conclusión:</t>
  </si>
  <si>
    <t>Rechazar si: valor-p &lt;= significancia;</t>
  </si>
  <si>
    <t>*Esta probabilidad se multiplica por dos debido a que se está tratando con dos colas.</t>
  </si>
  <si>
    <t>valor-p:</t>
  </si>
  <si>
    <t>significancia:</t>
  </si>
  <si>
    <t>Estadístico de prueba:</t>
  </si>
  <si>
    <t>Tienda</t>
  </si>
  <si>
    <t>Antes del juego</t>
  </si>
  <si>
    <t>Durante el juego</t>
  </si>
  <si>
    <t>diferencia de medianas.</t>
  </si>
  <si>
    <t># La mediana durante el juego será más grande.</t>
  </si>
  <si>
    <t># La mediana antes del juego será mas grande.</t>
  </si>
  <si>
    <t>Juztificación:</t>
  </si>
  <si>
    <t>Diferencias</t>
  </si>
  <si>
    <t>"-"</t>
  </si>
  <si>
    <t>"+"</t>
  </si>
  <si>
    <t>T^+:</t>
  </si>
  <si>
    <t>*Se define como éxito que la M_1 sea mayor.</t>
  </si>
  <si>
    <t>sigma{T^+}:</t>
  </si>
  <si>
    <t>mu_{T^+}:</t>
  </si>
  <si>
    <t>M_0  &lt; M_1;</t>
  </si>
  <si>
    <t># Evaluar usando distribución normal.</t>
  </si>
  <si>
    <t>p &gt;= 0.5;</t>
  </si>
  <si>
    <t>p  &lt; 0.5;</t>
  </si>
  <si>
    <t xml:space="preserve">Estadístico de prueba: </t>
  </si>
  <si>
    <t>Con Ej.</t>
  </si>
  <si>
    <t>Sin Ej.</t>
  </si>
  <si>
    <t>Rangos</t>
  </si>
  <si>
    <t>Diferencia absoluta</t>
  </si>
  <si>
    <t>P( X &gt;= T^+-0.5):</t>
  </si>
  <si>
    <t>por si las moscas</t>
  </si>
  <si>
    <t>Rangos con signo</t>
  </si>
  <si>
    <t>Rechazar si: valor-p &lt;= significancia.</t>
  </si>
  <si>
    <t xml:space="preserve">Conclusión: </t>
  </si>
  <si>
    <t>Viabilidad de la prueba:</t>
  </si>
  <si>
    <t>Cumple con n &gt;= 10.</t>
  </si>
  <si>
    <t>skewness:</t>
  </si>
  <si>
    <t>curtosis:</t>
  </si>
  <si>
    <t>Con una significancia de 0.05 no tenemos suficiente evidencia para afirmar que la mediana no es 2,000.</t>
  </si>
  <si>
    <t xml:space="preserve"> medianas de las diferencia.</t>
  </si>
  <si>
    <t>p1 con ejercicio</t>
  </si>
  <si>
    <t>medianas de las diferencias -50 &gt;= 0;</t>
  </si>
  <si>
    <t>medianas de las diferencias &lt; 0;</t>
  </si>
  <si>
    <t>Neumáticos</t>
  </si>
  <si>
    <t>Tipo de banda 1</t>
  </si>
  <si>
    <t>Tipo de banda 2</t>
  </si>
  <si>
    <t>Clasificación de desgeste</t>
  </si>
  <si>
    <t xml:space="preserve">Parámetro de interés: </t>
  </si>
  <si>
    <t>alfa = 0.05</t>
  </si>
  <si>
    <t xml:space="preserve">n: </t>
  </si>
  <si>
    <t>P(X &gt;= 4):</t>
  </si>
  <si>
    <t>\mu_1 es la media antes, \mu_2 es la media despues.</t>
  </si>
  <si>
    <t>m_0  &gt;= M_1;</t>
  </si>
  <si>
    <t># Estudiante</t>
  </si>
  <si>
    <t>Signo:</t>
  </si>
  <si>
    <t>Diferencia - 50</t>
  </si>
  <si>
    <t>P( X &gt;= 10):</t>
  </si>
  <si>
    <t>tipo 2:</t>
  </si>
  <si>
    <t>tipo 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</si>
</sst>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 wrapText="1"/>
    </xf>
    <xf numFmtId="0" fontId="0" fillId="0" borderId="1" xfId="0" applyBorder="1"/>
    <xf numFmtId="0" fontId="0" fillId="0" borderId="0" xfId="0" applyAlignment="1"/>
    <xf numFmtId="0" fontId="0" fillId="2" borderId="0" xfId="0" applyFill="1"/>
    <xf numFmtId="0" fontId="0" fillId="0" borderId="0" xfId="0" applyFill="1"/>
    <xf numFmtId="0" fontId="0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496403</xdr:colOff>
      <xdr:row>10</xdr:row>
      <xdr:rowOff>124108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00873A-4DF5-4944-84BD-18C276AEC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06853" cy="2029108"/>
        </a:xfrm>
        <a:prstGeom prst="rect">
          <a:avLst/>
        </a:prstGeom>
      </xdr:spPr>
    </xdr:pic>
    <xdr:clientData/>
  </xdr:twoCellAnchor>
  <xdr:twoCellAnchor editAs="oneCell">
    <xdr:from>
      <xdr:col>8</xdr:col>
      <xdr:colOff>295464</xdr:colOff>
      <xdr:row>31</xdr:row>
      <xdr:rowOff>515408</xdr:rowOff>
    </xdr:from>
    <xdr:to>
      <xdr:col>17</xdr:col>
      <xdr:colOff>485774</xdr:colOff>
      <xdr:row>48</xdr:row>
      <xdr:rowOff>57679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CDE3E2D-3022-4CAB-A9E8-4DC6B7B9E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01381" y="6420908"/>
          <a:ext cx="5714810" cy="314060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77202</xdr:rowOff>
    </xdr:from>
    <xdr:to>
      <xdr:col>8</xdr:col>
      <xdr:colOff>581025</xdr:colOff>
      <xdr:row>21</xdr:row>
      <xdr:rowOff>31292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51D1F9A-8C20-4BC6-9437-A23045B9B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3950" y="2363202"/>
          <a:ext cx="4429125" cy="16685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210644</xdr:colOff>
      <xdr:row>8</xdr:row>
      <xdr:rowOff>152634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41E1CF-F493-48D4-A787-B473E6C0C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840169" cy="1676634"/>
        </a:xfrm>
        <a:prstGeom prst="rect">
          <a:avLst/>
        </a:prstGeom>
      </xdr:spPr>
    </xdr:pic>
    <xdr:clientData/>
  </xdr:twoCellAnchor>
  <xdr:twoCellAnchor editAs="oneCell">
    <xdr:from>
      <xdr:col>2</xdr:col>
      <xdr:colOff>732069</xdr:colOff>
      <xdr:row>47</xdr:row>
      <xdr:rowOff>38100</xdr:rowOff>
    </xdr:from>
    <xdr:to>
      <xdr:col>6</xdr:col>
      <xdr:colOff>520747</xdr:colOff>
      <xdr:row>55</xdr:row>
      <xdr:rowOff>171449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4A0B3F-FFC9-49B4-BE39-A57C00965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51269" y="9944100"/>
          <a:ext cx="3760603" cy="16573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476250</xdr:colOff>
      <xdr:row>12</xdr:row>
      <xdr:rowOff>65285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C4E20C-4834-4B3B-922B-A7FB079B0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62900" cy="23512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180975</xdr:rowOff>
    </xdr:from>
    <xdr:to>
      <xdr:col>7</xdr:col>
      <xdr:colOff>542925</xdr:colOff>
      <xdr:row>15</xdr:row>
      <xdr:rowOff>132190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A77B6B-79B0-49BA-92E9-B8B8D0795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276475"/>
          <a:ext cx="6200775" cy="713215"/>
        </a:xfrm>
        <a:prstGeom prst="rect">
          <a:avLst/>
        </a:prstGeom>
      </xdr:spPr>
    </xdr:pic>
    <xdr:clientData/>
  </xdr:twoCellAnchor>
  <xdr:twoCellAnchor editAs="oneCell">
    <xdr:from>
      <xdr:col>5</xdr:col>
      <xdr:colOff>1104900</xdr:colOff>
      <xdr:row>48</xdr:row>
      <xdr:rowOff>136275</xdr:rowOff>
    </xdr:from>
    <xdr:to>
      <xdr:col>11</xdr:col>
      <xdr:colOff>534651</xdr:colOff>
      <xdr:row>58</xdr:row>
      <xdr:rowOff>76778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93E2BD-BC5D-4202-BF26-11D7BF3EF9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52925" y="9280275"/>
          <a:ext cx="3992226" cy="184550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251553</xdr:colOff>
      <xdr:row>8</xdr:row>
      <xdr:rowOff>159346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61D580F-9AB0-4856-A37E-FE79AE9CA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7900" cy="16833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2:F59"/>
  <sheetViews>
    <sheetView zoomScale="90" workbookViewId="0">
      <selection activeCell="R22" sqref="R22"/>
    </sheetView>
  </sheetViews>
  <sheetFormatPr defaultRowHeight="15" x14ac:dyDescent="0.25"/>
  <cols>
    <col min="2" max="2" width="7.7109375" customWidth="1"/>
    <col min="3" max="3" width="12" customWidth="1"/>
  </cols>
  <sheetData>
    <row r="12" spans="2:5" x14ac:dyDescent="0.25">
      <c r="B12" s="2" t="s">
        <v>30</v>
      </c>
    </row>
    <row r="13" spans="2:5" x14ac:dyDescent="0.25">
      <c r="C13" s="6"/>
      <c r="D13" s="6"/>
      <c r="E13" s="6"/>
    </row>
    <row r="14" spans="2:5" x14ac:dyDescent="0.25">
      <c r="C14" s="6"/>
      <c r="D14" s="6"/>
      <c r="E14" s="6"/>
    </row>
    <row r="15" spans="2:5" x14ac:dyDescent="0.25">
      <c r="C15" s="6"/>
      <c r="D15" s="6"/>
      <c r="E15" s="6"/>
    </row>
    <row r="16" spans="2:5" x14ac:dyDescent="0.25">
      <c r="C16" s="6"/>
      <c r="D16" s="6"/>
      <c r="E16" s="6"/>
    </row>
    <row r="17" spans="2:6" x14ac:dyDescent="0.25">
      <c r="C17" s="6"/>
      <c r="D17" s="6"/>
      <c r="E17" s="6"/>
    </row>
    <row r="18" spans="2:6" x14ac:dyDescent="0.25">
      <c r="C18" s="6"/>
      <c r="D18" s="6"/>
      <c r="E18" s="6"/>
    </row>
    <row r="19" spans="2:6" x14ac:dyDescent="0.25">
      <c r="C19" s="6"/>
      <c r="D19" s="6"/>
      <c r="E19" s="6"/>
    </row>
    <row r="20" spans="2:6" x14ac:dyDescent="0.25">
      <c r="C20" s="6"/>
      <c r="D20" s="6"/>
      <c r="E20" s="6"/>
    </row>
    <row r="21" spans="2:6" x14ac:dyDescent="0.25">
      <c r="C21" s="6"/>
      <c r="D21" s="6"/>
      <c r="E21" s="6"/>
    </row>
    <row r="23" spans="2:6" x14ac:dyDescent="0.25">
      <c r="B23" s="1" t="s">
        <v>4</v>
      </c>
    </row>
    <row r="25" spans="2:6" x14ac:dyDescent="0.25">
      <c r="B25" s="2" t="s">
        <v>1</v>
      </c>
    </row>
    <row r="26" spans="2:6" x14ac:dyDescent="0.25">
      <c r="B26" s="3"/>
      <c r="C26" s="2" t="s">
        <v>5</v>
      </c>
      <c r="D26" t="s">
        <v>8</v>
      </c>
      <c r="F26" t="s">
        <v>16</v>
      </c>
    </row>
    <row r="27" spans="2:6" x14ac:dyDescent="0.25">
      <c r="C27" s="2" t="s">
        <v>6</v>
      </c>
      <c r="D27" t="s">
        <v>7</v>
      </c>
      <c r="F27" t="s">
        <v>17</v>
      </c>
    </row>
    <row r="28" spans="2:6" x14ac:dyDescent="0.25">
      <c r="C28" s="2" t="s">
        <v>11</v>
      </c>
    </row>
    <row r="29" spans="2:6" x14ac:dyDescent="0.25">
      <c r="C29" s="3" t="s">
        <v>12</v>
      </c>
    </row>
    <row r="30" spans="2:6" x14ac:dyDescent="0.25">
      <c r="B30" s="2" t="s">
        <v>2</v>
      </c>
      <c r="D30">
        <v>0.05</v>
      </c>
    </row>
    <row r="31" spans="2:6" x14ac:dyDescent="0.25">
      <c r="B31" s="2" t="s">
        <v>3</v>
      </c>
    </row>
    <row r="32" spans="2:6" ht="43.5" customHeight="1" x14ac:dyDescent="0.25">
      <c r="C32" s="4" t="s">
        <v>9</v>
      </c>
      <c r="D32" s="2" t="s">
        <v>10</v>
      </c>
    </row>
    <row r="33" spans="3:6" x14ac:dyDescent="0.25">
      <c r="C33">
        <v>2158.6999999999998</v>
      </c>
      <c r="D33" t="str">
        <f>IF(OR(C33&lt;2000,C33&gt;2000),IF(C33&lt;2000,"-","+"),"Descartar")</f>
        <v>+</v>
      </c>
      <c r="E33" t="s">
        <v>13</v>
      </c>
      <c r="F33">
        <f>COUNTIF(D33:D52,"+")</f>
        <v>14</v>
      </c>
    </row>
    <row r="34" spans="3:6" x14ac:dyDescent="0.25">
      <c r="C34">
        <v>1678.15</v>
      </c>
      <c r="D34" t="str">
        <f t="shared" ref="D34:D52" si="0">IF(OR(C34&lt;2000,C34&gt;2000),IF(C34&lt;2000,"-","+"),"Descartar")</f>
        <v>-</v>
      </c>
      <c r="E34" t="s">
        <v>14</v>
      </c>
      <c r="F34">
        <f>COUNTIF(D33:D52,"-")</f>
        <v>6</v>
      </c>
    </row>
    <row r="35" spans="3:6" x14ac:dyDescent="0.25">
      <c r="C35">
        <v>2316</v>
      </c>
      <c r="D35" t="str">
        <f t="shared" si="0"/>
        <v>+</v>
      </c>
      <c r="E35" t="s">
        <v>15</v>
      </c>
      <c r="F35" s="5">
        <f>SUM(F33:F34)</f>
        <v>20</v>
      </c>
    </row>
    <row r="36" spans="3:6" x14ac:dyDescent="0.25">
      <c r="C36">
        <v>2061.3000000000002</v>
      </c>
      <c r="D36" t="str">
        <f t="shared" si="0"/>
        <v>+</v>
      </c>
    </row>
    <row r="37" spans="3:6" x14ac:dyDescent="0.25">
      <c r="C37">
        <v>2207.5</v>
      </c>
      <c r="D37" t="str">
        <f t="shared" si="0"/>
        <v>+</v>
      </c>
    </row>
    <row r="38" spans="3:6" x14ac:dyDescent="0.25">
      <c r="C38">
        <v>1708.3</v>
      </c>
      <c r="D38" t="str">
        <f t="shared" si="0"/>
        <v>-</v>
      </c>
    </row>
    <row r="39" spans="3:6" x14ac:dyDescent="0.25">
      <c r="C39">
        <v>1784.7</v>
      </c>
      <c r="D39" t="str">
        <f t="shared" si="0"/>
        <v>-</v>
      </c>
    </row>
    <row r="40" spans="3:6" x14ac:dyDescent="0.25">
      <c r="C40">
        <v>2575.1</v>
      </c>
      <c r="D40" t="str">
        <f t="shared" si="0"/>
        <v>+</v>
      </c>
    </row>
    <row r="41" spans="3:6" x14ac:dyDescent="0.25">
      <c r="C41">
        <v>2357.9</v>
      </c>
      <c r="D41" t="str">
        <f t="shared" si="0"/>
        <v>+</v>
      </c>
    </row>
    <row r="42" spans="3:6" x14ac:dyDescent="0.25">
      <c r="C42">
        <v>2256.6999999999998</v>
      </c>
      <c r="D42" t="str">
        <f t="shared" si="0"/>
        <v>+</v>
      </c>
    </row>
    <row r="43" spans="3:6" x14ac:dyDescent="0.25">
      <c r="C43">
        <v>2165.1999999999998</v>
      </c>
      <c r="D43" t="str">
        <f t="shared" si="0"/>
        <v>+</v>
      </c>
    </row>
    <row r="44" spans="3:6" x14ac:dyDescent="0.25">
      <c r="C44">
        <v>2399.5500000000002</v>
      </c>
      <c r="D44" t="str">
        <f t="shared" si="0"/>
        <v>+</v>
      </c>
    </row>
    <row r="45" spans="3:6" x14ac:dyDescent="0.25">
      <c r="C45">
        <v>1779.8</v>
      </c>
      <c r="D45" t="str">
        <f t="shared" si="0"/>
        <v>-</v>
      </c>
    </row>
    <row r="46" spans="3:6" x14ac:dyDescent="0.25">
      <c r="C46">
        <v>2336.75</v>
      </c>
      <c r="D46" t="str">
        <f t="shared" si="0"/>
        <v>+</v>
      </c>
    </row>
    <row r="47" spans="3:6" x14ac:dyDescent="0.25">
      <c r="C47">
        <v>1765.3</v>
      </c>
      <c r="D47" t="str">
        <f t="shared" si="0"/>
        <v>-</v>
      </c>
    </row>
    <row r="48" spans="3:6" x14ac:dyDescent="0.25">
      <c r="C48">
        <v>2053.5</v>
      </c>
      <c r="D48" t="str">
        <f t="shared" si="0"/>
        <v>+</v>
      </c>
    </row>
    <row r="49" spans="2:5" x14ac:dyDescent="0.25">
      <c r="C49">
        <v>2414.4</v>
      </c>
      <c r="D49" t="str">
        <f t="shared" si="0"/>
        <v>+</v>
      </c>
    </row>
    <row r="50" spans="2:5" x14ac:dyDescent="0.25">
      <c r="C50">
        <v>2200.5</v>
      </c>
      <c r="D50" t="str">
        <f t="shared" si="0"/>
        <v>+</v>
      </c>
    </row>
    <row r="51" spans="2:5" x14ac:dyDescent="0.25">
      <c r="C51">
        <v>2654.2</v>
      </c>
      <c r="D51" t="str">
        <f t="shared" si="0"/>
        <v>+</v>
      </c>
    </row>
    <row r="52" spans="2:5" x14ac:dyDescent="0.25">
      <c r="C52">
        <v>1753.7</v>
      </c>
      <c r="D52" t="str">
        <f t="shared" si="0"/>
        <v>-</v>
      </c>
    </row>
    <row r="53" spans="2:5" x14ac:dyDescent="0.25">
      <c r="C53" s="5"/>
      <c r="D53" s="5"/>
      <c r="E53" t="s">
        <v>20</v>
      </c>
    </row>
    <row r="54" spans="2:5" x14ac:dyDescent="0.25">
      <c r="B54" s="2" t="s">
        <v>18</v>
      </c>
    </row>
    <row r="55" spans="2:5" x14ac:dyDescent="0.25">
      <c r="C55" t="s">
        <v>19</v>
      </c>
    </row>
    <row r="56" spans="2:5" x14ac:dyDescent="0.25">
      <c r="C56" t="s">
        <v>21</v>
      </c>
      <c r="D56">
        <f>2*(0.0577)</f>
        <v>0.1154</v>
      </c>
    </row>
    <row r="57" spans="2:5" x14ac:dyDescent="0.25">
      <c r="C57" t="s">
        <v>22</v>
      </c>
      <c r="D57">
        <v>0.05</v>
      </c>
    </row>
    <row r="58" spans="2:5" x14ac:dyDescent="0.25">
      <c r="C58" t="s">
        <v>18</v>
      </c>
      <c r="D58" t="str">
        <f>IF(D56&lt;=D57,"Rechazar","No rechazar")</f>
        <v>No rechazar</v>
      </c>
    </row>
    <row r="59" spans="2:5" x14ac:dyDescent="0.25">
      <c r="C59" s="2" t="s">
        <v>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0B07A-BBAC-409F-9BD4-1BD75625BACF}">
  <dimension ref="B11:N1048571"/>
  <sheetViews>
    <sheetView topLeftCell="A4" workbookViewId="0">
      <selection activeCell="D14" sqref="D14"/>
    </sheetView>
  </sheetViews>
  <sheetFormatPr defaultRowHeight="15" x14ac:dyDescent="0.25"/>
  <cols>
    <col min="3" max="3" width="15.5703125" customWidth="1"/>
    <col min="4" max="4" width="16.140625" customWidth="1"/>
    <col min="5" max="5" width="16.28515625" customWidth="1"/>
    <col min="6" max="6" width="11.5703125" customWidth="1"/>
  </cols>
  <sheetData>
    <row r="11" spans="2:8" x14ac:dyDescent="0.25">
      <c r="B11" s="2" t="s">
        <v>0</v>
      </c>
      <c r="D11" t="s">
        <v>27</v>
      </c>
    </row>
    <row r="13" spans="2:8" x14ac:dyDescent="0.25">
      <c r="B13" s="2" t="s">
        <v>1</v>
      </c>
      <c r="D13" t="s">
        <v>69</v>
      </c>
    </row>
    <row r="14" spans="2:8" x14ac:dyDescent="0.25">
      <c r="C14" s="2" t="s">
        <v>5</v>
      </c>
      <c r="D14" t="s">
        <v>70</v>
      </c>
      <c r="F14" t="s">
        <v>40</v>
      </c>
      <c r="H14" t="s">
        <v>29</v>
      </c>
    </row>
    <row r="15" spans="2:8" x14ac:dyDescent="0.25">
      <c r="C15" s="2" t="s">
        <v>6</v>
      </c>
      <c r="D15" t="s">
        <v>38</v>
      </c>
      <c r="F15" t="s">
        <v>41</v>
      </c>
      <c r="H15" t="s">
        <v>28</v>
      </c>
    </row>
    <row r="16" spans="2:8" x14ac:dyDescent="0.25">
      <c r="C16" t="s">
        <v>35</v>
      </c>
    </row>
    <row r="17" spans="2:14" x14ac:dyDescent="0.25">
      <c r="B17" s="2" t="s">
        <v>2</v>
      </c>
      <c r="D17">
        <v>0.05</v>
      </c>
    </row>
    <row r="19" spans="2:14" x14ac:dyDescent="0.25">
      <c r="B19" s="2" t="s">
        <v>23</v>
      </c>
    </row>
    <row r="20" spans="2:14" x14ac:dyDescent="0.25">
      <c r="C20" s="2" t="s">
        <v>24</v>
      </c>
      <c r="D20" s="2" t="s">
        <v>25</v>
      </c>
      <c r="E20" s="2" t="s">
        <v>26</v>
      </c>
      <c r="F20" s="2" t="s">
        <v>31</v>
      </c>
      <c r="G20" s="2" t="s">
        <v>10</v>
      </c>
      <c r="H20" s="2"/>
      <c r="I20" s="2"/>
      <c r="J20" s="2"/>
    </row>
    <row r="21" spans="2:14" x14ac:dyDescent="0.25">
      <c r="C21">
        <v>1</v>
      </c>
      <c r="D21">
        <v>42</v>
      </c>
      <c r="E21">
        <v>40</v>
      </c>
      <c r="F21">
        <f t="shared" ref="F21:F32" si="0">D21-E21</f>
        <v>2</v>
      </c>
      <c r="G21" t="str">
        <f>IF(F21&lt;0,"-","+")</f>
        <v>+</v>
      </c>
      <c r="H21" t="s">
        <v>13</v>
      </c>
      <c r="I21">
        <f>COUNTIF(G21:G33,"+")</f>
        <v>4</v>
      </c>
    </row>
    <row r="22" spans="2:14" x14ac:dyDescent="0.25">
      <c r="C22">
        <v>2</v>
      </c>
      <c r="D22">
        <v>57</v>
      </c>
      <c r="E22">
        <v>60</v>
      </c>
      <c r="F22">
        <f t="shared" si="0"/>
        <v>-3</v>
      </c>
      <c r="G22" t="str">
        <f t="shared" ref="G22:G32" si="1">IF(F22&lt;0,"-","+")</f>
        <v>-</v>
      </c>
      <c r="H22" t="s">
        <v>14</v>
      </c>
      <c r="I22">
        <f>COUNTIF(G21:G33,"-")</f>
        <v>6</v>
      </c>
    </row>
    <row r="23" spans="2:14" x14ac:dyDescent="0.25">
      <c r="C23" s="7">
        <v>3</v>
      </c>
      <c r="D23" s="7">
        <v>38</v>
      </c>
      <c r="E23" s="7">
        <v>38</v>
      </c>
      <c r="F23" s="7">
        <f t="shared" si="0"/>
        <v>0</v>
      </c>
      <c r="H23" s="8" t="s">
        <v>67</v>
      </c>
      <c r="I23" s="8">
        <f>SUM(I21:I22)</f>
        <v>10</v>
      </c>
      <c r="J23" s="8"/>
      <c r="N23">
        <v>1</v>
      </c>
    </row>
    <row r="24" spans="2:14" x14ac:dyDescent="0.25">
      <c r="C24">
        <v>4</v>
      </c>
      <c r="D24">
        <v>49</v>
      </c>
      <c r="E24">
        <v>47</v>
      </c>
      <c r="F24">
        <f t="shared" si="0"/>
        <v>2</v>
      </c>
      <c r="G24" t="str">
        <f t="shared" si="1"/>
        <v>+</v>
      </c>
      <c r="N24">
        <v>2</v>
      </c>
    </row>
    <row r="25" spans="2:14" x14ac:dyDescent="0.25">
      <c r="C25">
        <v>5</v>
      </c>
      <c r="D25">
        <v>63</v>
      </c>
      <c r="E25">
        <v>65</v>
      </c>
      <c r="F25">
        <f t="shared" si="0"/>
        <v>-2</v>
      </c>
      <c r="G25" t="str">
        <f t="shared" si="1"/>
        <v>-</v>
      </c>
      <c r="N25">
        <v>3</v>
      </c>
    </row>
    <row r="26" spans="2:14" x14ac:dyDescent="0.25">
      <c r="C26">
        <v>6</v>
      </c>
      <c r="D26">
        <v>36</v>
      </c>
      <c r="E26">
        <v>39</v>
      </c>
      <c r="F26">
        <f t="shared" si="0"/>
        <v>-3</v>
      </c>
      <c r="G26" t="str">
        <f t="shared" si="1"/>
        <v>-</v>
      </c>
      <c r="N26">
        <v>4</v>
      </c>
    </row>
    <row r="27" spans="2:14" x14ac:dyDescent="0.25">
      <c r="C27">
        <v>7</v>
      </c>
      <c r="D27">
        <v>48</v>
      </c>
      <c r="E27">
        <v>49</v>
      </c>
      <c r="F27">
        <f t="shared" si="0"/>
        <v>-1</v>
      </c>
      <c r="G27" t="str">
        <f t="shared" si="1"/>
        <v>-</v>
      </c>
      <c r="N27">
        <v>5</v>
      </c>
    </row>
    <row r="28" spans="2:14" x14ac:dyDescent="0.25">
      <c r="C28">
        <v>8</v>
      </c>
      <c r="D28">
        <v>58</v>
      </c>
      <c r="E28">
        <v>50</v>
      </c>
      <c r="F28">
        <f t="shared" si="0"/>
        <v>8</v>
      </c>
      <c r="G28" t="str">
        <f t="shared" si="1"/>
        <v>+</v>
      </c>
      <c r="N28">
        <v>6</v>
      </c>
    </row>
    <row r="29" spans="2:14" x14ac:dyDescent="0.25">
      <c r="C29" s="7">
        <v>9</v>
      </c>
      <c r="D29" s="7">
        <v>47</v>
      </c>
      <c r="E29" s="7">
        <v>47</v>
      </c>
      <c r="F29" s="7">
        <f t="shared" si="0"/>
        <v>0</v>
      </c>
      <c r="H29" s="8"/>
      <c r="I29" s="8"/>
      <c r="J29" s="8"/>
      <c r="N29">
        <v>7</v>
      </c>
    </row>
    <row r="30" spans="2:14" x14ac:dyDescent="0.25">
      <c r="C30">
        <v>10</v>
      </c>
      <c r="D30">
        <v>51</v>
      </c>
      <c r="E30">
        <v>52</v>
      </c>
      <c r="F30">
        <f t="shared" si="0"/>
        <v>-1</v>
      </c>
      <c r="G30" t="str">
        <f t="shared" si="1"/>
        <v>-</v>
      </c>
      <c r="N30">
        <v>8</v>
      </c>
    </row>
    <row r="31" spans="2:14" x14ac:dyDescent="0.25">
      <c r="C31">
        <v>11</v>
      </c>
      <c r="D31">
        <v>83</v>
      </c>
      <c r="E31">
        <v>72</v>
      </c>
      <c r="F31">
        <f t="shared" si="0"/>
        <v>11</v>
      </c>
      <c r="G31" t="str">
        <f t="shared" si="1"/>
        <v>+</v>
      </c>
      <c r="N31">
        <v>9</v>
      </c>
    </row>
    <row r="32" spans="2:14" x14ac:dyDescent="0.25">
      <c r="C32">
        <v>12</v>
      </c>
      <c r="D32">
        <v>27</v>
      </c>
      <c r="E32">
        <v>33</v>
      </c>
      <c r="F32">
        <f t="shared" si="0"/>
        <v>-6</v>
      </c>
      <c r="G32" t="str">
        <f t="shared" si="1"/>
        <v>-</v>
      </c>
      <c r="N32">
        <v>10</v>
      </c>
    </row>
    <row r="33" spans="2:10" x14ac:dyDescent="0.25">
      <c r="I33" s="2"/>
      <c r="J33" s="2"/>
    </row>
    <row r="34" spans="2:10" x14ac:dyDescent="0.25">
      <c r="C34" t="s">
        <v>68</v>
      </c>
    </row>
    <row r="36" spans="2:10" x14ac:dyDescent="0.25">
      <c r="B36" s="2" t="s">
        <v>18</v>
      </c>
    </row>
    <row r="41" spans="2:10" x14ac:dyDescent="0.25">
      <c r="C41" s="2"/>
    </row>
    <row r="47" spans="2:10" x14ac:dyDescent="0.25">
      <c r="D47" t="s">
        <v>48</v>
      </c>
    </row>
    <row r="1048571" spans="13:13" x14ac:dyDescent="0.25">
      <c r="M1048571">
        <f>(1+2)/2</f>
        <v>1.5</v>
      </c>
    </row>
  </sheetData>
  <sortState xmlns:xlrd2="http://schemas.microsoft.com/office/spreadsheetml/2017/richdata2" ref="L21:L32">
    <sortCondition ref="L21:L3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A7D8A-6C43-43FE-A1F0-3F37142BDEAA}">
  <dimension ref="B18:N58"/>
  <sheetViews>
    <sheetView topLeftCell="A23" workbookViewId="0">
      <selection activeCell="D53" sqref="D53"/>
    </sheetView>
  </sheetViews>
  <sheetFormatPr defaultRowHeight="15" x14ac:dyDescent="0.25"/>
  <cols>
    <col min="3" max="3" width="16.42578125" customWidth="1"/>
    <col min="6" max="6" width="17.42578125" customWidth="1"/>
    <col min="7" max="7" width="14.42578125" customWidth="1"/>
  </cols>
  <sheetData>
    <row r="18" spans="2:5" x14ac:dyDescent="0.25">
      <c r="B18" t="s">
        <v>52</v>
      </c>
    </row>
    <row r="19" spans="2:5" x14ac:dyDescent="0.25">
      <c r="C19" t="s">
        <v>53</v>
      </c>
    </row>
    <row r="20" spans="2:5" x14ac:dyDescent="0.25">
      <c r="C20" t="s">
        <v>54</v>
      </c>
      <c r="D20">
        <f>SKEW(D35:D44)</f>
        <v>-0.18916261832283449</v>
      </c>
      <c r="E20">
        <f>SKEW(E35:E44)</f>
        <v>0.59044975793072496</v>
      </c>
    </row>
    <row r="21" spans="2:5" x14ac:dyDescent="0.25">
      <c r="C21" t="s">
        <v>55</v>
      </c>
      <c r="D21">
        <f>KURT(D35:D44)</f>
        <v>0.21160307956142965</v>
      </c>
      <c r="E21">
        <f>KURT(E35:E44)</f>
        <v>-0.57228285157911651</v>
      </c>
    </row>
    <row r="24" spans="2:5" x14ac:dyDescent="0.25">
      <c r="B24" s="2" t="s">
        <v>0</v>
      </c>
      <c r="D24" t="s">
        <v>57</v>
      </c>
    </row>
    <row r="26" spans="2:5" x14ac:dyDescent="0.25">
      <c r="B26" s="2" t="s">
        <v>1</v>
      </c>
      <c r="D26" t="s">
        <v>58</v>
      </c>
    </row>
    <row r="27" spans="2:5" x14ac:dyDescent="0.25">
      <c r="C27" t="s">
        <v>5</v>
      </c>
      <c r="D27" t="s">
        <v>59</v>
      </c>
    </row>
    <row r="28" spans="2:5" x14ac:dyDescent="0.25">
      <c r="C28" t="s">
        <v>6</v>
      </c>
      <c r="D28" t="s">
        <v>60</v>
      </c>
    </row>
    <row r="30" spans="2:5" x14ac:dyDescent="0.25">
      <c r="B30" s="2" t="s">
        <v>2</v>
      </c>
      <c r="D30">
        <v>0.05</v>
      </c>
    </row>
    <row r="32" spans="2:5" x14ac:dyDescent="0.25">
      <c r="B32" s="2" t="s">
        <v>42</v>
      </c>
    </row>
    <row r="33" spans="3:14" x14ac:dyDescent="0.25">
      <c r="I33" t="s">
        <v>49</v>
      </c>
    </row>
    <row r="34" spans="3:14" x14ac:dyDescent="0.25">
      <c r="C34" s="2" t="s">
        <v>71</v>
      </c>
      <c r="D34" s="2" t="s">
        <v>43</v>
      </c>
      <c r="E34" s="2" t="s">
        <v>44</v>
      </c>
      <c r="F34" s="2" t="s">
        <v>73</v>
      </c>
      <c r="G34" s="2" t="s">
        <v>46</v>
      </c>
      <c r="H34" s="2" t="s">
        <v>45</v>
      </c>
      <c r="I34" s="2" t="s">
        <v>32</v>
      </c>
      <c r="J34" s="2" t="s">
        <v>33</v>
      </c>
      <c r="K34" s="2"/>
      <c r="L34" s="2"/>
    </row>
    <row r="35" spans="3:14" x14ac:dyDescent="0.25">
      <c r="C35">
        <v>1</v>
      </c>
      <c r="D35">
        <v>531</v>
      </c>
      <c r="E35">
        <v>509</v>
      </c>
      <c r="F35">
        <f>D35-E35-50</f>
        <v>-28</v>
      </c>
      <c r="G35">
        <f>ROUND(ABS(F35),0)</f>
        <v>28</v>
      </c>
      <c r="H35">
        <f>_xlfn.RANK.AVG(G35,$G$35:$G$44,1)</f>
        <v>5</v>
      </c>
      <c r="I35">
        <f>IF(F35&lt;0,-H35,"")</f>
        <v>-5</v>
      </c>
      <c r="J35" t="str">
        <f>IF(F35&gt;0,H35,"")</f>
        <v/>
      </c>
      <c r="K35">
        <v>13</v>
      </c>
      <c r="L35">
        <f>1</f>
        <v>1</v>
      </c>
      <c r="N35">
        <v>1</v>
      </c>
    </row>
    <row r="36" spans="3:14" x14ac:dyDescent="0.25">
      <c r="C36">
        <v>2</v>
      </c>
      <c r="D36">
        <v>621</v>
      </c>
      <c r="E36">
        <v>540</v>
      </c>
      <c r="F36">
        <f t="shared" ref="F36:F44" si="0">D36-E36-50</f>
        <v>31</v>
      </c>
      <c r="G36">
        <f t="shared" ref="G36:G44" si="1">ROUND(ABS(F36),0)</f>
        <v>31</v>
      </c>
      <c r="H36">
        <f>_xlfn.RANK.AVG(G36,$G$35:$G$44,1)</f>
        <v>6</v>
      </c>
      <c r="I36" t="str">
        <f>IF(F36&lt;0,-H36,"")</f>
        <v/>
      </c>
      <c r="J36">
        <f>IF(F36&gt;0,H36,"")</f>
        <v>6</v>
      </c>
      <c r="K36">
        <v>22</v>
      </c>
      <c r="L36">
        <v>2</v>
      </c>
      <c r="N36">
        <v>2</v>
      </c>
    </row>
    <row r="37" spans="3:14" x14ac:dyDescent="0.25">
      <c r="C37">
        <v>3</v>
      </c>
      <c r="D37">
        <v>663</v>
      </c>
      <c r="E37">
        <v>688</v>
      </c>
      <c r="F37">
        <f t="shared" si="0"/>
        <v>-75</v>
      </c>
      <c r="G37">
        <f t="shared" si="1"/>
        <v>75</v>
      </c>
      <c r="H37">
        <f>_xlfn.RANK.AVG(G37,$G$35:$G$44,1)</f>
        <v>9</v>
      </c>
      <c r="I37">
        <f>IF(F37&lt;0,-H37,"")</f>
        <v>-9</v>
      </c>
      <c r="J37" t="str">
        <f>IF(F37&gt;0,H37,"")</f>
        <v/>
      </c>
      <c r="K37">
        <v>23</v>
      </c>
      <c r="L37">
        <f>(3+4)/2</f>
        <v>3.5</v>
      </c>
      <c r="N37">
        <v>3</v>
      </c>
    </row>
    <row r="38" spans="3:14" x14ac:dyDescent="0.25">
      <c r="C38">
        <v>4</v>
      </c>
      <c r="D38">
        <v>579</v>
      </c>
      <c r="E38">
        <v>502</v>
      </c>
      <c r="F38">
        <f t="shared" si="0"/>
        <v>27</v>
      </c>
      <c r="G38">
        <f t="shared" si="1"/>
        <v>27</v>
      </c>
      <c r="H38">
        <f>_xlfn.RANK.AVG(G38,$G$35:$G$44,1)</f>
        <v>3.5</v>
      </c>
      <c r="I38" t="str">
        <f>IF(F38&lt;0,-H38,"")</f>
        <v/>
      </c>
      <c r="J38">
        <f>IF(F38&gt;0,H38,"")</f>
        <v>3.5</v>
      </c>
      <c r="K38">
        <v>23</v>
      </c>
      <c r="L38">
        <f>(3+4)/2</f>
        <v>3.5</v>
      </c>
      <c r="N38">
        <v>4</v>
      </c>
    </row>
    <row r="39" spans="3:14" x14ac:dyDescent="0.25">
      <c r="C39">
        <v>5</v>
      </c>
      <c r="D39">
        <v>451</v>
      </c>
      <c r="E39">
        <v>424</v>
      </c>
      <c r="F39">
        <f t="shared" si="0"/>
        <v>-23</v>
      </c>
      <c r="G39">
        <f t="shared" si="1"/>
        <v>23</v>
      </c>
      <c r="H39">
        <f>_xlfn.RANK.AVG(G39,$G$35:$G$44,1)</f>
        <v>2</v>
      </c>
      <c r="I39">
        <f>IF(F39&lt;0,-H39,"")</f>
        <v>-2</v>
      </c>
      <c r="J39" t="str">
        <f>IF(F39&gt;0,H39,"")</f>
        <v/>
      </c>
      <c r="K39">
        <v>25</v>
      </c>
      <c r="L39">
        <v>5</v>
      </c>
      <c r="N39">
        <v>5</v>
      </c>
    </row>
    <row r="40" spans="3:14" x14ac:dyDescent="0.25">
      <c r="C40">
        <v>6</v>
      </c>
      <c r="D40">
        <v>660</v>
      </c>
      <c r="E40">
        <v>683</v>
      </c>
      <c r="F40">
        <f t="shared" si="0"/>
        <v>-73</v>
      </c>
      <c r="G40">
        <f t="shared" si="1"/>
        <v>73</v>
      </c>
      <c r="H40">
        <f>_xlfn.RANK.AVG(G40,$G$35:$G$44,1)</f>
        <v>8</v>
      </c>
      <c r="I40">
        <f>IF(F40&lt;0,-H40,"")</f>
        <v>-8</v>
      </c>
      <c r="J40" t="str">
        <f>IF(F40&gt;0,H40,"")</f>
        <v/>
      </c>
      <c r="K40">
        <v>27</v>
      </c>
      <c r="L40">
        <v>6</v>
      </c>
      <c r="N40">
        <v>6</v>
      </c>
    </row>
    <row r="41" spans="3:14" x14ac:dyDescent="0.25">
      <c r="C41">
        <v>7</v>
      </c>
      <c r="D41">
        <v>591</v>
      </c>
      <c r="E41">
        <v>568</v>
      </c>
      <c r="F41">
        <f t="shared" si="0"/>
        <v>-27</v>
      </c>
      <c r="G41">
        <f t="shared" si="1"/>
        <v>27</v>
      </c>
      <c r="H41">
        <f>_xlfn.RANK.AVG(G41,$G$35:$G$44,1)</f>
        <v>3.5</v>
      </c>
      <c r="I41">
        <f>IF(F41&lt;0,-H41,"")</f>
        <v>-3.5</v>
      </c>
      <c r="J41" t="str">
        <f>IF(F41&gt;0,H41,"")</f>
        <v/>
      </c>
      <c r="K41">
        <v>29</v>
      </c>
      <c r="L41">
        <v>7</v>
      </c>
      <c r="N41">
        <v>7</v>
      </c>
    </row>
    <row r="42" spans="3:14" x14ac:dyDescent="0.25">
      <c r="C42">
        <v>8</v>
      </c>
      <c r="D42">
        <v>719</v>
      </c>
      <c r="E42">
        <v>748</v>
      </c>
      <c r="F42">
        <f t="shared" si="0"/>
        <v>-79</v>
      </c>
      <c r="G42">
        <f t="shared" si="1"/>
        <v>79</v>
      </c>
      <c r="H42">
        <f>_xlfn.RANK.AVG(G42,$G$35:$G$44,1)</f>
        <v>10</v>
      </c>
      <c r="I42">
        <f>IF(F42&lt;0,-H42,"")</f>
        <v>-10</v>
      </c>
      <c r="J42" t="str">
        <f>IF(F42&gt;0,H42,"")</f>
        <v/>
      </c>
      <c r="K42">
        <v>51</v>
      </c>
      <c r="L42">
        <v>8</v>
      </c>
      <c r="N42">
        <v>8</v>
      </c>
    </row>
    <row r="43" spans="3:14" x14ac:dyDescent="0.25">
      <c r="C43">
        <v>9</v>
      </c>
      <c r="D43">
        <v>543</v>
      </c>
      <c r="E43">
        <v>530</v>
      </c>
      <c r="F43">
        <f t="shared" si="0"/>
        <v>-37</v>
      </c>
      <c r="G43">
        <f t="shared" si="1"/>
        <v>37</v>
      </c>
      <c r="H43">
        <f>_xlfn.RANK.AVG(G43,$G$35:$G$44,1)</f>
        <v>7</v>
      </c>
      <c r="I43">
        <f>IF(F43&lt;0,-H43,"")</f>
        <v>-7</v>
      </c>
      <c r="J43" t="str">
        <f>IF(F43&gt;0,H43,"")</f>
        <v/>
      </c>
      <c r="K43">
        <v>77</v>
      </c>
      <c r="L43">
        <v>9</v>
      </c>
      <c r="N43">
        <v>9</v>
      </c>
    </row>
    <row r="44" spans="3:14" x14ac:dyDescent="0.25">
      <c r="C44">
        <v>10</v>
      </c>
      <c r="D44">
        <v>575</v>
      </c>
      <c r="E44">
        <v>524</v>
      </c>
      <c r="F44">
        <f t="shared" si="0"/>
        <v>1</v>
      </c>
      <c r="G44">
        <f t="shared" si="1"/>
        <v>1</v>
      </c>
      <c r="H44">
        <f>_xlfn.RANK.AVG(G44,$G$35:$G$44,1)</f>
        <v>1</v>
      </c>
      <c r="I44" t="str">
        <f>IF(F44&lt;0,-H44,"")</f>
        <v/>
      </c>
      <c r="J44">
        <f>IF(F44&gt;0,H44,"")</f>
        <v>1</v>
      </c>
      <c r="K44">
        <v>81</v>
      </c>
      <c r="L44">
        <v>10</v>
      </c>
      <c r="N44">
        <v>10</v>
      </c>
    </row>
    <row r="45" spans="3:14" x14ac:dyDescent="0.25">
      <c r="I45" t="s">
        <v>34</v>
      </c>
      <c r="J45">
        <f>SUM(J35:J44)</f>
        <v>10.5</v>
      </c>
    </row>
    <row r="47" spans="3:14" x14ac:dyDescent="0.25">
      <c r="C47" t="s">
        <v>37</v>
      </c>
      <c r="D47">
        <f>(D49*(D49+1))/4</f>
        <v>27.5</v>
      </c>
    </row>
    <row r="48" spans="3:14" x14ac:dyDescent="0.25">
      <c r="C48" t="s">
        <v>36</v>
      </c>
      <c r="D48">
        <f>SQRT( (D49*(D49+1)*(2*D49+1)) / 24)</f>
        <v>9.8107084351742913</v>
      </c>
    </row>
    <row r="49" spans="2:4" x14ac:dyDescent="0.25">
      <c r="C49" t="s">
        <v>15</v>
      </c>
      <c r="D49">
        <v>10</v>
      </c>
    </row>
    <row r="51" spans="2:4" x14ac:dyDescent="0.25">
      <c r="C51" t="s">
        <v>39</v>
      </c>
    </row>
    <row r="52" spans="2:4" x14ac:dyDescent="0.25">
      <c r="C52" t="s">
        <v>47</v>
      </c>
      <c r="D52" t="s">
        <v>74</v>
      </c>
    </row>
    <row r="54" spans="2:4" x14ac:dyDescent="0.25">
      <c r="B54" s="2" t="s">
        <v>18</v>
      </c>
    </row>
    <row r="55" spans="2:4" x14ac:dyDescent="0.25">
      <c r="C55" t="s">
        <v>50</v>
      </c>
    </row>
    <row r="56" spans="2:4" x14ac:dyDescent="0.25">
      <c r="C56" t="s">
        <v>21</v>
      </c>
      <c r="D56">
        <f>E52</f>
        <v>0</v>
      </c>
    </row>
    <row r="57" spans="2:4" x14ac:dyDescent="0.25">
      <c r="C57" t="s">
        <v>22</v>
      </c>
      <c r="D57">
        <v>0.05</v>
      </c>
    </row>
    <row r="58" spans="2:4" x14ac:dyDescent="0.25">
      <c r="C58" t="s">
        <v>51</v>
      </c>
      <c r="D58" t="str">
        <f>IF(D56&lt;=D57,"Rechazar","No rechazar")</f>
        <v>Rechazar</v>
      </c>
    </row>
  </sheetData>
  <sortState xmlns:xlrd2="http://schemas.microsoft.com/office/spreadsheetml/2017/richdata2" ref="K35:K44">
    <sortCondition ref="K35:K4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CB1B-BBD9-4427-9A88-923ABF4E67E9}">
  <dimension ref="B10:H29"/>
  <sheetViews>
    <sheetView tabSelected="1" topLeftCell="A3" zoomScale="122" workbookViewId="0">
      <selection activeCell="C24" sqref="C24:D25"/>
    </sheetView>
  </sheetViews>
  <sheetFormatPr defaultRowHeight="15" x14ac:dyDescent="0.25"/>
  <cols>
    <col min="2" max="2" width="21" bestFit="1" customWidth="1"/>
    <col min="3" max="4" width="15" bestFit="1" customWidth="1"/>
    <col min="5" max="5" width="11" bestFit="1" customWidth="1"/>
    <col min="6" max="6" width="9.42578125" bestFit="1" customWidth="1"/>
    <col min="7" max="7" width="4.42578125" bestFit="1" customWidth="1"/>
    <col min="8" max="8" width="2.140625" bestFit="1" customWidth="1"/>
  </cols>
  <sheetData>
    <row r="10" spans="2:8" x14ac:dyDescent="0.25">
      <c r="B10" s="2"/>
      <c r="C10" s="10" t="s">
        <v>64</v>
      </c>
      <c r="D10" s="10"/>
    </row>
    <row r="11" spans="2:8" x14ac:dyDescent="0.25">
      <c r="B11" t="s">
        <v>61</v>
      </c>
      <c r="C11" t="s">
        <v>62</v>
      </c>
      <c r="D11" t="s">
        <v>63</v>
      </c>
      <c r="E11" t="s">
        <v>31</v>
      </c>
      <c r="F11" t="s">
        <v>72</v>
      </c>
    </row>
    <row r="12" spans="2:8" x14ac:dyDescent="0.25">
      <c r="B12" s="3">
        <v>1</v>
      </c>
      <c r="C12">
        <v>32</v>
      </c>
      <c r="D12">
        <v>37</v>
      </c>
      <c r="E12">
        <f>C12-D12</f>
        <v>-5</v>
      </c>
      <c r="F12" t="str">
        <f>IF(E12=0,"Descartar",IF(E12&lt;0,"-","+"))</f>
        <v>-</v>
      </c>
      <c r="G12" t="s">
        <v>13</v>
      </c>
      <c r="H12">
        <f>COUNTIF(F12:F21,"+")</f>
        <v>1</v>
      </c>
    </row>
    <row r="13" spans="2:8" x14ac:dyDescent="0.25">
      <c r="B13" s="3">
        <v>2</v>
      </c>
      <c r="C13">
        <v>27</v>
      </c>
      <c r="D13">
        <v>25</v>
      </c>
      <c r="E13">
        <f t="shared" ref="E13:E21" si="0">C13-D13</f>
        <v>2</v>
      </c>
      <c r="F13" t="str">
        <f t="shared" ref="F13:F21" si="1">IF(E13=0,"Descartar",IF(E13&lt;0,"-","+"))</f>
        <v>+</v>
      </c>
      <c r="G13" t="s">
        <v>14</v>
      </c>
      <c r="H13">
        <f>COUNTIF(F12:F21,"-")</f>
        <v>8</v>
      </c>
    </row>
    <row r="14" spans="2:8" x14ac:dyDescent="0.25">
      <c r="B14" s="9">
        <v>3</v>
      </c>
      <c r="C14" s="7">
        <v>21</v>
      </c>
      <c r="D14" s="7">
        <v>21</v>
      </c>
      <c r="E14" s="7">
        <f t="shared" si="0"/>
        <v>0</v>
      </c>
      <c r="F14" t="str">
        <f t="shared" si="1"/>
        <v>Descartar</v>
      </c>
      <c r="G14" t="s">
        <v>15</v>
      </c>
      <c r="H14">
        <f>SUM(H12:H13)</f>
        <v>9</v>
      </c>
    </row>
    <row r="15" spans="2:8" x14ac:dyDescent="0.25">
      <c r="B15" s="3">
        <v>4</v>
      </c>
      <c r="C15">
        <v>13</v>
      </c>
      <c r="D15">
        <v>17</v>
      </c>
      <c r="E15">
        <f t="shared" si="0"/>
        <v>-4</v>
      </c>
      <c r="F15" t="str">
        <f t="shared" si="1"/>
        <v>-</v>
      </c>
    </row>
    <row r="16" spans="2:8" x14ac:dyDescent="0.25">
      <c r="B16" s="3">
        <v>5</v>
      </c>
      <c r="C16">
        <v>25</v>
      </c>
      <c r="D16">
        <v>29</v>
      </c>
      <c r="E16">
        <f t="shared" si="0"/>
        <v>-4</v>
      </c>
      <c r="F16" t="str">
        <f t="shared" si="1"/>
        <v>-</v>
      </c>
    </row>
    <row r="17" spans="2:6" x14ac:dyDescent="0.25">
      <c r="B17" s="3">
        <v>6</v>
      </c>
      <c r="C17">
        <v>38</v>
      </c>
      <c r="D17">
        <v>39</v>
      </c>
      <c r="E17">
        <f t="shared" si="0"/>
        <v>-1</v>
      </c>
      <c r="F17" t="str">
        <f t="shared" si="1"/>
        <v>-</v>
      </c>
    </row>
    <row r="18" spans="2:6" x14ac:dyDescent="0.25">
      <c r="B18" s="3">
        <v>7</v>
      </c>
      <c r="C18">
        <v>17</v>
      </c>
      <c r="D18">
        <v>23</v>
      </c>
      <c r="E18">
        <f t="shared" si="0"/>
        <v>-6</v>
      </c>
      <c r="F18" t="str">
        <f t="shared" si="1"/>
        <v>-</v>
      </c>
    </row>
    <row r="19" spans="2:6" x14ac:dyDescent="0.25">
      <c r="B19" s="3">
        <v>8</v>
      </c>
      <c r="C19">
        <v>29</v>
      </c>
      <c r="D19">
        <v>33</v>
      </c>
      <c r="E19">
        <f t="shared" si="0"/>
        <v>-4</v>
      </c>
      <c r="F19" t="str">
        <f t="shared" si="1"/>
        <v>-</v>
      </c>
    </row>
    <row r="20" spans="2:6" x14ac:dyDescent="0.25">
      <c r="B20" s="3">
        <v>9</v>
      </c>
      <c r="C20">
        <v>32</v>
      </c>
      <c r="D20">
        <v>34</v>
      </c>
      <c r="E20">
        <f t="shared" si="0"/>
        <v>-2</v>
      </c>
      <c r="F20" t="str">
        <f t="shared" si="1"/>
        <v>-</v>
      </c>
    </row>
    <row r="21" spans="2:6" x14ac:dyDescent="0.25">
      <c r="B21" s="3">
        <v>10</v>
      </c>
      <c r="C21">
        <v>34</v>
      </c>
      <c r="D21">
        <v>37</v>
      </c>
      <c r="E21">
        <f t="shared" si="0"/>
        <v>-3</v>
      </c>
      <c r="F21" t="str">
        <f t="shared" si="1"/>
        <v>-</v>
      </c>
    </row>
    <row r="23" spans="2:6" x14ac:dyDescent="0.25">
      <c r="B23" t="s">
        <v>65</v>
      </c>
    </row>
    <row r="24" spans="2:6" x14ac:dyDescent="0.25">
      <c r="C24" t="s">
        <v>76</v>
      </c>
      <c r="D24">
        <f>SKEW(C12:C21)</f>
        <v>-0.48161998876308604</v>
      </c>
    </row>
    <row r="25" spans="2:6" x14ac:dyDescent="0.25">
      <c r="B25" t="s">
        <v>1</v>
      </c>
      <c r="C25" t="s">
        <v>75</v>
      </c>
      <c r="D25">
        <f>SKEW(D12:D21)</f>
        <v>-0.3408286109239092</v>
      </c>
    </row>
    <row r="26" spans="2:6" x14ac:dyDescent="0.25">
      <c r="C26" t="s">
        <v>5</v>
      </c>
    </row>
    <row r="27" spans="2:6" x14ac:dyDescent="0.25">
      <c r="C27" t="s">
        <v>6</v>
      </c>
    </row>
    <row r="29" spans="2:6" x14ac:dyDescent="0.25">
      <c r="B29" t="s">
        <v>2</v>
      </c>
      <c r="C29" t="s">
        <v>66</v>
      </c>
    </row>
  </sheetData>
  <mergeCells count="1">
    <mergeCell ref="C10:D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Inciso 1</vt:lpstr>
      <vt:lpstr>Inciso 2</vt:lpstr>
      <vt:lpstr>Inciso 3</vt:lpstr>
      <vt:lpstr>Inciso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2015-06-05T18:17:20Z</dcterms:created>
  <dcterms:modified xsi:type="dcterms:W3CDTF">2020-10-07T02:31:38Z</dcterms:modified>
</cp:coreProperties>
</file>