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D:\___UFM-Cursos___\4_Semestre-[Julio-Noviembre-2020]\____SumaDeCursosUFM2.2____\___Statistical_Thinking_II_-Notas___\Ejercicio\"/>
    </mc:Choice>
  </mc:AlternateContent>
  <xr:revisionPtr revIDLastSave="0" documentId="13_ncr:1_{FCA0A216-EAF1-4FE8-AB0A-B6C6058DC946}" xr6:coauthVersionLast="45" xr6:coauthVersionMax="45" xr10:uidLastSave="{00000000-0000-0000-0000-000000000000}"/>
  <bookViews>
    <workbookView xWindow="12525" yWindow="780" windowWidth="14130" windowHeight="14640" activeTab="2" xr2:uid="{00000000-000D-0000-FFFF-FFFF00000000}"/>
  </bookViews>
  <sheets>
    <sheet name="Problema 1" sheetId="7" r:id="rId1"/>
    <sheet name="Problema 2" sheetId="2" r:id="rId2"/>
    <sheet name="Problema 3" sheetId="10" r:id="rId3"/>
    <sheet name="Problema 4" sheetId="11" r:id="rId4"/>
    <sheet name="prueba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1" l="1"/>
  <c r="D5" i="11"/>
  <c r="D6" i="11"/>
  <c r="D7" i="11"/>
  <c r="D8" i="11"/>
  <c r="D9" i="11"/>
  <c r="D10" i="11"/>
  <c r="D11" i="11"/>
  <c r="D12" i="11"/>
  <c r="D3" i="11"/>
  <c r="C36" i="10"/>
  <c r="D34" i="10"/>
  <c r="O6" i="2"/>
  <c r="O27" i="2" l="1"/>
  <c r="N26" i="2"/>
  <c r="N24" i="2"/>
  <c r="N23" i="2"/>
  <c r="N20" i="2"/>
  <c r="O8" i="2"/>
  <c r="N8" i="2"/>
  <c r="O7" i="2"/>
  <c r="N7" i="2"/>
  <c r="N6" i="2"/>
  <c r="N21" i="2"/>
  <c r="N25" i="2" l="1"/>
  <c r="P29" i="2" l="1"/>
  <c r="P28" i="2"/>
  <c r="I25" i="2" l="1"/>
  <c r="I7" i="2"/>
  <c r="K6" i="2"/>
  <c r="I5" i="2" s="1"/>
  <c r="I21" i="2" s="1"/>
  <c r="D7" i="2"/>
  <c r="D23" i="2" s="1"/>
  <c r="D6" i="2"/>
  <c r="D5" i="2"/>
  <c r="D21" i="2" s="1"/>
  <c r="G34" i="7"/>
  <c r="H34" i="12"/>
  <c r="I32" i="12"/>
  <c r="G27" i="12"/>
  <c r="G26" i="12"/>
  <c r="K24" i="12"/>
  <c r="K23" i="12"/>
  <c r="I23" i="12"/>
  <c r="G24" i="12"/>
  <c r="G23" i="12"/>
  <c r="G21" i="12"/>
  <c r="I5" i="12"/>
  <c r="G5" i="12"/>
  <c r="I4" i="12"/>
  <c r="G4" i="12"/>
  <c r="G20" i="12" s="1"/>
  <c r="I24" i="12"/>
  <c r="E38" i="7"/>
  <c r="F32" i="7"/>
  <c r="H32" i="7" s="1"/>
  <c r="F23" i="7"/>
  <c r="F20" i="7"/>
  <c r="H29" i="7"/>
  <c r="F27" i="7" s="1"/>
  <c r="F29" i="7"/>
  <c r="H24" i="7"/>
  <c r="H23" i="7"/>
  <c r="F26" i="7" s="1"/>
  <c r="F24" i="7"/>
  <c r="F21" i="7"/>
  <c r="H5" i="7"/>
  <c r="H4" i="7"/>
  <c r="F4" i="7"/>
  <c r="F5" i="7"/>
  <c r="K28" i="2" l="1"/>
  <c r="H28" i="2" s="1"/>
  <c r="I26" i="2"/>
  <c r="K29" i="2" s="1"/>
  <c r="H29" i="2" s="1"/>
  <c r="D22" i="2"/>
  <c r="F27" i="2"/>
  <c r="G29" i="12"/>
  <c r="I29" i="12" s="1"/>
  <c r="G32" i="12" s="1"/>
  <c r="H34" i="7"/>
  <c r="M31" i="2" l="1"/>
  <c r="C27" i="2"/>
  <c r="C31" i="2"/>
  <c r="I34" i="12"/>
  <c r="F38" i="12" s="1"/>
  <c r="H3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B2" authorId="0" shapeId="0" xr:uid="{D9575009-EB75-4229-A005-25F073E88A48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mu_1 = no musica</t>
        </r>
      </text>
    </comment>
    <comment ref="C2" authorId="0" shapeId="0" xr:uid="{83202721-9555-4177-83D6-F6344A3EE60A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mu_2 = musica.</t>
        </r>
      </text>
    </comment>
    <comment ref="F12" authorId="0" shapeId="0" xr:uid="{BFFFF09A-98B1-4403-BD8F-023BC4447C7D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Lo que queremos afirmar es que la música ayude a mejorar los tiempos. </t>
        </r>
      </text>
    </comment>
    <comment ref="G13" authorId="0" shapeId="0" xr:uid="{ECE8DBF5-7D0C-43E4-BD4C-D0B68385A2F3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Con música los tiempos son menores, y sin música los tiempos son mayores.</t>
        </r>
      </text>
    </comment>
    <comment ref="F31" authorId="0" shapeId="0" xr:uid="{75D40ABE-CB38-4F9D-A7DF-43DB6008D27C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Ir a las tablas.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D5" authorId="0" shapeId="0" xr:uid="{DB2822A7-2CFB-4CC5-B89C-6409FE6668EC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La media de todos los datos. </t>
        </r>
      </text>
    </comment>
    <comment ref="J6" authorId="0" shapeId="0" xr:uid="{1D90B09B-CCC0-492A-83B2-943D91E35703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un éxito definido como error.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G12" authorId="0" shapeId="0" xr:uid="{D7C541FF-4892-42E7-8D4D-5CB1F3E02066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Lo que queremos afirmar es que la música ayude a mejorar los tiempos. </t>
        </r>
      </text>
    </comment>
    <comment ref="H13" authorId="0" shapeId="0" xr:uid="{39B8836A-E356-4D0B-A0C5-DCEDF9DB346B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Con música los tiempos son menores, y sin música los tiempos son mayores.</t>
        </r>
      </text>
    </comment>
    <comment ref="G31" authorId="0" shapeId="0" xr:uid="{F6491FBE-7DAE-4F3E-BA1B-F4AF24564613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Ir a las tablas.</t>
        </r>
      </text>
    </comment>
  </commentList>
</comments>
</file>

<file path=xl/sharedStrings.xml><?xml version="1.0" encoding="utf-8"?>
<sst xmlns="http://schemas.openxmlformats.org/spreadsheetml/2006/main" count="213" uniqueCount="113">
  <si>
    <t>Línea 1</t>
  </si>
  <si>
    <t>Línea 2</t>
  </si>
  <si>
    <t>DL</t>
  </si>
  <si>
    <t>Conductor</t>
  </si>
  <si>
    <t>Restrictivos</t>
  </si>
  <si>
    <t>Preventivos</t>
  </si>
  <si>
    <t>Número de oficina</t>
  </si>
  <si>
    <t>No música</t>
  </si>
  <si>
    <t>Con música</t>
  </si>
  <si>
    <t>Establecer parámetro de interes:</t>
  </si>
  <si>
    <t>µ1 &lt;= µ2</t>
  </si>
  <si>
    <t xml:space="preserve">Establecer significancia: </t>
  </si>
  <si>
    <t>µ1 - µ2</t>
  </si>
  <si>
    <t xml:space="preserve">Plantear hipótesis: </t>
  </si>
  <si>
    <t>Datos relevantes:</t>
  </si>
  <si>
    <t>µ2:</t>
  </si>
  <si>
    <t>µ1:</t>
  </si>
  <si>
    <t>H_0:</t>
  </si>
  <si>
    <t>H_a:</t>
  </si>
  <si>
    <t>µ1 &gt; µ2</t>
  </si>
  <si>
    <t>no musica &lt;= con musica</t>
  </si>
  <si>
    <t>no musica &gt; con musica</t>
  </si>
  <si>
    <t>Estadístico de prueba:</t>
  </si>
  <si>
    <t>x_1:</t>
  </si>
  <si>
    <t>x_2:</t>
  </si>
  <si>
    <t>s_1:</t>
  </si>
  <si>
    <t>s_2^2:</t>
  </si>
  <si>
    <t>s_1^2:</t>
  </si>
  <si>
    <t>D_0:</t>
  </si>
  <si>
    <t>n_1:</t>
  </si>
  <si>
    <t>n_2:</t>
  </si>
  <si>
    <t>t:</t>
  </si>
  <si>
    <t>gl:</t>
  </si>
  <si>
    <t xml:space="preserve">              =&gt;</t>
  </si>
  <si>
    <t>Conclusiones:</t>
  </si>
  <si>
    <t>valor-p:</t>
  </si>
  <si>
    <r>
      <t xml:space="preserve">Rechazar si: </t>
    </r>
    <r>
      <rPr>
        <b/>
        <sz val="11"/>
        <color theme="1"/>
        <rFont val="Calibri"/>
        <family val="2"/>
        <scheme val="minor"/>
      </rPr>
      <t>valor-p &lt;= α</t>
    </r>
  </si>
  <si>
    <t xml:space="preserve">valor-p crítico: </t>
  </si>
  <si>
    <t>Comprobar:</t>
  </si>
  <si>
    <r>
      <t>t_crit(</t>
    </r>
    <r>
      <rPr>
        <b/>
        <sz val="11"/>
        <color theme="1"/>
        <rFont val="Calibri"/>
        <family val="2"/>
      </rPr>
      <t>α=0.05,gl=9):</t>
    </r>
  </si>
  <si>
    <t>m1</t>
  </si>
  <si>
    <t>m2</t>
  </si>
  <si>
    <t>s_2:</t>
  </si>
  <si>
    <t>a) ¿se está cumpliendo con la vida promedio?</t>
  </si>
  <si>
    <t>µ:</t>
  </si>
  <si>
    <t>µ</t>
  </si>
  <si>
    <t>s_0:</t>
  </si>
  <si>
    <t xml:space="preserve">n: </t>
  </si>
  <si>
    <t>t</t>
  </si>
  <si>
    <t>µ &lt;= 1500</t>
  </si>
  <si>
    <t>µ &gt; 1500</t>
  </si>
  <si>
    <t>bar x:</t>
  </si>
  <si>
    <t xml:space="preserve">gl: </t>
  </si>
  <si>
    <t xml:space="preserve">t_crít: </t>
  </si>
  <si>
    <t xml:space="preserve">valor-p: </t>
  </si>
  <si>
    <t>Afirmando así la hipótesis alternativa, cumple con el requisito.</t>
  </si>
  <si>
    <t>b)</t>
  </si>
  <si>
    <t>b) ¿Las líneas de producción con la proporción de focos menor al 1%?</t>
  </si>
  <si>
    <t>éxitos:</t>
  </si>
  <si>
    <t>p</t>
  </si>
  <si>
    <t>p &lt;= 0.01</t>
  </si>
  <si>
    <t>p &gt; 0.01</t>
  </si>
  <si>
    <t>p_0:</t>
  </si>
  <si>
    <t>z</t>
  </si>
  <si>
    <t>p_bar:</t>
  </si>
  <si>
    <t>z_crít:</t>
  </si>
  <si>
    <t xml:space="preserve">z_crít: </t>
  </si>
  <si>
    <t>Afirmando así la hipótesis alternativa, NO cumplen con el menos de 1% y de hecho es mayor.</t>
  </si>
  <si>
    <t>b) ¿Existe diferencias significativas en los resultados obtenidos en ambas líneas de producción? ¿qué recomendaciones haría?</t>
  </si>
  <si>
    <t>DE:</t>
  </si>
  <si>
    <t>µ1</t>
  </si>
  <si>
    <t>µ2</t>
  </si>
  <si>
    <t>µ1-µ2</t>
  </si>
  <si>
    <t>µ1 != µ2</t>
  </si>
  <si>
    <t>µ1 == µ2</t>
  </si>
  <si>
    <t>t_crít(apha/2):</t>
  </si>
  <si>
    <t>Rechazar si t &lt;= -t_crit ó t &gt;= t_crit</t>
  </si>
  <si>
    <t>Cola izquierda</t>
  </si>
  <si>
    <t>Cola derecha</t>
  </si>
  <si>
    <t>No hay suficiente información para rechazar la H0 y decir que son distintas.</t>
  </si>
  <si>
    <t xml:space="preserve">     =&gt;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</si>
  <si>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</si>
  <si>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</si>
  <si>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</si>
  <si>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</si>
  <si>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</si>
  <si>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</si>
  <si>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</si>
  <si>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</si>
  <si>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</si>
  <si>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</si>
  <si>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</si>
  <si>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</si>
  <si>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</si>
  <si>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Level(99.0%)</t>
  </si>
  <si>
    <t>a)</t>
  </si>
  <si>
    <t>Parametro de interés</t>
  </si>
  <si>
    <t>Hipótesis:</t>
  </si>
  <si>
    <t>Significancia:</t>
  </si>
  <si>
    <t>Conclusión:</t>
  </si>
  <si>
    <t>µ &gt;= 100</t>
  </si>
  <si>
    <t>µ &lt; 100</t>
  </si>
  <si>
    <t>Rechazar si valor-p &lt;= significancia.</t>
  </si>
  <si>
    <t>Afirmar entonces la Ha, la media es mayor.</t>
  </si>
  <si>
    <t>diff</t>
  </si>
  <si>
    <t>Confidence Level(95.0%)</t>
  </si>
  <si>
    <t>µ_d</t>
  </si>
  <si>
    <t>µ_d = 0</t>
  </si>
  <si>
    <t>µ_d != 0</t>
  </si>
  <si>
    <t>Rechazar si: valor-p &lt;= significancia.</t>
  </si>
  <si>
    <t>Con una significancia de 0.05 se puede rechazar la H_0 y afirmar que sí hay diferencia entre las medias.</t>
  </si>
  <si>
    <t>0 &lt;= 0.05</t>
  </si>
  <si>
    <t>Con significancia 0.01 los límites afirman que la lectura DL es menor en los fumadores, siendo entre 80.32 y 99.38.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</si>
</sst>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</font>
    <font>
      <b/>
      <u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6" fillId="0" borderId="4" xfId="0" applyFont="1" applyBorder="1"/>
    <xf numFmtId="0" fontId="0" fillId="0" borderId="0" xfId="0" applyBorder="1"/>
    <xf numFmtId="0" fontId="0" fillId="0" borderId="5" xfId="0" applyBorder="1"/>
    <xf numFmtId="0" fontId="5" fillId="0" borderId="4" xfId="0" applyFont="1" applyBorder="1"/>
    <xf numFmtId="0" fontId="5" fillId="0" borderId="0" xfId="0" applyFont="1" applyBorder="1"/>
    <xf numFmtId="0" fontId="0" fillId="0" borderId="4" xfId="0" applyBorder="1"/>
    <xf numFmtId="164" fontId="0" fillId="0" borderId="0" xfId="0" applyNumberFormat="1" applyBorder="1"/>
    <xf numFmtId="0" fontId="6" fillId="0" borderId="0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6" fillId="0" borderId="1" xfId="0" applyFont="1" applyBorder="1"/>
    <xf numFmtId="0" fontId="0" fillId="0" borderId="0" xfId="0" applyFont="1" applyBorder="1"/>
    <xf numFmtId="0" fontId="5" fillId="0" borderId="4" xfId="0" applyFont="1" applyFill="1" applyBorder="1"/>
    <xf numFmtId="0" fontId="0" fillId="0" borderId="0" xfId="0" applyFill="1" applyBorder="1" applyAlignment="1"/>
    <xf numFmtId="0" fontId="0" fillId="0" borderId="7" xfId="0" applyFill="1" applyBorder="1" applyAlignment="1"/>
    <xf numFmtId="0" fontId="11" fillId="0" borderId="9" xfId="0" applyFont="1" applyFill="1" applyBorder="1" applyAlignment="1">
      <alignment horizontal="centerContinuous"/>
    </xf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5" fillId="0" borderId="4" xfId="0" applyFont="1" applyBorder="1" applyAlignment="1">
      <alignment horizontal="left" wrapText="1"/>
    </xf>
    <xf numFmtId="0" fontId="5" fillId="0" borderId="0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0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222885</xdr:colOff>
      <xdr:row>4</xdr:row>
      <xdr:rowOff>175260</xdr:rowOff>
    </xdr:from>
    <xdr:to>
      <xdr:col>25</xdr:col>
      <xdr:colOff>469742</xdr:colOff>
      <xdr:row>14</xdr:row>
      <xdr:rowOff>70248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BC3340-F36C-4E8A-A56B-2F8817497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42745" y="982980"/>
          <a:ext cx="6342857" cy="1876188"/>
        </a:xfrm>
        <a:prstGeom prst="rect">
          <a:avLst/>
        </a:prstGeom>
      </xdr:spPr>
    </xdr:pic>
    <xdr:clientData/>
  </xdr:twoCellAnchor>
  <xdr:twoCellAnchor editAs="oneCell">
    <xdr:from>
      <xdr:col>17</xdr:col>
      <xdr:colOff>708568</xdr:colOff>
      <xdr:row>13</xdr:row>
      <xdr:rowOff>197468</xdr:rowOff>
    </xdr:from>
    <xdr:to>
      <xdr:col>28</xdr:col>
      <xdr:colOff>561172</xdr:colOff>
      <xdr:row>46</xdr:row>
      <xdr:rowOff>2692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8839CA-9E2A-467A-9468-702910402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91525" y="2776188"/>
          <a:ext cx="8285714" cy="63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523875</xdr:colOff>
      <xdr:row>1</xdr:row>
      <xdr:rowOff>142875</xdr:rowOff>
    </xdr:from>
    <xdr:to>
      <xdr:col>16</xdr:col>
      <xdr:colOff>627589</xdr:colOff>
      <xdr:row>16</xdr:row>
      <xdr:rowOff>9183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B1BA14-6BC4-40FD-B778-346D61B76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333375"/>
          <a:ext cx="8485714" cy="27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21</xdr:row>
      <xdr:rowOff>180975</xdr:rowOff>
    </xdr:from>
    <xdr:to>
      <xdr:col>10</xdr:col>
      <xdr:colOff>294870</xdr:colOff>
      <xdr:row>38</xdr:row>
      <xdr:rowOff>190093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DFA88A-E870-4267-84C8-B8258C06E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0" y="4200525"/>
          <a:ext cx="3238095" cy="32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43</xdr:row>
      <xdr:rowOff>76200</xdr:rowOff>
    </xdr:from>
    <xdr:to>
      <xdr:col>5</xdr:col>
      <xdr:colOff>590140</xdr:colOff>
      <xdr:row>62</xdr:row>
      <xdr:rowOff>75748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511DE7A-FD8A-4ADA-B7FA-93541B65EF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0675" y="8296275"/>
          <a:ext cx="3276190" cy="36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545305</xdr:colOff>
      <xdr:row>1</xdr:row>
      <xdr:rowOff>133746</xdr:rowOff>
    </xdr:from>
    <xdr:to>
      <xdr:col>15</xdr:col>
      <xdr:colOff>215636</xdr:colOff>
      <xdr:row>14</xdr:row>
      <xdr:rowOff>28675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341BB7-2C25-42F4-97FD-57F190A6E3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01243" y="322262"/>
          <a:ext cx="8480956" cy="2345632"/>
        </a:xfrm>
        <a:prstGeom prst="rect">
          <a:avLst/>
        </a:prstGeom>
      </xdr:spPr>
    </xdr:pic>
    <xdr:clientData/>
  </xdr:twoCellAnchor>
  <xdr:twoCellAnchor editAs="oneCell">
    <xdr:from>
      <xdr:col>8</xdr:col>
      <xdr:colOff>297656</xdr:colOff>
      <xdr:row>17</xdr:row>
      <xdr:rowOff>99217</xdr:rowOff>
    </xdr:from>
    <xdr:to>
      <xdr:col>12</xdr:col>
      <xdr:colOff>460767</xdr:colOff>
      <xdr:row>34</xdr:row>
      <xdr:rowOff>150798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EE09B9-EC12-4296-B5E8-FF32FF3B1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16328" y="3303983"/>
          <a:ext cx="3219048" cy="3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39"/>
  <sheetViews>
    <sheetView topLeftCell="A19" zoomScale="94" workbookViewId="0">
      <selection activeCell="H41" sqref="H41"/>
    </sheetView>
  </sheetViews>
  <sheetFormatPr defaultColWidth="11.42578125" defaultRowHeight="15" x14ac:dyDescent="0.25"/>
  <cols>
    <col min="1" max="1" width="17.5703125" style="3" bestFit="1" customWidth="1"/>
    <col min="2" max="2" width="9.85546875" style="3" bestFit="1" customWidth="1"/>
    <col min="3" max="3" width="11.42578125" style="3"/>
    <col min="5" max="5" width="14.5703125" customWidth="1"/>
    <col min="7" max="7" width="15.42578125" customWidth="1"/>
  </cols>
  <sheetData>
    <row r="2" spans="1:8" ht="31.5" x14ac:dyDescent="0.25">
      <c r="A2" s="4" t="s">
        <v>6</v>
      </c>
      <c r="B2" s="4" t="s">
        <v>7</v>
      </c>
      <c r="C2" s="4" t="s">
        <v>8</v>
      </c>
    </row>
    <row r="3" spans="1:8" ht="15.75" x14ac:dyDescent="0.25">
      <c r="A3" s="4">
        <v>1</v>
      </c>
      <c r="B3" s="5">
        <v>8</v>
      </c>
      <c r="C3" s="5">
        <v>5</v>
      </c>
      <c r="E3" s="7" t="s">
        <v>14</v>
      </c>
    </row>
    <row r="4" spans="1:8" ht="15.75" x14ac:dyDescent="0.25">
      <c r="A4" s="4">
        <v>2</v>
      </c>
      <c r="B4" s="5">
        <v>9</v>
      </c>
      <c r="C4" s="5">
        <v>6</v>
      </c>
      <c r="E4" s="6" t="s">
        <v>16</v>
      </c>
      <c r="F4">
        <f>AVERAGE(B3:B9)</f>
        <v>7.1428571428571432</v>
      </c>
      <c r="G4" s="6" t="s">
        <v>27</v>
      </c>
      <c r="H4">
        <f>_xlfn.VAR.S(B3:B9)</f>
        <v>3.8095238095238053</v>
      </c>
    </row>
    <row r="5" spans="1:8" ht="15.75" x14ac:dyDescent="0.25">
      <c r="A5" s="4">
        <v>3</v>
      </c>
      <c r="B5" s="5">
        <v>5</v>
      </c>
      <c r="C5" s="5">
        <v>7</v>
      </c>
      <c r="E5" s="6" t="s">
        <v>15</v>
      </c>
      <c r="F5">
        <f>AVERAGE(C3:C9)</f>
        <v>6.2857142857142856</v>
      </c>
      <c r="G5" s="6" t="s">
        <v>26</v>
      </c>
      <c r="H5">
        <f>_xlfn.VAR.S(C3:C9)</f>
        <v>1.2380952380952408</v>
      </c>
    </row>
    <row r="6" spans="1:8" ht="15.75" x14ac:dyDescent="0.25">
      <c r="A6" s="4">
        <v>4</v>
      </c>
      <c r="B6" s="5">
        <v>6</v>
      </c>
      <c r="C6" s="5">
        <v>5</v>
      </c>
    </row>
    <row r="7" spans="1:8" ht="15.75" x14ac:dyDescent="0.25">
      <c r="A7" s="4">
        <v>5</v>
      </c>
      <c r="B7" s="5">
        <v>5</v>
      </c>
      <c r="C7" s="5">
        <v>6</v>
      </c>
      <c r="E7" s="7" t="s">
        <v>9</v>
      </c>
      <c r="H7" t="s">
        <v>12</v>
      </c>
    </row>
    <row r="8" spans="1:8" ht="15.75" x14ac:dyDescent="0.25">
      <c r="A8" s="4">
        <v>6</v>
      </c>
      <c r="B8" s="5">
        <v>10</v>
      </c>
      <c r="C8" s="5">
        <v>7</v>
      </c>
    </row>
    <row r="9" spans="1:8" ht="15.75" x14ac:dyDescent="0.25">
      <c r="A9" s="4">
        <v>7</v>
      </c>
      <c r="B9" s="5">
        <v>7</v>
      </c>
      <c r="C9" s="5">
        <v>8</v>
      </c>
    </row>
    <row r="10" spans="1:8" x14ac:dyDescent="0.25">
      <c r="E10" s="7" t="s">
        <v>13</v>
      </c>
    </row>
    <row r="12" spans="1:8" x14ac:dyDescent="0.25">
      <c r="E12" t="s">
        <v>17</v>
      </c>
      <c r="F12" t="s">
        <v>10</v>
      </c>
      <c r="G12" t="s">
        <v>20</v>
      </c>
    </row>
    <row r="13" spans="1:8" x14ac:dyDescent="0.25">
      <c r="E13" t="s">
        <v>18</v>
      </c>
      <c r="F13" t="s">
        <v>19</v>
      </c>
      <c r="G13" t="s">
        <v>21</v>
      </c>
    </row>
    <row r="16" spans="1:8" x14ac:dyDescent="0.25">
      <c r="E16" s="7" t="s">
        <v>11</v>
      </c>
      <c r="G16">
        <v>0.05</v>
      </c>
    </row>
    <row r="18" spans="5:8" x14ac:dyDescent="0.25">
      <c r="E18" s="7" t="s">
        <v>22</v>
      </c>
    </row>
    <row r="20" spans="5:8" x14ac:dyDescent="0.25">
      <c r="E20" s="6" t="s">
        <v>23</v>
      </c>
      <c r="F20">
        <f>F4</f>
        <v>7.1428571428571432</v>
      </c>
    </row>
    <row r="21" spans="5:8" x14ac:dyDescent="0.25">
      <c r="E21" s="6" t="s">
        <v>24</v>
      </c>
      <c r="F21">
        <f>F5</f>
        <v>6.2857142857142856</v>
      </c>
    </row>
    <row r="22" spans="5:8" x14ac:dyDescent="0.25">
      <c r="E22" s="6" t="s">
        <v>28</v>
      </c>
      <c r="F22">
        <v>0</v>
      </c>
    </row>
    <row r="23" spans="5:8" x14ac:dyDescent="0.25">
      <c r="E23" s="6" t="s">
        <v>27</v>
      </c>
      <c r="F23">
        <f>H4</f>
        <v>3.8095238095238053</v>
      </c>
      <c r="G23" t="s">
        <v>29</v>
      </c>
      <c r="H23">
        <f>COUNT(B3:B9)</f>
        <v>7</v>
      </c>
    </row>
    <row r="24" spans="5:8" x14ac:dyDescent="0.25">
      <c r="E24" s="6" t="s">
        <v>26</v>
      </c>
      <c r="F24">
        <f>H5</f>
        <v>1.2380952380952408</v>
      </c>
      <c r="G24" t="s">
        <v>30</v>
      </c>
      <c r="H24">
        <f>COUNT(C3:C9)</f>
        <v>7</v>
      </c>
    </row>
    <row r="26" spans="5:8" x14ac:dyDescent="0.25">
      <c r="E26" s="7" t="s">
        <v>31</v>
      </c>
      <c r="F26">
        <f>(  (F20)-(F21)-(F22)  )/(  SQRT(  (F23 /H23  ) + ( F24  / H24  )   ))</f>
        <v>1.0093898773656804</v>
      </c>
    </row>
    <row r="27" spans="5:8" x14ac:dyDescent="0.25">
      <c r="E27" s="6" t="s">
        <v>35</v>
      </c>
      <c r="F27">
        <f>_xlfn.T.DIST.RT(F26,H29)</f>
        <v>0.16957678332206338</v>
      </c>
    </row>
    <row r="29" spans="5:8" x14ac:dyDescent="0.25">
      <c r="E29" s="7" t="s">
        <v>32</v>
      </c>
      <c r="F29">
        <f>( ( (F23/H23)+ (F24/H24) )^2 ) / (  (1/(H23-1))*( (F23/H23)^2) + (1/(H24-1))*( (F24/H24)^2))</f>
        <v>9.5274166195590837</v>
      </c>
      <c r="G29" t="s">
        <v>33</v>
      </c>
      <c r="H29">
        <f>_xlfn.FLOOR.MATH(F29)</f>
        <v>9</v>
      </c>
    </row>
    <row r="31" spans="5:8" x14ac:dyDescent="0.25">
      <c r="E31" s="6" t="s">
        <v>39</v>
      </c>
      <c r="F31">
        <v>1.833</v>
      </c>
    </row>
    <row r="32" spans="5:8" x14ac:dyDescent="0.25">
      <c r="E32" s="6" t="s">
        <v>37</v>
      </c>
      <c r="F32">
        <f>_xlfn.T.DIST.RT(F31,H29)</f>
        <v>5.000897002529154E-2</v>
      </c>
      <c r="G32" t="s">
        <v>38</v>
      </c>
      <c r="H32">
        <f>-_xlfn.T.INV(F32,H29)</f>
        <v>1.8329999999999991</v>
      </c>
    </row>
    <row r="34" spans="5:9" x14ac:dyDescent="0.25">
      <c r="E34" t="s">
        <v>36</v>
      </c>
      <c r="G34" t="str">
        <f>TEXT(F26,"#.##")&amp;" &lt;= "&amp;F31</f>
        <v>1.01 &lt;= 1.833</v>
      </c>
      <c r="H34" s="6" t="str">
        <f>IF(F32&lt;=G16,"rechazar","no rechazar")</f>
        <v>no rechazar</v>
      </c>
    </row>
    <row r="37" spans="5:9" x14ac:dyDescent="0.25">
      <c r="E37" s="7" t="s">
        <v>34</v>
      </c>
    </row>
    <row r="38" spans="5:9" x14ac:dyDescent="0.25">
      <c r="E38" s="31" t="str">
        <f>"Con una significancia de "&amp;G16&amp;" se puede "&amp;H34&amp;" la hipótesis nula."</f>
        <v>Con una significancia de 0.05 se puede no rechazar la hipótesis nula.</v>
      </c>
      <c r="F38" s="31"/>
      <c r="G38" s="31"/>
      <c r="H38" s="31"/>
      <c r="I38" s="31"/>
    </row>
    <row r="39" spans="5:9" x14ac:dyDescent="0.25">
      <c r="E39" s="31"/>
      <c r="F39" s="31"/>
      <c r="G39" s="31"/>
      <c r="H39" s="31"/>
      <c r="I39" s="31"/>
    </row>
  </sheetData>
  <mergeCells count="1">
    <mergeCell ref="E38:I39"/>
  </mergeCells>
  <pageMargins left="0.7" right="0.7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52"/>
  <sheetViews>
    <sheetView topLeftCell="L3" zoomScale="82" zoomScaleNormal="82" workbookViewId="0">
      <selection activeCell="T27" sqref="T27"/>
    </sheetView>
  </sheetViews>
  <sheetFormatPr defaultColWidth="11.42578125" defaultRowHeight="15.75" x14ac:dyDescent="0.25"/>
  <cols>
    <col min="1" max="2" width="11.42578125" style="2"/>
    <col min="4" max="4" width="20.85546875" customWidth="1"/>
    <col min="10" max="10" width="22.28515625" customWidth="1"/>
    <col min="12" max="12" width="8.5703125" customWidth="1"/>
  </cols>
  <sheetData>
    <row r="2" spans="1:17" ht="16.5" thickBot="1" x14ac:dyDescent="0.3">
      <c r="A2" s="2" t="s">
        <v>0</v>
      </c>
      <c r="B2" s="2" t="s">
        <v>1</v>
      </c>
    </row>
    <row r="3" spans="1:17" x14ac:dyDescent="0.25">
      <c r="A3" s="2">
        <v>1535.4</v>
      </c>
      <c r="B3" s="2">
        <v>1864.7</v>
      </c>
      <c r="C3" s="9" t="s">
        <v>43</v>
      </c>
      <c r="D3" s="10"/>
      <c r="E3" s="10"/>
      <c r="F3" s="10"/>
      <c r="G3" s="11"/>
      <c r="H3" s="23" t="s">
        <v>57</v>
      </c>
      <c r="I3" s="10"/>
      <c r="J3" s="10"/>
      <c r="K3" s="10"/>
      <c r="L3" s="11"/>
      <c r="M3" s="23" t="s">
        <v>68</v>
      </c>
      <c r="N3" s="10"/>
      <c r="O3" s="10"/>
      <c r="P3" s="10"/>
      <c r="Q3" s="11"/>
    </row>
    <row r="4" spans="1:17" x14ac:dyDescent="0.25">
      <c r="A4" s="2">
        <v>1534.6200000000001</v>
      </c>
      <c r="B4" s="2">
        <v>1259</v>
      </c>
      <c r="C4" s="12" t="s">
        <v>14</v>
      </c>
      <c r="D4" s="13"/>
      <c r="E4" s="13"/>
      <c r="F4" s="13"/>
      <c r="G4" s="14"/>
      <c r="H4" s="12" t="s">
        <v>14</v>
      </c>
      <c r="I4" s="13"/>
      <c r="J4" s="13"/>
      <c r="K4" s="13"/>
      <c r="L4" s="14"/>
      <c r="M4" s="12" t="s">
        <v>14</v>
      </c>
      <c r="N4" s="13"/>
      <c r="O4" s="13"/>
      <c r="P4" s="13"/>
      <c r="Q4" s="14"/>
    </row>
    <row r="5" spans="1:17" x14ac:dyDescent="0.25">
      <c r="A5" s="2">
        <v>1556.35</v>
      </c>
      <c r="B5" s="2">
        <v>1359.1</v>
      </c>
      <c r="C5" s="15" t="s">
        <v>51</v>
      </c>
      <c r="D5" s="13">
        <f>AVERAGE(A3:B52)</f>
        <v>1543.9004000000007</v>
      </c>
      <c r="E5" s="16" t="s">
        <v>44</v>
      </c>
      <c r="F5" s="13">
        <v>1500</v>
      </c>
      <c r="G5" s="14"/>
      <c r="H5" s="15" t="s">
        <v>64</v>
      </c>
      <c r="I5" s="13">
        <f>K6/I7</f>
        <v>0.22</v>
      </c>
      <c r="J5" s="16"/>
      <c r="K5" s="13"/>
      <c r="L5" s="14"/>
      <c r="N5" s="6" t="s">
        <v>70</v>
      </c>
      <c r="O5" s="6" t="s">
        <v>71</v>
      </c>
    </row>
    <row r="6" spans="1:17" x14ac:dyDescent="0.25">
      <c r="A6" s="2">
        <v>1514.41</v>
      </c>
      <c r="B6" s="2">
        <v>1510</v>
      </c>
      <c r="C6" s="15" t="s">
        <v>46</v>
      </c>
      <c r="D6" s="13">
        <f>_xlfn.STDEV.S(A3:B52)</f>
        <v>219.77133207462478</v>
      </c>
      <c r="E6" s="16"/>
      <c r="F6" s="13"/>
      <c r="G6" s="14"/>
      <c r="H6" s="15" t="s">
        <v>62</v>
      </c>
      <c r="I6" s="13">
        <v>0.01</v>
      </c>
      <c r="J6" s="16" t="s">
        <v>58</v>
      </c>
      <c r="K6" s="13">
        <f>COUNTIF(A3:B52,"&lt;1500")</f>
        <v>22</v>
      </c>
      <c r="L6" s="14"/>
      <c r="M6" s="15" t="s">
        <v>44</v>
      </c>
      <c r="N6" s="13">
        <f>AVERAGE(A3:A52)</f>
        <v>1538.8688</v>
      </c>
      <c r="O6" s="13">
        <f>AVERAGE(B3:B52)</f>
        <v>1548.9319999999998</v>
      </c>
      <c r="P6" s="13"/>
      <c r="Q6" s="14"/>
    </row>
    <row r="7" spans="1:17" x14ac:dyDescent="0.25">
      <c r="A7" s="2">
        <v>1529.27</v>
      </c>
      <c r="B7" s="2">
        <v>1306</v>
      </c>
      <c r="C7" s="17" t="s">
        <v>47</v>
      </c>
      <c r="D7" s="13">
        <f>COUNT(A3:B52)</f>
        <v>100</v>
      </c>
      <c r="E7" s="13"/>
      <c r="F7" s="13"/>
      <c r="G7" s="14"/>
      <c r="H7" s="15" t="s">
        <v>47</v>
      </c>
      <c r="I7" s="13">
        <f>COUNT(A3:B52)</f>
        <v>100</v>
      </c>
      <c r="J7" s="13"/>
      <c r="K7" s="13"/>
      <c r="L7" s="14"/>
      <c r="M7" s="15" t="s">
        <v>69</v>
      </c>
      <c r="N7" s="13">
        <f>_xlfn.STDEV.S(A3:A52)</f>
        <v>17.532996954430867</v>
      </c>
      <c r="O7" s="24">
        <f>_xlfn.STDEV.S(B3:B52)</f>
        <v>311.81004843019679</v>
      </c>
      <c r="P7" s="13"/>
      <c r="Q7" s="14"/>
    </row>
    <row r="8" spans="1:17" x14ac:dyDescent="0.25">
      <c r="A8" s="2">
        <v>1509.8899999999999</v>
      </c>
      <c r="B8" s="2">
        <v>1485.3</v>
      </c>
      <c r="C8" s="12" t="s">
        <v>9</v>
      </c>
      <c r="D8" s="13"/>
      <c r="E8" s="13"/>
      <c r="F8" s="13" t="s">
        <v>45</v>
      </c>
      <c r="G8" s="14"/>
      <c r="H8" s="12" t="s">
        <v>9</v>
      </c>
      <c r="I8" s="13"/>
      <c r="J8" s="13"/>
      <c r="K8" s="13" t="s">
        <v>59</v>
      </c>
      <c r="L8" s="14"/>
      <c r="M8" s="15" t="s">
        <v>47</v>
      </c>
      <c r="N8" s="13">
        <f>COUNT(A3:A52)</f>
        <v>50</v>
      </c>
      <c r="O8" s="13">
        <f>COUNT(B3:B52)</f>
        <v>50</v>
      </c>
      <c r="P8" s="13"/>
      <c r="Q8" s="14"/>
    </row>
    <row r="9" spans="1:17" x14ac:dyDescent="0.25">
      <c r="A9" s="2">
        <v>1538.25</v>
      </c>
      <c r="B9" s="2">
        <v>1568.7</v>
      </c>
      <c r="C9" s="17"/>
      <c r="D9" s="13"/>
      <c r="E9" s="13"/>
      <c r="F9" s="13"/>
      <c r="G9" s="14"/>
      <c r="H9" s="17"/>
      <c r="I9" s="13"/>
      <c r="J9" s="13"/>
      <c r="K9" s="13"/>
      <c r="L9" s="14"/>
      <c r="M9" s="12" t="s">
        <v>9</v>
      </c>
      <c r="N9" s="13"/>
      <c r="O9" s="13"/>
      <c r="P9" s="13" t="s">
        <v>72</v>
      </c>
      <c r="Q9" s="14"/>
    </row>
    <row r="10" spans="1:17" x14ac:dyDescent="0.25">
      <c r="A10" s="2">
        <v>1524.8200000000002</v>
      </c>
      <c r="B10" s="2">
        <v>1932.8</v>
      </c>
      <c r="C10" s="17"/>
      <c r="D10" s="13"/>
      <c r="E10" s="13"/>
      <c r="F10" s="13"/>
      <c r="G10" s="14"/>
      <c r="H10" s="17"/>
      <c r="I10" s="13"/>
      <c r="J10" s="13"/>
      <c r="K10" s="13"/>
      <c r="L10" s="14"/>
      <c r="M10" s="17"/>
      <c r="N10" s="13"/>
      <c r="O10" s="13"/>
      <c r="P10" s="13"/>
      <c r="Q10" s="14"/>
    </row>
    <row r="11" spans="1:17" x14ac:dyDescent="0.25">
      <c r="A11" s="2">
        <v>1525.8899999999999</v>
      </c>
      <c r="B11" s="2">
        <v>1638.3</v>
      </c>
      <c r="C11" s="12" t="s">
        <v>13</v>
      </c>
      <c r="D11" s="13"/>
      <c r="E11" s="13"/>
      <c r="F11" s="13"/>
      <c r="G11" s="14"/>
      <c r="H11" s="12" t="s">
        <v>13</v>
      </c>
      <c r="I11" s="13"/>
      <c r="J11" s="13"/>
      <c r="K11" s="13"/>
      <c r="L11" s="14"/>
      <c r="M11" s="12" t="s">
        <v>13</v>
      </c>
      <c r="N11" s="13"/>
      <c r="O11" s="13"/>
      <c r="P11" s="13"/>
      <c r="Q11" s="14"/>
    </row>
    <row r="12" spans="1:17" x14ac:dyDescent="0.25">
      <c r="A12" s="2">
        <v>1533.24</v>
      </c>
      <c r="B12" s="2">
        <v>1582.5</v>
      </c>
      <c r="C12" s="17"/>
      <c r="D12" s="13"/>
      <c r="E12" s="13"/>
      <c r="F12" s="13"/>
      <c r="G12" s="14"/>
      <c r="H12" s="17"/>
      <c r="I12" s="13"/>
      <c r="J12" s="13"/>
      <c r="K12" s="13"/>
      <c r="L12" s="14"/>
      <c r="M12" s="17"/>
      <c r="N12" s="13"/>
      <c r="O12" s="13"/>
      <c r="P12" s="13"/>
      <c r="Q12" s="14"/>
    </row>
    <row r="13" spans="1:17" x14ac:dyDescent="0.25">
      <c r="A13" s="2">
        <v>1569.46</v>
      </c>
      <c r="B13" s="2">
        <v>1346.1</v>
      </c>
      <c r="C13" s="17" t="s">
        <v>17</v>
      </c>
      <c r="D13" s="13" t="s">
        <v>49</v>
      </c>
      <c r="E13" s="13"/>
      <c r="F13" s="13"/>
      <c r="G13" s="14"/>
      <c r="H13" s="17" t="s">
        <v>17</v>
      </c>
      <c r="I13" s="13" t="s">
        <v>60</v>
      </c>
      <c r="J13" s="13"/>
      <c r="K13" s="13"/>
      <c r="L13" s="14"/>
      <c r="M13" s="17" t="s">
        <v>17</v>
      </c>
      <c r="N13" s="13" t="s">
        <v>74</v>
      </c>
      <c r="O13" s="13"/>
      <c r="P13" s="13"/>
      <c r="Q13" s="14"/>
    </row>
    <row r="14" spans="1:17" x14ac:dyDescent="0.25">
      <c r="A14" s="2">
        <v>1529.7</v>
      </c>
      <c r="B14" s="2">
        <v>1151.0999999999999</v>
      </c>
      <c r="C14" s="17" t="s">
        <v>18</v>
      </c>
      <c r="D14" s="13" t="s">
        <v>50</v>
      </c>
      <c r="E14" s="13"/>
      <c r="F14" s="13"/>
      <c r="G14" s="14"/>
      <c r="H14" s="17" t="s">
        <v>18</v>
      </c>
      <c r="I14" s="13" t="s">
        <v>61</v>
      </c>
      <c r="J14" s="13"/>
      <c r="K14" s="13"/>
      <c r="L14" s="14"/>
      <c r="M14" s="17" t="s">
        <v>18</v>
      </c>
      <c r="N14" s="13" t="s">
        <v>73</v>
      </c>
      <c r="O14" s="13"/>
      <c r="P14" s="13"/>
      <c r="Q14" s="14"/>
    </row>
    <row r="15" spans="1:17" x14ac:dyDescent="0.25">
      <c r="A15" s="2">
        <v>1541.92</v>
      </c>
      <c r="B15" s="2">
        <v>1730.8</v>
      </c>
      <c r="C15" s="17"/>
      <c r="D15" s="13"/>
      <c r="E15" s="13"/>
      <c r="F15" s="13"/>
      <c r="G15" s="14"/>
      <c r="H15" s="17"/>
      <c r="I15" s="13"/>
      <c r="J15" s="13"/>
      <c r="K15" s="13"/>
      <c r="L15" s="14"/>
      <c r="M15" s="17"/>
      <c r="N15" s="13"/>
      <c r="O15" s="13"/>
      <c r="P15" s="13"/>
      <c r="Q15" s="14"/>
    </row>
    <row r="16" spans="1:17" x14ac:dyDescent="0.25">
      <c r="A16" s="2">
        <v>1547.0700000000002</v>
      </c>
      <c r="B16" s="2">
        <v>1553.8</v>
      </c>
      <c r="C16" s="17"/>
      <c r="D16" s="13"/>
      <c r="E16" s="13"/>
      <c r="F16" s="13"/>
      <c r="G16" s="14"/>
      <c r="H16" s="17"/>
      <c r="I16" s="13"/>
      <c r="J16" s="13"/>
      <c r="K16" s="13"/>
      <c r="L16" s="14"/>
      <c r="M16" s="17"/>
      <c r="N16" s="13"/>
      <c r="O16" s="13"/>
      <c r="P16" s="13"/>
      <c r="Q16" s="14"/>
    </row>
    <row r="17" spans="1:17" x14ac:dyDescent="0.25">
      <c r="A17" s="2">
        <v>1568.6299999999999</v>
      </c>
      <c r="B17" s="2">
        <v>1320.9</v>
      </c>
      <c r="C17" s="12" t="s">
        <v>11</v>
      </c>
      <c r="D17" s="13"/>
      <c r="E17" s="13">
        <v>0.05</v>
      </c>
      <c r="F17" s="13"/>
      <c r="G17" s="14"/>
      <c r="H17" s="12" t="s">
        <v>11</v>
      </c>
      <c r="I17" s="13"/>
      <c r="J17" s="13">
        <v>0.05</v>
      </c>
      <c r="K17" s="13"/>
      <c r="L17" s="14"/>
      <c r="M17" s="12" t="s">
        <v>11</v>
      </c>
      <c r="N17" s="13"/>
      <c r="O17" s="13">
        <v>0.05</v>
      </c>
      <c r="P17" s="13"/>
      <c r="Q17" s="14"/>
    </row>
    <row r="18" spans="1:17" x14ac:dyDescent="0.25">
      <c r="A18" s="2">
        <v>1539.6100000000001</v>
      </c>
      <c r="B18" s="2">
        <v>1420.8</v>
      </c>
      <c r="C18" s="17"/>
      <c r="D18" s="13"/>
      <c r="E18" s="13"/>
      <c r="F18" s="13"/>
      <c r="G18" s="14"/>
      <c r="H18" s="17"/>
      <c r="I18" s="13"/>
      <c r="J18" s="13"/>
      <c r="K18" s="13"/>
      <c r="L18" s="14"/>
      <c r="M18" s="17"/>
      <c r="N18" s="13"/>
      <c r="O18" s="13"/>
      <c r="P18" s="13"/>
      <c r="Q18" s="14"/>
    </row>
    <row r="19" spans="1:17" x14ac:dyDescent="0.25">
      <c r="A19" s="2">
        <v>1533.78</v>
      </c>
      <c r="B19" s="2">
        <v>1402.4</v>
      </c>
      <c r="C19" s="12" t="s">
        <v>22</v>
      </c>
      <c r="D19" s="13"/>
      <c r="E19" s="13"/>
      <c r="F19" s="13"/>
      <c r="G19" s="14"/>
      <c r="H19" s="12" t="s">
        <v>22</v>
      </c>
      <c r="I19" s="13"/>
      <c r="J19" s="13"/>
      <c r="K19" s="13"/>
      <c r="L19" s="14"/>
      <c r="M19" s="12" t="s">
        <v>22</v>
      </c>
      <c r="N19" s="13"/>
      <c r="O19" s="13"/>
      <c r="P19" s="13"/>
      <c r="Q19" s="14"/>
    </row>
    <row r="20" spans="1:17" x14ac:dyDescent="0.25">
      <c r="A20" s="2">
        <v>1499.04</v>
      </c>
      <c r="B20" s="2">
        <v>1598.7</v>
      </c>
      <c r="C20" s="17"/>
      <c r="D20" s="13"/>
      <c r="E20" s="13"/>
      <c r="F20" s="13"/>
      <c r="G20" s="14"/>
      <c r="H20" s="17"/>
      <c r="I20" s="13"/>
      <c r="J20" s="13"/>
      <c r="K20" s="13"/>
      <c r="L20" s="14"/>
      <c r="M20" s="12" t="s">
        <v>23</v>
      </c>
      <c r="N20" s="13">
        <f>N6</f>
        <v>1538.8688</v>
      </c>
      <c r="O20" s="13"/>
      <c r="P20" s="13"/>
      <c r="Q20" s="14"/>
    </row>
    <row r="21" spans="1:17" x14ac:dyDescent="0.25">
      <c r="A21" s="2">
        <v>1554.6799999999998</v>
      </c>
      <c r="B21" s="2">
        <v>1541.4</v>
      </c>
      <c r="C21" s="12" t="s">
        <v>48</v>
      </c>
      <c r="D21" s="13">
        <f>((D5)-(F5))/(D6/SQRT(D7))</f>
        <v>1.9975489790039587</v>
      </c>
      <c r="E21" s="13"/>
      <c r="F21" s="13"/>
      <c r="G21" s="14"/>
      <c r="H21" s="12" t="s">
        <v>63</v>
      </c>
      <c r="I21" s="13">
        <f>(I5-I6)/(  SQRT(   (I6*(1-I6))/(I7)  )  )</f>
        <v>21.105794120443452</v>
      </c>
      <c r="J21" s="13"/>
      <c r="K21" s="13"/>
      <c r="L21" s="14"/>
      <c r="M21" s="15" t="s">
        <v>24</v>
      </c>
      <c r="N21" s="13">
        <f>O6</f>
        <v>1548.9319999999998</v>
      </c>
      <c r="O21" s="13"/>
      <c r="P21" s="13"/>
      <c r="Q21" s="14"/>
    </row>
    <row r="22" spans="1:17" x14ac:dyDescent="0.25">
      <c r="A22" s="2">
        <v>1527.98</v>
      </c>
      <c r="B22" s="2">
        <v>1564.8</v>
      </c>
      <c r="C22" s="15" t="s">
        <v>54</v>
      </c>
      <c r="D22" s="18">
        <f>_xlfn.T.DIST.RT(D21,D23)</f>
        <v>2.4254771674422537E-2</v>
      </c>
      <c r="E22" s="13"/>
      <c r="F22" s="13"/>
      <c r="G22" s="14"/>
      <c r="H22" s="15"/>
      <c r="I22" s="18"/>
      <c r="J22" s="13"/>
      <c r="K22" s="13"/>
      <c r="L22" s="14"/>
      <c r="M22" s="15" t="s">
        <v>28</v>
      </c>
      <c r="N22" s="18">
        <v>0</v>
      </c>
      <c r="O22" s="13"/>
      <c r="P22" s="13"/>
      <c r="Q22" s="14"/>
    </row>
    <row r="23" spans="1:17" x14ac:dyDescent="0.25">
      <c r="A23" s="2">
        <v>1538.8799999999999</v>
      </c>
      <c r="B23" s="2">
        <v>1001.4</v>
      </c>
      <c r="C23" s="15" t="s">
        <v>52</v>
      </c>
      <c r="D23" s="13">
        <f>D7-1</f>
        <v>99</v>
      </c>
      <c r="E23" s="13"/>
      <c r="F23" s="13"/>
      <c r="G23" s="14"/>
      <c r="H23" s="15" t="s">
        <v>65</v>
      </c>
      <c r="I23" s="13">
        <v>9.5000000000000001E-2</v>
      </c>
      <c r="J23" s="13"/>
      <c r="K23" s="13"/>
      <c r="L23" s="14"/>
      <c r="M23" s="15" t="s">
        <v>27</v>
      </c>
      <c r="N23" s="13">
        <f>N7^2</f>
        <v>307.40598220408208</v>
      </c>
      <c r="O23" s="13"/>
      <c r="P23" s="13"/>
      <c r="Q23" s="14"/>
    </row>
    <row r="24" spans="1:17" x14ac:dyDescent="0.25">
      <c r="A24" s="2">
        <v>1532.0700000000002</v>
      </c>
      <c r="B24" s="2">
        <v>2318</v>
      </c>
      <c r="C24" s="17"/>
      <c r="D24" s="13"/>
      <c r="E24" s="13"/>
      <c r="F24" s="13"/>
      <c r="G24" s="14"/>
      <c r="J24" s="13"/>
      <c r="K24" s="13"/>
      <c r="L24" s="14"/>
      <c r="M24" s="25" t="s">
        <v>26</v>
      </c>
      <c r="N24">
        <f>O7^2</f>
        <v>97225.506302041671</v>
      </c>
      <c r="O24" s="13"/>
      <c r="P24" s="13"/>
      <c r="Q24" s="14"/>
    </row>
    <row r="25" spans="1:17" x14ac:dyDescent="0.25">
      <c r="A25" s="2">
        <v>1520.6399999999999</v>
      </c>
      <c r="B25" s="2">
        <v>1817.2</v>
      </c>
      <c r="C25" s="15" t="s">
        <v>53</v>
      </c>
      <c r="D25" s="13">
        <v>1.66</v>
      </c>
      <c r="E25" s="13"/>
      <c r="F25" s="13"/>
      <c r="G25" s="14"/>
      <c r="H25" s="15" t="s">
        <v>66</v>
      </c>
      <c r="I25" s="13">
        <f>_xlfn.NORM.S.INV(1-J17)</f>
        <v>1.6448536269514715</v>
      </c>
      <c r="J25" s="13"/>
      <c r="K25" s="13"/>
      <c r="L25" s="14"/>
      <c r="M25" s="15" t="s">
        <v>31</v>
      </c>
      <c r="N25" s="6">
        <f>(N20-N21-N22)/(SQRT((N23/50)+(N24/50)))</f>
        <v>-0.22784815181853604</v>
      </c>
      <c r="O25" s="13"/>
      <c r="P25" s="13"/>
      <c r="Q25" s="14"/>
    </row>
    <row r="26" spans="1:17" x14ac:dyDescent="0.25">
      <c r="A26" s="2">
        <v>1530.3799999999999</v>
      </c>
      <c r="B26" s="2">
        <v>1899.5</v>
      </c>
      <c r="C26" s="15"/>
      <c r="D26" s="13"/>
      <c r="E26" s="13"/>
      <c r="F26" s="13"/>
      <c r="G26" s="14"/>
      <c r="H26" s="15" t="s">
        <v>35</v>
      </c>
      <c r="I26" s="13">
        <f>_xlfn.NORM.S.DIST(I21,1)</f>
        <v>1</v>
      </c>
      <c r="J26" s="13"/>
      <c r="K26" s="13"/>
      <c r="L26" s="14"/>
      <c r="M26" s="15" t="s">
        <v>32</v>
      </c>
      <c r="N26">
        <f xml:space="preserve"> ((  (N23/N8)  +  (N24/O8)   )^2) / (  (1/(N8-1))*(N23/N8)^2 + (1/(O8-1))*(N24/O8)^2 )</f>
        <v>49.309851665896645</v>
      </c>
      <c r="O26" s="13" t="s">
        <v>80</v>
      </c>
      <c r="P26" s="13">
        <v>50</v>
      </c>
      <c r="Q26" s="14"/>
    </row>
    <row r="27" spans="1:17" x14ac:dyDescent="0.25">
      <c r="A27" s="2">
        <v>1509.58</v>
      </c>
      <c r="B27" s="2">
        <v>757.1</v>
      </c>
      <c r="C27" s="12" t="str">
        <f>"Rechazar H0 si: t &gt;= t_crít entonces =&gt; "&amp;F27</f>
        <v>Rechazar H0 si: t &gt;= t_crít entonces =&gt; RECHAZAR</v>
      </c>
      <c r="D27" s="13"/>
      <c r="E27" s="13"/>
      <c r="F27" s="19" t="str">
        <f>IF(D21&gt;=D25,"RECHAZAR","NO RECHAZAR")</f>
        <v>RECHAZAR</v>
      </c>
      <c r="G27" s="14"/>
      <c r="I27" s="13"/>
      <c r="J27" s="13"/>
      <c r="L27" s="14"/>
      <c r="M27" s="25" t="s">
        <v>75</v>
      </c>
      <c r="N27" s="13">
        <v>2.0089999999999999</v>
      </c>
      <c r="O27" s="13">
        <f>-N27</f>
        <v>-2.0089999999999999</v>
      </c>
      <c r="Q27" s="14"/>
    </row>
    <row r="28" spans="1:17" x14ac:dyDescent="0.25">
      <c r="A28" s="2">
        <v>1548.6299999999999</v>
      </c>
      <c r="B28" s="2">
        <v>1690.1</v>
      </c>
      <c r="C28" s="15"/>
      <c r="D28" s="13"/>
      <c r="E28" s="13"/>
      <c r="F28" s="13"/>
      <c r="G28" s="14"/>
      <c r="H28" s="12" t="str">
        <f>"Rechazar H0 si: z &gt;= z_crít entonces =&gt; "&amp;K28</f>
        <v>Rechazar H0 si: z &gt;= z_crít entonces =&gt; RECHAZAR</v>
      </c>
      <c r="I28" s="13"/>
      <c r="J28" s="13"/>
      <c r="K28" s="19" t="str">
        <f>IF(I21&gt;=I25,"RECHAZAR","NO RECHAZAR")</f>
        <v>RECHAZAR</v>
      </c>
      <c r="L28" s="14"/>
      <c r="M28" s="12" t="s">
        <v>76</v>
      </c>
      <c r="N28" s="13"/>
      <c r="O28" s="13"/>
      <c r="P28" s="19" t="str">
        <f>IF(N25&lt;=O27,"RECHARAR","NO RECHAZAR")</f>
        <v>NO RECHAZAR</v>
      </c>
      <c r="Q28" s="14" t="s">
        <v>77</v>
      </c>
    </row>
    <row r="29" spans="1:17" x14ac:dyDescent="0.25">
      <c r="A29" s="2">
        <v>1532.4299999999998</v>
      </c>
      <c r="B29" s="2">
        <v>1761.7</v>
      </c>
      <c r="C29" s="17"/>
      <c r="D29" s="13"/>
      <c r="E29" s="13"/>
      <c r="F29" s="13"/>
      <c r="G29" s="14"/>
      <c r="H29" s="12" t="str">
        <f>"Rechazar H0 si: valor-p &gt;= alpha entonces =&gt; "&amp;K29</f>
        <v>Rechazar H0 si: valor-p &gt;= alpha entonces =&gt; RECHAZAR</v>
      </c>
      <c r="I29" s="13"/>
      <c r="J29" s="13"/>
      <c r="K29" s="19" t="str">
        <f>IF(I26&gt;=J17,"RECHAZAR","NO RECHAZAR")</f>
        <v>RECHAZAR</v>
      </c>
      <c r="L29" s="14"/>
      <c r="M29" s="12"/>
      <c r="N29" s="13"/>
      <c r="O29" s="13"/>
      <c r="P29" s="19" t="str">
        <f>IF(N25&gt;=N26,"RECHARAR","NO RECHAZAR")</f>
        <v>NO RECHAZAR</v>
      </c>
      <c r="Q29" s="14" t="s">
        <v>78</v>
      </c>
    </row>
    <row r="30" spans="1:17" x14ac:dyDescent="0.25">
      <c r="A30" s="2">
        <v>1573.6200000000001</v>
      </c>
      <c r="B30" s="2">
        <v>2216.6</v>
      </c>
      <c r="C30" s="12" t="s">
        <v>34</v>
      </c>
      <c r="D30" s="13"/>
      <c r="E30" s="13"/>
      <c r="F30" s="13"/>
      <c r="G30" s="14"/>
      <c r="H30" s="12" t="s">
        <v>34</v>
      </c>
      <c r="I30" s="13"/>
      <c r="J30" s="13"/>
      <c r="K30" s="13"/>
      <c r="L30" s="14"/>
      <c r="M30" s="12" t="s">
        <v>34</v>
      </c>
      <c r="N30" s="13"/>
      <c r="O30" s="13"/>
      <c r="P30" s="13"/>
      <c r="Q30" s="14"/>
    </row>
    <row r="31" spans="1:17" x14ac:dyDescent="0.25">
      <c r="A31" s="2">
        <v>1517.78</v>
      </c>
      <c r="B31" s="2">
        <v>1388.2</v>
      </c>
      <c r="C31" s="32" t="str">
        <f>"Con una significancia de "&amp;E17&amp;" se puede "&amp;F27&amp;" la hipótesis nula."</f>
        <v>Con una significancia de 0.05 se puede RECHAZAR la hipótesis nula.</v>
      </c>
      <c r="D31" s="33"/>
      <c r="E31" s="33"/>
      <c r="F31" s="33"/>
      <c r="G31" s="34"/>
      <c r="H31" s="32" t="str">
        <f>"Con una significancia de "&amp;J17&amp;" se puede "&amp;K28&amp;" la hipótesis nula."</f>
        <v>Con una significancia de 0.05 se puede RECHAZAR la hipótesis nula.</v>
      </c>
      <c r="I31" s="33"/>
      <c r="J31" s="33"/>
      <c r="K31" s="33"/>
      <c r="L31" s="34"/>
      <c r="M31" s="32" t="str">
        <f>"Con una significancia de "&amp;O17&amp;" se puede "&amp;P28&amp;" la hipótesis nula."</f>
        <v>Con una significancia de 0.05 se puede NO RECHAZAR la hipótesis nula.</v>
      </c>
      <c r="N31" s="33"/>
      <c r="O31" s="33"/>
      <c r="P31" s="33"/>
      <c r="Q31" s="34"/>
    </row>
    <row r="32" spans="1:17" x14ac:dyDescent="0.25">
      <c r="A32" s="2">
        <v>1534.95</v>
      </c>
      <c r="B32" s="2">
        <v>1538.3</v>
      </c>
      <c r="C32" s="32"/>
      <c r="D32" s="33"/>
      <c r="E32" s="33"/>
      <c r="F32" s="33"/>
      <c r="G32" s="34"/>
      <c r="H32" s="32"/>
      <c r="I32" s="33"/>
      <c r="J32" s="33"/>
      <c r="K32" s="33"/>
      <c r="L32" s="34"/>
      <c r="M32" s="32"/>
      <c r="N32" s="33"/>
      <c r="O32" s="33"/>
      <c r="P32" s="33"/>
      <c r="Q32" s="34"/>
    </row>
    <row r="33" spans="1:17" ht="16.5" thickBot="1" x14ac:dyDescent="0.3">
      <c r="A33" s="2">
        <v>1538.1299999999999</v>
      </c>
      <c r="B33" s="2">
        <v>1772</v>
      </c>
      <c r="C33" s="20" t="s">
        <v>55</v>
      </c>
      <c r="D33" s="21"/>
      <c r="E33" s="21"/>
      <c r="F33" s="21"/>
      <c r="G33" s="22"/>
      <c r="H33" s="20" t="s">
        <v>67</v>
      </c>
      <c r="I33" s="21"/>
      <c r="J33" s="21"/>
      <c r="K33" s="21"/>
      <c r="L33" s="22"/>
      <c r="M33" s="20" t="s">
        <v>79</v>
      </c>
      <c r="N33" s="21"/>
      <c r="O33" s="21"/>
      <c r="P33" s="21"/>
      <c r="Q33" s="22"/>
    </row>
    <row r="34" spans="1:17" x14ac:dyDescent="0.25">
      <c r="A34" s="2">
        <v>1543.1100000000001</v>
      </c>
      <c r="B34" s="2">
        <v>1590.3</v>
      </c>
    </row>
    <row r="35" spans="1:17" x14ac:dyDescent="0.25">
      <c r="A35" s="2">
        <v>1508.33</v>
      </c>
      <c r="B35" s="2">
        <v>1357</v>
      </c>
      <c r="F35" s="6"/>
    </row>
    <row r="36" spans="1:17" x14ac:dyDescent="0.25">
      <c r="A36" s="2">
        <v>1547.95</v>
      </c>
      <c r="B36" s="2">
        <v>1561.5</v>
      </c>
    </row>
    <row r="37" spans="1:17" x14ac:dyDescent="0.25">
      <c r="A37" s="2">
        <v>1554.51</v>
      </c>
      <c r="B37" s="2">
        <v>1493.3</v>
      </c>
    </row>
    <row r="38" spans="1:17" x14ac:dyDescent="0.25">
      <c r="A38" s="2">
        <v>1548.02</v>
      </c>
      <c r="B38" s="2">
        <v>1749.8</v>
      </c>
    </row>
    <row r="39" spans="1:17" x14ac:dyDescent="0.25">
      <c r="A39" s="2">
        <v>1547.01</v>
      </c>
      <c r="B39" s="2">
        <v>2227.4</v>
      </c>
    </row>
    <row r="40" spans="1:17" x14ac:dyDescent="0.25">
      <c r="A40" s="2">
        <v>1528.6399999999999</v>
      </c>
      <c r="B40" s="2">
        <v>2054.1999999999998</v>
      </c>
    </row>
    <row r="41" spans="1:17" x14ac:dyDescent="0.25">
      <c r="A41" s="2">
        <v>1545.8</v>
      </c>
      <c r="B41" s="2">
        <v>1413.3</v>
      </c>
    </row>
    <row r="42" spans="1:17" x14ac:dyDescent="0.25">
      <c r="A42" s="2">
        <v>1535.09</v>
      </c>
      <c r="B42" s="2">
        <v>1756.1</v>
      </c>
    </row>
    <row r="43" spans="1:17" x14ac:dyDescent="0.25">
      <c r="A43" s="2">
        <v>1540.25</v>
      </c>
      <c r="B43" s="2">
        <v>1590.1</v>
      </c>
    </row>
    <row r="44" spans="1:17" x14ac:dyDescent="0.25">
      <c r="A44" s="2">
        <v>1554.51</v>
      </c>
      <c r="B44" s="2">
        <v>1523.5</v>
      </c>
    </row>
    <row r="45" spans="1:17" x14ac:dyDescent="0.25">
      <c r="A45" s="2">
        <v>1565.56</v>
      </c>
      <c r="B45" s="2">
        <v>1682.4</v>
      </c>
    </row>
    <row r="46" spans="1:17" x14ac:dyDescent="0.25">
      <c r="A46" s="2">
        <v>1515.6</v>
      </c>
      <c r="B46" s="2">
        <v>1196.5</v>
      </c>
    </row>
    <row r="47" spans="1:17" x14ac:dyDescent="0.25">
      <c r="A47" s="2">
        <v>1579.98</v>
      </c>
      <c r="B47" s="2">
        <v>1420.1</v>
      </c>
    </row>
    <row r="48" spans="1:17" x14ac:dyDescent="0.25">
      <c r="A48" s="2">
        <v>1549.69</v>
      </c>
      <c r="B48" s="2">
        <v>1067.2</v>
      </c>
    </row>
    <row r="49" spans="1:3" x14ac:dyDescent="0.25">
      <c r="A49" s="2">
        <v>1556.6299999999999</v>
      </c>
      <c r="B49" s="2">
        <v>891.3</v>
      </c>
      <c r="C49" s="2"/>
    </row>
    <row r="50" spans="1:3" x14ac:dyDescent="0.25">
      <c r="A50" s="2">
        <v>1534.17</v>
      </c>
      <c r="B50" s="2">
        <v>1611.7</v>
      </c>
      <c r="C50" s="2"/>
    </row>
    <row r="51" spans="1:3" x14ac:dyDescent="0.25">
      <c r="A51" s="2">
        <v>1536.76</v>
      </c>
      <c r="B51" s="2">
        <v>1493.5</v>
      </c>
      <c r="C51" s="2"/>
    </row>
    <row r="52" spans="1:3" x14ac:dyDescent="0.25">
      <c r="A52" s="2">
        <v>1560.73</v>
      </c>
      <c r="B52" s="2">
        <v>1470.1</v>
      </c>
      <c r="C52" s="2"/>
    </row>
  </sheetData>
  <mergeCells count="3">
    <mergeCell ref="C31:G32"/>
    <mergeCell ref="H31:L32"/>
    <mergeCell ref="M31:Q32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49"/>
  <sheetViews>
    <sheetView tabSelected="1" topLeftCell="A34" workbookViewId="0">
      <selection activeCell="C44" sqref="C44"/>
    </sheetView>
  </sheetViews>
  <sheetFormatPr defaultColWidth="11.42578125" defaultRowHeight="15" x14ac:dyDescent="0.25"/>
  <cols>
    <col min="2" max="2" width="11.42578125" style="1"/>
    <col min="4" max="4" width="15.5703125" customWidth="1"/>
    <col min="5" max="5" width="14.28515625" customWidth="1"/>
  </cols>
  <sheetData>
    <row r="2" spans="2:5" ht="15.75" thickBot="1" x14ac:dyDescent="0.3">
      <c r="B2" s="1" t="s">
        <v>2</v>
      </c>
    </row>
    <row r="3" spans="2:5" x14ac:dyDescent="0.25">
      <c r="B3" s="1">
        <v>103.768</v>
      </c>
      <c r="D3" s="28" t="s">
        <v>2</v>
      </c>
      <c r="E3" s="28"/>
    </row>
    <row r="4" spans="2:5" x14ac:dyDescent="0.25">
      <c r="B4" s="1">
        <v>88.602000000000004</v>
      </c>
      <c r="D4" s="26"/>
      <c r="E4" s="26"/>
    </row>
    <row r="5" spans="2:5" x14ac:dyDescent="0.25">
      <c r="B5" s="1">
        <v>73.003</v>
      </c>
      <c r="D5" s="26" t="s">
        <v>81</v>
      </c>
      <c r="E5" s="26">
        <v>89.854749999999996</v>
      </c>
    </row>
    <row r="6" spans="2:5" x14ac:dyDescent="0.25">
      <c r="B6" s="1">
        <v>123.086</v>
      </c>
      <c r="D6" s="26" t="s">
        <v>82</v>
      </c>
      <c r="E6" s="26">
        <v>3.3325295243884931</v>
      </c>
    </row>
    <row r="7" spans="2:5" x14ac:dyDescent="0.25">
      <c r="B7" s="1">
        <v>91.052000000000007</v>
      </c>
      <c r="D7" s="26" t="s">
        <v>83</v>
      </c>
      <c r="E7" s="26">
        <v>89.850499999999997</v>
      </c>
    </row>
    <row r="8" spans="2:5" x14ac:dyDescent="0.25">
      <c r="B8" s="1">
        <v>92.295000000000002</v>
      </c>
      <c r="D8" s="26" t="s">
        <v>84</v>
      </c>
      <c r="E8" s="26" t="e">
        <v>#N/A</v>
      </c>
    </row>
    <row r="9" spans="2:5" x14ac:dyDescent="0.25">
      <c r="B9" s="1">
        <v>61.674999999999997</v>
      </c>
      <c r="D9" s="26" t="s">
        <v>85</v>
      </c>
      <c r="E9" s="26">
        <v>14.903525107115428</v>
      </c>
    </row>
    <row r="10" spans="2:5" x14ac:dyDescent="0.25">
      <c r="B10" s="1">
        <v>90.677000000000007</v>
      </c>
      <c r="D10" s="26" t="s">
        <v>86</v>
      </c>
      <c r="E10" s="26">
        <v>222.1150606184199</v>
      </c>
    </row>
    <row r="11" spans="2:5" x14ac:dyDescent="0.25">
      <c r="B11" s="1">
        <v>84.022999999999996</v>
      </c>
      <c r="D11" s="26" t="s">
        <v>87</v>
      </c>
      <c r="E11" s="26">
        <v>5.3998161639252196E-2</v>
      </c>
    </row>
    <row r="12" spans="2:5" x14ac:dyDescent="0.25">
      <c r="B12" s="1">
        <v>76.013999999999996</v>
      </c>
      <c r="D12" s="26" t="s">
        <v>88</v>
      </c>
      <c r="E12" s="26">
        <v>0.22201886519883884</v>
      </c>
    </row>
    <row r="13" spans="2:5" x14ac:dyDescent="0.25">
      <c r="B13" s="1">
        <v>100.61499999999999</v>
      </c>
      <c r="D13" s="26" t="s">
        <v>89</v>
      </c>
      <c r="E13" s="26">
        <v>61.411000000000001</v>
      </c>
    </row>
    <row r="14" spans="2:5" x14ac:dyDescent="0.25">
      <c r="B14" s="1">
        <v>88.016999999999996</v>
      </c>
      <c r="D14" s="26" t="s">
        <v>90</v>
      </c>
      <c r="E14" s="26">
        <v>61.674999999999997</v>
      </c>
    </row>
    <row r="15" spans="2:5" x14ac:dyDescent="0.25">
      <c r="B15" s="1">
        <v>71.209999999999994</v>
      </c>
      <c r="D15" s="26" t="s">
        <v>91</v>
      </c>
      <c r="E15" s="26">
        <v>123.086</v>
      </c>
    </row>
    <row r="16" spans="2:5" x14ac:dyDescent="0.25">
      <c r="B16" s="1">
        <v>82.114999999999995</v>
      </c>
      <c r="D16" s="26" t="s">
        <v>92</v>
      </c>
      <c r="E16" s="26">
        <v>1797.095</v>
      </c>
    </row>
    <row r="17" spans="2:5" x14ac:dyDescent="0.25">
      <c r="B17" s="1">
        <v>89.221999999999994</v>
      </c>
      <c r="D17" s="26" t="s">
        <v>93</v>
      </c>
      <c r="E17" s="26">
        <v>20</v>
      </c>
    </row>
    <row r="18" spans="2:5" ht="15.75" thickBot="1" x14ac:dyDescent="0.3">
      <c r="B18" s="1">
        <v>102.754</v>
      </c>
      <c r="D18" s="27" t="s">
        <v>94</v>
      </c>
      <c r="E18" s="27">
        <v>9.5341490433893181</v>
      </c>
    </row>
    <row r="19" spans="2:5" x14ac:dyDescent="0.25">
      <c r="B19" s="1">
        <v>108.57899999999999</v>
      </c>
    </row>
    <row r="20" spans="2:5" x14ac:dyDescent="0.25">
      <c r="B20" s="1">
        <v>73.153999999999996</v>
      </c>
    </row>
    <row r="21" spans="2:5" x14ac:dyDescent="0.25">
      <c r="B21" s="1">
        <v>106.755</v>
      </c>
    </row>
    <row r="22" spans="2:5" x14ac:dyDescent="0.25">
      <c r="B22" s="1">
        <v>90.478999999999999</v>
      </c>
    </row>
    <row r="24" spans="2:5" x14ac:dyDescent="0.25">
      <c r="B24" s="29" t="s">
        <v>95</v>
      </c>
      <c r="C24" s="7" t="s">
        <v>96</v>
      </c>
      <c r="E24" t="s">
        <v>45</v>
      </c>
    </row>
    <row r="25" spans="2:5" x14ac:dyDescent="0.25">
      <c r="C25" s="7" t="s">
        <v>97</v>
      </c>
    </row>
    <row r="26" spans="2:5" x14ac:dyDescent="0.25">
      <c r="D26" t="s">
        <v>17</v>
      </c>
      <c r="E26" t="s">
        <v>100</v>
      </c>
    </row>
    <row r="27" spans="2:5" x14ac:dyDescent="0.25">
      <c r="D27" t="s">
        <v>18</v>
      </c>
      <c r="E27" t="s">
        <v>101</v>
      </c>
    </row>
    <row r="28" spans="2:5" x14ac:dyDescent="0.25">
      <c r="C28" s="7" t="s">
        <v>98</v>
      </c>
      <c r="D28" s="6">
        <v>0.01</v>
      </c>
    </row>
    <row r="29" spans="2:5" x14ac:dyDescent="0.25">
      <c r="C29" s="7" t="s">
        <v>22</v>
      </c>
    </row>
    <row r="30" spans="2:5" x14ac:dyDescent="0.25">
      <c r="D30" s="6" t="s">
        <v>31</v>
      </c>
      <c r="E30">
        <v>-3.044</v>
      </c>
    </row>
    <row r="31" spans="2:5" x14ac:dyDescent="0.25">
      <c r="D31" s="6" t="s">
        <v>32</v>
      </c>
      <c r="E31">
        <v>19</v>
      </c>
    </row>
    <row r="32" spans="2:5" x14ac:dyDescent="0.25">
      <c r="D32" s="6" t="s">
        <v>35</v>
      </c>
      <c r="E32">
        <v>3.3E-3</v>
      </c>
    </row>
    <row r="33" spans="2:7" x14ac:dyDescent="0.25">
      <c r="D33" s="6" t="s">
        <v>102</v>
      </c>
    </row>
    <row r="34" spans="2:7" x14ac:dyDescent="0.25">
      <c r="D34" s="6" t="str">
        <f>IF(E32&lt;=D28,"RECHAZAR","NO RECHAZAR")</f>
        <v>RECHAZAR</v>
      </c>
    </row>
    <row r="35" spans="2:7" x14ac:dyDescent="0.25">
      <c r="C35" s="7" t="s">
        <v>99</v>
      </c>
    </row>
    <row r="36" spans="2:7" ht="15" customHeight="1" x14ac:dyDescent="0.25">
      <c r="C36" s="31" t="str">
        <f>"Con una significancia de "&amp;D28&amp;" podemos "&amp;D34&amp;" la Ho. "</f>
        <v xml:space="preserve">Con una significancia de 0.01 podemos RECHAZAR la Ho. </v>
      </c>
      <c r="D36" s="31"/>
      <c r="E36" s="31"/>
      <c r="F36" s="30"/>
    </row>
    <row r="37" spans="2:7" x14ac:dyDescent="0.25">
      <c r="C37" s="31"/>
      <c r="D37" s="31"/>
      <c r="E37" s="31"/>
      <c r="F37" s="30"/>
    </row>
    <row r="38" spans="2:7" ht="15.75" customHeight="1" x14ac:dyDescent="0.25">
      <c r="C38" s="31" t="s">
        <v>103</v>
      </c>
      <c r="D38" s="31"/>
      <c r="E38" s="31"/>
      <c r="F38" s="30"/>
    </row>
    <row r="39" spans="2:7" x14ac:dyDescent="0.25">
      <c r="C39" s="30"/>
      <c r="D39" s="30"/>
      <c r="E39" s="30"/>
      <c r="F39" s="30"/>
    </row>
    <row r="40" spans="2:7" x14ac:dyDescent="0.25">
      <c r="C40" s="30"/>
      <c r="D40" s="30"/>
      <c r="E40" s="30"/>
    </row>
    <row r="41" spans="2:7" x14ac:dyDescent="0.25">
      <c r="B41" s="29" t="s">
        <v>56</v>
      </c>
      <c r="C41" s="7" t="s">
        <v>99</v>
      </c>
    </row>
    <row r="42" spans="2:7" x14ac:dyDescent="0.25">
      <c r="C42" s="35" t="s">
        <v>112</v>
      </c>
      <c r="D42" s="35"/>
      <c r="E42" s="35"/>
      <c r="F42" s="35"/>
      <c r="G42" s="35"/>
    </row>
    <row r="43" spans="2:7" x14ac:dyDescent="0.25">
      <c r="C43" s="35"/>
      <c r="D43" s="35"/>
      <c r="E43" s="35"/>
      <c r="F43" s="35"/>
      <c r="G43" s="35"/>
    </row>
    <row r="45" spans="2:7" x14ac:dyDescent="0.25">
      <c r="C45" s="7"/>
    </row>
    <row r="46" spans="2:7" x14ac:dyDescent="0.25">
      <c r="C46" s="7"/>
    </row>
    <row r="49" spans="3:3" x14ac:dyDescent="0.25">
      <c r="C49" s="7"/>
    </row>
  </sheetData>
  <mergeCells count="3">
    <mergeCell ref="C36:E37"/>
    <mergeCell ref="C38:E38"/>
    <mergeCell ref="C42:G43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34"/>
  <sheetViews>
    <sheetView topLeftCell="A3" zoomScale="96" workbookViewId="0">
      <selection activeCell="E38" sqref="E38"/>
    </sheetView>
  </sheetViews>
  <sheetFormatPr defaultColWidth="11.42578125" defaultRowHeight="15" x14ac:dyDescent="0.25"/>
  <cols>
    <col min="7" max="7" width="17.5703125" customWidth="1"/>
  </cols>
  <sheetData>
    <row r="2" spans="1:4" x14ac:dyDescent="0.25">
      <c r="A2" t="s">
        <v>3</v>
      </c>
      <c r="B2" t="s">
        <v>4</v>
      </c>
      <c r="C2" t="s">
        <v>5</v>
      </c>
      <c r="D2" t="s">
        <v>104</v>
      </c>
    </row>
    <row r="3" spans="1:4" x14ac:dyDescent="0.25">
      <c r="A3">
        <v>1</v>
      </c>
      <c r="B3">
        <v>824</v>
      </c>
      <c r="C3">
        <v>702</v>
      </c>
      <c r="D3">
        <f>B3-C3</f>
        <v>122</v>
      </c>
    </row>
    <row r="4" spans="1:4" x14ac:dyDescent="0.25">
      <c r="A4">
        <v>2</v>
      </c>
      <c r="B4">
        <v>866</v>
      </c>
      <c r="C4">
        <v>725</v>
      </c>
      <c r="D4">
        <f t="shared" ref="D4:D12" si="0">B4-C4</f>
        <v>141</v>
      </c>
    </row>
    <row r="5" spans="1:4" x14ac:dyDescent="0.25">
      <c r="A5">
        <v>3</v>
      </c>
      <c r="B5">
        <v>841</v>
      </c>
      <c r="C5">
        <v>744</v>
      </c>
      <c r="D5">
        <f t="shared" si="0"/>
        <v>97</v>
      </c>
    </row>
    <row r="6" spans="1:4" x14ac:dyDescent="0.25">
      <c r="A6">
        <v>4</v>
      </c>
      <c r="B6">
        <v>770</v>
      </c>
      <c r="C6">
        <v>663</v>
      </c>
      <c r="D6">
        <f t="shared" si="0"/>
        <v>107</v>
      </c>
    </row>
    <row r="7" spans="1:4" x14ac:dyDescent="0.25">
      <c r="A7">
        <v>5</v>
      </c>
      <c r="B7">
        <v>829</v>
      </c>
      <c r="C7">
        <v>792</v>
      </c>
      <c r="D7">
        <f t="shared" si="0"/>
        <v>37</v>
      </c>
    </row>
    <row r="8" spans="1:4" x14ac:dyDescent="0.25">
      <c r="A8">
        <v>6</v>
      </c>
      <c r="B8">
        <v>764</v>
      </c>
      <c r="C8">
        <v>708</v>
      </c>
      <c r="D8">
        <f t="shared" si="0"/>
        <v>56</v>
      </c>
    </row>
    <row r="9" spans="1:4" x14ac:dyDescent="0.25">
      <c r="A9">
        <v>7</v>
      </c>
      <c r="B9">
        <v>857</v>
      </c>
      <c r="C9">
        <v>747</v>
      </c>
      <c r="D9">
        <f t="shared" si="0"/>
        <v>110</v>
      </c>
    </row>
    <row r="10" spans="1:4" x14ac:dyDescent="0.25">
      <c r="A10">
        <v>8</v>
      </c>
      <c r="B10">
        <v>831</v>
      </c>
      <c r="C10">
        <v>685</v>
      </c>
      <c r="D10">
        <f t="shared" si="0"/>
        <v>146</v>
      </c>
    </row>
    <row r="11" spans="1:4" x14ac:dyDescent="0.25">
      <c r="A11">
        <v>9</v>
      </c>
      <c r="B11">
        <v>846</v>
      </c>
      <c r="C11">
        <v>742</v>
      </c>
      <c r="D11">
        <f t="shared" si="0"/>
        <v>104</v>
      </c>
    </row>
    <row r="12" spans="1:4" x14ac:dyDescent="0.25">
      <c r="A12">
        <v>10</v>
      </c>
      <c r="B12">
        <v>759</v>
      </c>
      <c r="C12">
        <v>610</v>
      </c>
      <c r="D12">
        <f t="shared" si="0"/>
        <v>149</v>
      </c>
    </row>
    <row r="17" spans="2:8" x14ac:dyDescent="0.25">
      <c r="B17" s="7" t="s">
        <v>96</v>
      </c>
      <c r="D17" t="s">
        <v>106</v>
      </c>
    </row>
    <row r="18" spans="2:8" ht="15.75" thickBot="1" x14ac:dyDescent="0.3">
      <c r="B18" s="7" t="s">
        <v>97</v>
      </c>
    </row>
    <row r="19" spans="2:8" x14ac:dyDescent="0.25">
      <c r="C19" t="s">
        <v>17</v>
      </c>
      <c r="D19" t="s">
        <v>107</v>
      </c>
      <c r="G19" s="28" t="s">
        <v>104</v>
      </c>
      <c r="H19" s="28"/>
    </row>
    <row r="20" spans="2:8" x14ac:dyDescent="0.25">
      <c r="C20" t="s">
        <v>18</v>
      </c>
      <c r="D20" t="s">
        <v>108</v>
      </c>
      <c r="G20" s="26"/>
      <c r="H20" s="26"/>
    </row>
    <row r="21" spans="2:8" x14ac:dyDescent="0.25">
      <c r="B21" s="7" t="s">
        <v>98</v>
      </c>
      <c r="D21">
        <v>0.05</v>
      </c>
      <c r="G21" s="26" t="s">
        <v>81</v>
      </c>
      <c r="H21" s="26">
        <v>106.9</v>
      </c>
    </row>
    <row r="22" spans="2:8" x14ac:dyDescent="0.25">
      <c r="B22" s="7" t="s">
        <v>22</v>
      </c>
      <c r="G22" s="26" t="s">
        <v>82</v>
      </c>
      <c r="H22" s="26">
        <v>11.683273894285318</v>
      </c>
    </row>
    <row r="23" spans="2:8" x14ac:dyDescent="0.25">
      <c r="C23" t="s">
        <v>31</v>
      </c>
      <c r="D23">
        <v>9.14</v>
      </c>
      <c r="G23" s="26" t="s">
        <v>83</v>
      </c>
      <c r="H23" s="26">
        <v>108.5</v>
      </c>
    </row>
    <row r="24" spans="2:8" x14ac:dyDescent="0.25">
      <c r="B24" s="7" t="s">
        <v>109</v>
      </c>
      <c r="G24" s="26" t="s">
        <v>84</v>
      </c>
      <c r="H24" s="26" t="e">
        <v>#N/A</v>
      </c>
    </row>
    <row r="25" spans="2:8" x14ac:dyDescent="0.25">
      <c r="C25" t="s">
        <v>111</v>
      </c>
      <c r="G25" s="26" t="s">
        <v>85</v>
      </c>
      <c r="H25" s="26">
        <v>36.945756033526884</v>
      </c>
    </row>
    <row r="26" spans="2:8" x14ac:dyDescent="0.25">
      <c r="B26" s="7" t="s">
        <v>99</v>
      </c>
      <c r="G26" s="26" t="s">
        <v>86</v>
      </c>
      <c r="H26" s="26">
        <v>1364.9888888888881</v>
      </c>
    </row>
    <row r="27" spans="2:8" x14ac:dyDescent="0.25">
      <c r="B27" s="31" t="s">
        <v>110</v>
      </c>
      <c r="C27" s="31"/>
      <c r="D27" s="31"/>
      <c r="G27" s="26" t="s">
        <v>87</v>
      </c>
      <c r="H27" s="26">
        <v>5.0870761620053884E-2</v>
      </c>
    </row>
    <row r="28" spans="2:8" x14ac:dyDescent="0.25">
      <c r="B28" s="31"/>
      <c r="C28" s="31"/>
      <c r="D28" s="31"/>
      <c r="G28" s="26" t="s">
        <v>88</v>
      </c>
      <c r="H28" s="26">
        <v>-0.81762482358137056</v>
      </c>
    </row>
    <row r="29" spans="2:8" x14ac:dyDescent="0.25">
      <c r="B29" s="31"/>
      <c r="C29" s="31"/>
      <c r="D29" s="31"/>
      <c r="G29" s="26" t="s">
        <v>89</v>
      </c>
      <c r="H29" s="26">
        <v>112</v>
      </c>
    </row>
    <row r="30" spans="2:8" x14ac:dyDescent="0.25">
      <c r="B30" s="31"/>
      <c r="C30" s="31"/>
      <c r="D30" s="31"/>
      <c r="G30" s="26" t="s">
        <v>90</v>
      </c>
      <c r="H30" s="26">
        <v>37</v>
      </c>
    </row>
    <row r="31" spans="2:8" x14ac:dyDescent="0.25">
      <c r="G31" s="26" t="s">
        <v>91</v>
      </c>
      <c r="H31" s="26">
        <v>149</v>
      </c>
    </row>
    <row r="32" spans="2:8" x14ac:dyDescent="0.25">
      <c r="G32" s="26" t="s">
        <v>92</v>
      </c>
      <c r="H32" s="26">
        <v>1069</v>
      </c>
    </row>
    <row r="33" spans="7:8" x14ac:dyDescent="0.25">
      <c r="G33" s="26" t="s">
        <v>93</v>
      </c>
      <c r="H33" s="26">
        <v>10</v>
      </c>
    </row>
    <row r="34" spans="7:8" ht="15.75" thickBot="1" x14ac:dyDescent="0.3">
      <c r="G34" s="27" t="s">
        <v>105</v>
      </c>
      <c r="H34" s="27">
        <v>26.429401724890809</v>
      </c>
    </row>
  </sheetData>
  <mergeCells count="1">
    <mergeCell ref="B27:D3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A0DF0-AAF8-4664-88CB-814F75FA33BD}">
  <dimension ref="A2:K39"/>
  <sheetViews>
    <sheetView topLeftCell="A13" workbookViewId="0">
      <selection activeCell="H34" sqref="H34"/>
    </sheetView>
  </sheetViews>
  <sheetFormatPr defaultRowHeight="15" x14ac:dyDescent="0.25"/>
  <cols>
    <col min="6" max="6" width="9.5703125" customWidth="1"/>
    <col min="7" max="7" width="14.7109375" customWidth="1"/>
    <col min="8" max="8" width="14.140625" customWidth="1"/>
  </cols>
  <sheetData>
    <row r="2" spans="1:9" x14ac:dyDescent="0.25">
      <c r="A2" t="s">
        <v>40</v>
      </c>
      <c r="B2" t="s">
        <v>41</v>
      </c>
    </row>
    <row r="3" spans="1:9" x14ac:dyDescent="0.25">
      <c r="A3">
        <v>10</v>
      </c>
      <c r="B3">
        <v>8</v>
      </c>
      <c r="F3" s="7" t="s">
        <v>14</v>
      </c>
    </row>
    <row r="4" spans="1:9" x14ac:dyDescent="0.25">
      <c r="A4">
        <v>7</v>
      </c>
      <c r="B4">
        <v>7</v>
      </c>
      <c r="F4" s="6" t="s">
        <v>16</v>
      </c>
      <c r="G4">
        <f>AVERAGE(A3:A8)</f>
        <v>9</v>
      </c>
      <c r="H4" s="6" t="s">
        <v>27</v>
      </c>
      <c r="I4">
        <f>_xlfn.VAR.S(A3:A8)</f>
        <v>5.2</v>
      </c>
    </row>
    <row r="5" spans="1:9" x14ac:dyDescent="0.25">
      <c r="A5">
        <v>13</v>
      </c>
      <c r="B5">
        <v>8</v>
      </c>
      <c r="F5" s="6" t="s">
        <v>15</v>
      </c>
      <c r="G5">
        <f>AVERAGE(B3:B8)</f>
        <v>6.833333333333333</v>
      </c>
      <c r="H5" s="6" t="s">
        <v>26</v>
      </c>
      <c r="I5">
        <f>_xlfn.VAR.S(B3:B8)</f>
        <v>2.5666666666666629</v>
      </c>
    </row>
    <row r="6" spans="1:9" x14ac:dyDescent="0.25">
      <c r="A6">
        <v>7</v>
      </c>
      <c r="B6">
        <v>4</v>
      </c>
    </row>
    <row r="7" spans="1:9" x14ac:dyDescent="0.25">
      <c r="A7">
        <v>9</v>
      </c>
      <c r="B7">
        <v>6</v>
      </c>
      <c r="F7" s="7" t="s">
        <v>9</v>
      </c>
      <c r="I7" t="s">
        <v>12</v>
      </c>
    </row>
    <row r="8" spans="1:9" x14ac:dyDescent="0.25">
      <c r="A8">
        <v>8</v>
      </c>
      <c r="B8">
        <v>8</v>
      </c>
    </row>
    <row r="10" spans="1:9" x14ac:dyDescent="0.25">
      <c r="F10" s="7" t="s">
        <v>13</v>
      </c>
    </row>
    <row r="12" spans="1:9" x14ac:dyDescent="0.25">
      <c r="F12" t="s">
        <v>17</v>
      </c>
      <c r="G12" t="s">
        <v>10</v>
      </c>
      <c r="H12" t="s">
        <v>20</v>
      </c>
    </row>
    <row r="13" spans="1:9" x14ac:dyDescent="0.25">
      <c r="F13" t="s">
        <v>18</v>
      </c>
      <c r="G13" t="s">
        <v>19</v>
      </c>
      <c r="H13" t="s">
        <v>21</v>
      </c>
    </row>
    <row r="16" spans="1:9" x14ac:dyDescent="0.25">
      <c r="F16" s="7" t="s">
        <v>11</v>
      </c>
      <c r="H16">
        <v>0.05</v>
      </c>
    </row>
    <row r="18" spans="6:11" x14ac:dyDescent="0.25">
      <c r="F18" s="7" t="s">
        <v>22</v>
      </c>
    </row>
    <row r="20" spans="6:11" x14ac:dyDescent="0.25">
      <c r="F20" s="6" t="s">
        <v>23</v>
      </c>
      <c r="G20">
        <f>G4</f>
        <v>9</v>
      </c>
    </row>
    <row r="21" spans="6:11" x14ac:dyDescent="0.25">
      <c r="F21" s="6" t="s">
        <v>24</v>
      </c>
      <c r="G21">
        <f>G5</f>
        <v>6.833333333333333</v>
      </c>
    </row>
    <row r="22" spans="6:11" x14ac:dyDescent="0.25">
      <c r="F22" s="6" t="s">
        <v>28</v>
      </c>
      <c r="G22">
        <v>0</v>
      </c>
    </row>
    <row r="23" spans="6:11" x14ac:dyDescent="0.25">
      <c r="F23" s="6" t="s">
        <v>27</v>
      </c>
      <c r="G23">
        <f>I4</f>
        <v>5.2</v>
      </c>
      <c r="H23" s="6" t="s">
        <v>29</v>
      </c>
      <c r="I23">
        <f>COUNT(A3:A9)</f>
        <v>6</v>
      </c>
      <c r="J23" s="6" t="s">
        <v>25</v>
      </c>
      <c r="K23">
        <f>SQRT(G23)</f>
        <v>2.2803508501982761</v>
      </c>
    </row>
    <row r="24" spans="6:11" x14ac:dyDescent="0.25">
      <c r="F24" s="6" t="s">
        <v>26</v>
      </c>
      <c r="G24">
        <f>I5</f>
        <v>2.5666666666666629</v>
      </c>
      <c r="H24" s="6" t="s">
        <v>30</v>
      </c>
      <c r="I24">
        <f>COUNT(B3:B9)</f>
        <v>6</v>
      </c>
      <c r="J24" s="6" t="s">
        <v>42</v>
      </c>
      <c r="K24">
        <f>SQRT(G24)</f>
        <v>1.6020819787597209</v>
      </c>
    </row>
    <row r="26" spans="6:11" x14ac:dyDescent="0.25">
      <c r="F26" s="7" t="s">
        <v>31</v>
      </c>
      <c r="G26">
        <f>(  (G20)-(G21)-(G22)  )/(  SQRT(  (G23 /I23  ) + ( G24  / I24  )   ))</f>
        <v>1.9043658897544056</v>
      </c>
    </row>
    <row r="27" spans="6:11" x14ac:dyDescent="0.25">
      <c r="F27" s="6" t="s">
        <v>35</v>
      </c>
      <c r="G27">
        <f>_xlfn.T.DIST.RT(G26,I29)</f>
        <v>4.6669021276400359E-2</v>
      </c>
    </row>
    <row r="29" spans="6:11" x14ac:dyDescent="0.25">
      <c r="F29" s="7" t="s">
        <v>32</v>
      </c>
      <c r="G29">
        <f>( ( (G23/I23)+ (G24/I24) )^2 ) / (  (1/(I23-1))*( (G23/I23)^2) + (1/(I24-1))*( (G24/I24)^2))</f>
        <v>8.9689410209813261</v>
      </c>
      <c r="H29" t="s">
        <v>33</v>
      </c>
      <c r="I29">
        <f>_xlfn.FLOOR.MATH(G29)</f>
        <v>8</v>
      </c>
    </row>
    <row r="31" spans="6:11" x14ac:dyDescent="0.25">
      <c r="F31" s="6" t="s">
        <v>39</v>
      </c>
      <c r="G31">
        <v>1.86</v>
      </c>
    </row>
    <row r="32" spans="6:11" x14ac:dyDescent="0.25">
      <c r="F32" s="6" t="s">
        <v>37</v>
      </c>
      <c r="G32">
        <f>_xlfn.T.DIST.RT(G31,I29)</f>
        <v>4.9965305455479003E-2</v>
      </c>
      <c r="H32" t="s">
        <v>38</v>
      </c>
      <c r="I32">
        <f>-_xlfn.T.INV(G32,I29)</f>
        <v>1.86</v>
      </c>
    </row>
    <row r="34" spans="6:11" x14ac:dyDescent="0.25">
      <c r="F34" t="s">
        <v>36</v>
      </c>
      <c r="H34" t="str">
        <f>TEXT(G26,"#.##")&amp;" &lt;= "&amp;G31</f>
        <v>1.9 &lt;= 1.86</v>
      </c>
      <c r="I34" s="6" t="str">
        <f>IF(G32&lt;=H16,"rechazar","no rechazar")</f>
        <v>rechazar</v>
      </c>
    </row>
    <row r="37" spans="6:11" x14ac:dyDescent="0.25">
      <c r="F37" s="7" t="s">
        <v>34</v>
      </c>
    </row>
    <row r="38" spans="6:11" ht="13.5" customHeight="1" x14ac:dyDescent="0.25">
      <c r="F38" s="31" t="str">
        <f>"Con una significancia de "&amp;H16&amp;" se puede "&amp;I34&amp;" la hipótesis nula."</f>
        <v>Con una significancia de 0.05 se puede rechazar la hipótesis nula.</v>
      </c>
      <c r="G38" s="31"/>
      <c r="H38" s="31"/>
      <c r="I38" s="31"/>
      <c r="J38" s="31"/>
      <c r="K38" s="31"/>
    </row>
    <row r="39" spans="6:11" x14ac:dyDescent="0.25">
      <c r="G39" s="8"/>
      <c r="H39" s="8"/>
      <c r="I39" s="8"/>
      <c r="J39" s="8"/>
      <c r="K39" s="8"/>
    </row>
  </sheetData>
  <mergeCells count="1">
    <mergeCell ref="F38:K3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Problema 1</vt:lpstr>
      <vt:lpstr>Problema 2</vt:lpstr>
      <vt:lpstr>Problema 3</vt:lpstr>
      <vt:lpstr>Problema 4</vt:lpstr>
      <vt:lpstr>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Aristondo-Lima2</dc:creator>
  <cp:lastModifiedBy>DAVID CORZO</cp:lastModifiedBy>
  <dcterms:created xsi:type="dcterms:W3CDTF">2019-09-02T02:34:11Z</dcterms:created>
  <dcterms:modified xsi:type="dcterms:W3CDTF">2020-09-10T04:29:11Z</dcterms:modified>
</cp:coreProperties>
</file>