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___UFM-Cursos___\4_Semestre-[Julio-Noviembre-2020]\____SumaDeCursosUFM2.2____\___Statistical_Thinking_II_-Notas___\Parcial 1\"/>
    </mc:Choice>
  </mc:AlternateContent>
  <xr:revisionPtr revIDLastSave="0" documentId="13_ncr:1_{5C674AE7-16EF-4E89-A173-AAB3873B69E4}" xr6:coauthVersionLast="45" xr6:coauthVersionMax="45" xr10:uidLastSave="{00000000-0000-0000-0000-000000000000}"/>
  <bookViews>
    <workbookView xWindow="11385" yWindow="885" windowWidth="14130" windowHeight="14640" firstSheet="2" activeTab="4" xr2:uid="{E2DC62DB-D6D5-44FE-B8C2-5302E72D2EB2}"/>
  </bookViews>
  <sheets>
    <sheet name="Problema 1" sheetId="3" r:id="rId1"/>
    <sheet name="Problema 2" sheetId="1" r:id="rId2"/>
    <sheet name="Problema 3 - SAT" sheetId="2" r:id="rId3"/>
    <sheet name="Problema 4" sheetId="4" r:id="rId4"/>
    <sheet name="Problema 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6" i="2" l="1"/>
  <c r="G33" i="2"/>
  <c r="F18" i="2"/>
  <c r="G32" i="2" s="1"/>
  <c r="E9" i="1"/>
  <c r="E10" i="1"/>
  <c r="E11" i="1"/>
  <c r="E12" i="1"/>
  <c r="E13" i="1"/>
  <c r="E14" i="1"/>
  <c r="E15" i="1"/>
  <c r="E16" i="1"/>
  <c r="E17" i="1"/>
  <c r="E18" i="1"/>
  <c r="E19" i="1"/>
  <c r="E20" i="1"/>
  <c r="E21" i="1"/>
  <c r="E22" i="1"/>
  <c r="E23" i="1"/>
  <c r="E24" i="1"/>
  <c r="E25" i="1"/>
  <c r="E26" i="1"/>
  <c r="E27" i="1"/>
  <c r="E8" i="1"/>
  <c r="G30" i="2"/>
  <c r="G29" i="2"/>
  <c r="G28" i="2"/>
  <c r="G27" i="2"/>
  <c r="G26" i="2"/>
  <c r="F17" i="2"/>
  <c r="F16" i="2"/>
  <c r="F15" i="2"/>
  <c r="F14" i="2"/>
  <c r="F13" i="2"/>
  <c r="D53" i="1"/>
  <c r="E49" i="1"/>
  <c r="D49" i="1"/>
  <c r="D47" i="1"/>
  <c r="D46" i="1"/>
  <c r="D48" i="1"/>
  <c r="D45" i="1"/>
  <c r="D44" i="1"/>
  <c r="D43" i="1"/>
  <c r="C35" i="1"/>
  <c r="C34" i="1"/>
  <c r="C33" i="1"/>
  <c r="C32" i="1"/>
  <c r="C31" i="1"/>
  <c r="C30" i="1"/>
  <c r="D23" i="3"/>
  <c r="D22" i="3"/>
  <c r="H32" i="2" l="1"/>
  <c r="G31" i="2"/>
  <c r="D20" i="3" l="1"/>
  <c r="D19" i="3"/>
  <c r="C7" i="3" l="1"/>
  <c r="C6" i="3"/>
  <c r="D9" i="3"/>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D15" authorId="0" shapeId="0" xr:uid="{829ED88A-5EBF-4AB2-8286-9F2E886FE15A}">
      <text>
        <r>
          <rPr>
            <b/>
            <sz val="9"/>
            <color indexed="81"/>
            <rFont val="Tahoma"/>
            <family val="2"/>
          </rPr>
          <t>DAVID CORZO:</t>
        </r>
        <r>
          <rPr>
            <sz val="9"/>
            <color indexed="81"/>
            <rFont val="Tahoma"/>
            <family val="2"/>
          </rPr>
          <t xml:space="preserve">
Dado al hecho que el enunciado quiere determinar si la diferencia es significativa.</t>
        </r>
      </text>
    </comment>
    <comment ref="C22" authorId="0" shapeId="0" xr:uid="{BF0AED09-46BA-4B6D-83E8-36AE44A33A63}">
      <text>
        <r>
          <rPr>
            <b/>
            <sz val="9"/>
            <color indexed="81"/>
            <rFont val="Tahoma"/>
            <family val="2"/>
          </rPr>
          <t>DAVID CORZO:</t>
        </r>
        <r>
          <rPr>
            <sz val="9"/>
            <color indexed="81"/>
            <rFont val="Tahoma"/>
            <family val="2"/>
          </rPr>
          <t xml:space="preserve">
en tablas z. busco z_alpha/2 -&gt; z_0.05/2 -&gt; z_0.025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D37" authorId="0" shapeId="0" xr:uid="{14ECA986-FAEB-4D0F-A215-28E6F22B4DDC}">
      <text>
        <r>
          <rPr>
            <b/>
            <sz val="9"/>
            <color indexed="81"/>
            <rFont val="Tahoma"/>
            <family val="2"/>
          </rPr>
          <t>DAVID CORZO:</t>
        </r>
        <r>
          <rPr>
            <sz val="9"/>
            <color indexed="81"/>
            <rFont val="Tahoma"/>
            <family val="2"/>
          </rPr>
          <t xml:space="preserve">
media del producto a µ_1, media del producto b µ_2</t>
        </r>
      </text>
    </comment>
    <comment ref="D39" authorId="0" shapeId="0" xr:uid="{A75239A4-FD45-4E86-8572-172445A4A0D4}">
      <text>
        <r>
          <rPr>
            <b/>
            <sz val="9"/>
            <color indexed="81"/>
            <rFont val="Tahoma"/>
            <family val="2"/>
          </rPr>
          <t>DAVID CORZO:</t>
        </r>
        <r>
          <rPr>
            <sz val="9"/>
            <color indexed="81"/>
            <rFont val="Tahoma"/>
            <family val="2"/>
          </rPr>
          <t xml:space="preserve">
Necesitamos determinar si el producto B dura más o igual que el A
.</t>
        </r>
      </text>
    </comment>
    <comment ref="D40" authorId="0" shapeId="0" xr:uid="{9A6453D5-65FD-4A93-BFE1-680AE89D6B86}">
      <text>
        <r>
          <rPr>
            <b/>
            <sz val="9"/>
            <color indexed="81"/>
            <rFont val="Tahoma"/>
            <family val="2"/>
          </rPr>
          <t>DAVID CORZO:</t>
        </r>
        <r>
          <rPr>
            <sz val="9"/>
            <color indexed="81"/>
            <rFont val="Tahoma"/>
            <family val="2"/>
          </rPr>
          <t xml:space="preserve">
H_a para afirmar que el producto A es mejor que el B.</t>
        </r>
      </text>
    </comment>
    <comment ref="D50" authorId="0" shapeId="0" xr:uid="{DF462D33-CA76-493B-B8A7-842309865086}">
      <text>
        <r>
          <rPr>
            <b/>
            <sz val="9"/>
            <color indexed="81"/>
            <rFont val="Tahoma"/>
            <family val="2"/>
          </rPr>
          <t>DAVID CORZO:</t>
        </r>
        <r>
          <rPr>
            <sz val="9"/>
            <color indexed="81"/>
            <rFont val="Tahoma"/>
            <family val="2"/>
          </rPr>
          <t xml:space="preserve">
tablas t para 31 grados de libertad y significancia 0.05.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G20" authorId="0" shapeId="0" xr:uid="{1AD60A5D-6C86-45E6-B117-3584A2EC05C1}">
      <text>
        <r>
          <rPr>
            <b/>
            <sz val="9"/>
            <color indexed="81"/>
            <rFont val="Tahoma"/>
            <family val="2"/>
          </rPr>
          <t>DAVID CORZO:</t>
        </r>
        <r>
          <rPr>
            <sz val="9"/>
            <color indexed="81"/>
            <rFont val="Tahoma"/>
            <family val="2"/>
          </rPr>
          <t xml:space="preserve">
media del course µ_1, media del no course µ_2</t>
        </r>
      </text>
    </comment>
    <comment ref="G22" authorId="0" shapeId="0" xr:uid="{474AC849-F540-4329-BF9C-1CF63688BE92}">
      <text>
        <r>
          <rPr>
            <b/>
            <sz val="9"/>
            <color indexed="81"/>
            <rFont val="Tahoma"/>
            <family val="2"/>
          </rPr>
          <t>DAVID CORZO:</t>
        </r>
        <r>
          <rPr>
            <sz val="9"/>
            <color indexed="81"/>
            <rFont val="Tahoma"/>
            <family val="2"/>
          </rPr>
          <t xml:space="preserve">
Necesitamos determinar si el producto A dura más o igual que el B.</t>
        </r>
      </text>
    </comment>
    <comment ref="G23" authorId="0" shapeId="0" xr:uid="{2454BA0B-31DE-4EAA-893E-B3A21135AE15}">
      <text>
        <r>
          <rPr>
            <b/>
            <sz val="9"/>
            <color indexed="81"/>
            <rFont val="Tahoma"/>
            <family val="2"/>
          </rPr>
          <t>DAVID CORZO:</t>
        </r>
        <r>
          <rPr>
            <sz val="9"/>
            <color indexed="81"/>
            <rFont val="Tahoma"/>
            <family val="2"/>
          </rPr>
          <t xml:space="preserve">
queremos afirmar que la media de los estudiantes que toman los cursos es mayor a la que no.</t>
        </r>
      </text>
    </comment>
  </commentList>
</comments>
</file>

<file path=xl/sharedStrings.xml><?xml version="1.0" encoding="utf-8"?>
<sst xmlns="http://schemas.openxmlformats.org/spreadsheetml/2006/main" count="88" uniqueCount="54">
  <si>
    <t>Marca B</t>
  </si>
  <si>
    <t>Marca A</t>
  </si>
  <si>
    <t>Taxi</t>
  </si>
  <si>
    <t>Course</t>
  </si>
  <si>
    <t>No Course</t>
  </si>
  <si>
    <t>p_1:</t>
  </si>
  <si>
    <t>p_2:</t>
  </si>
  <si>
    <t>n_1:</t>
  </si>
  <si>
    <t>n_2:</t>
  </si>
  <si>
    <t>éxitos_1:</t>
  </si>
  <si>
    <t>éxitos_2:</t>
  </si>
  <si>
    <t>Parámetro de interés:</t>
  </si>
  <si>
    <t>Hipótesis:</t>
  </si>
  <si>
    <t>H_0:</t>
  </si>
  <si>
    <t>H_a:</t>
  </si>
  <si>
    <t>Significancia:</t>
  </si>
  <si>
    <t>Estadístico de prueba:</t>
  </si>
  <si>
    <t>p_1 - p_2</t>
  </si>
  <si>
    <t>p_1 - p_2 = 0</t>
  </si>
  <si>
    <t>p_1 - p_2 != 0</t>
  </si>
  <si>
    <t>p_1 == p_2</t>
  </si>
  <si>
    <t>p_1 != p_2</t>
  </si>
  <si>
    <t>z:</t>
  </si>
  <si>
    <t>p barra:</t>
  </si>
  <si>
    <t>Rechazar si: valor-p &lt; significancia</t>
  </si>
  <si>
    <t>valor-p:</t>
  </si>
  <si>
    <t>DIF DE MEDIAS</t>
  </si>
  <si>
    <t>µ_1:</t>
  </si>
  <si>
    <t>µ_2:</t>
  </si>
  <si>
    <t>s_1:</t>
  </si>
  <si>
    <t>s_2:</t>
  </si>
  <si>
    <t>µ_1 - µ_2</t>
  </si>
  <si>
    <t>µ_1 &lt;= µ_2</t>
  </si>
  <si>
    <t>µ_1 &gt; µ_2</t>
  </si>
  <si>
    <t>x_1:</t>
  </si>
  <si>
    <t>x_2:</t>
  </si>
  <si>
    <t>D_0:</t>
  </si>
  <si>
    <t>s_1^2:</t>
  </si>
  <si>
    <t>s_2^2:</t>
  </si>
  <si>
    <t>t:</t>
  </si>
  <si>
    <t>gl:</t>
  </si>
  <si>
    <t>Conclusión:</t>
  </si>
  <si>
    <t xml:space="preserve">Con significancia 0.05 podemos rechazar la H0 afirmando así que sí existe una diferencia significativa entre las medias en cuestión. </t>
  </si>
  <si>
    <t>Rechazar si: t_crit &lt;= t</t>
  </si>
  <si>
    <t>t_alpha_crit:</t>
  </si>
  <si>
    <t>n:</t>
  </si>
  <si>
    <t>diff</t>
  </si>
  <si>
    <t>Con significancia 0.05 podemos rechazar la H_0 y afirmar que el producto A es mejor en rendimiento.</t>
  </si>
  <si>
    <t>curtosis:</t>
  </si>
  <si>
    <t>asimetría:</t>
  </si>
  <si>
    <t>El valor p expresa una evidencia en contra de la hipótesis nula, típicamente si rechaza la hipótesis nula si el valor-p (depende de la cola) es mayor o menor que el valor crítico o significancia, se determina tomando el valor t como la probabilidad.</t>
  </si>
  <si>
    <t>Rechazar si: valor-p &lt;= significancia</t>
  </si>
  <si>
    <t>Con significancia 0.05 podemos rechazar la H_0 y afirmar que el producto es engañoso</t>
  </si>
  <si>
    <t>Los datos en sí no importan si no son normales, lo que importa son las medias de los datos, según el teorema de límite central las medias de los datos tienden siempre a la normalidad a partir de n &gt;= 30; por ende sí se puede llevar a cabo la prueba de hipótesis bajo este escenario, asumiendo que se eligieron de forma aleatoria.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</si>
</sst>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i/>
      <sz val="11"/>
      <color theme="1"/>
      <name val="Calibri"/>
      <family val="2"/>
      <scheme val="minor"/>
    </font>
    <font>
      <b/>
      <sz val="12"/>
      <name val="Times New Roman"/>
      <family val="1"/>
    </font>
    <font>
      <b/>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ill="1" applyBorder="1" applyAlignment="1"/>
    <xf numFmtId="0" fontId="0" fillId="0" borderId="0" xfId="0" applyBorder="1"/>
    <xf numFmtId="0" fontId="1" fillId="0" borderId="0" xfId="0" applyFont="1" applyFill="1" applyBorder="1" applyAlignment="1">
      <alignment horizontal="center"/>
    </xf>
    <xf numFmtId="0" fontId="0" fillId="0" borderId="0" xfId="0" applyAlignment="1">
      <alignment horizontal="center"/>
    </xf>
    <xf numFmtId="0" fontId="2" fillId="0" borderId="0" xfId="0" applyFont="1" applyAlignment="1">
      <alignment horizontal="center"/>
    </xf>
    <xf numFmtId="0" fontId="4" fillId="0" borderId="0" xfId="0" applyFont="1"/>
    <xf numFmtId="0" fontId="0" fillId="0" borderId="0" xfId="0" applyAlignment="1">
      <alignment horizontal="left"/>
    </xf>
    <xf numFmtId="0" fontId="4" fillId="0" borderId="0" xfId="0" applyFont="1" applyAlignment="1">
      <alignment horizontal="center"/>
    </xf>
    <xf numFmtId="0" fontId="3" fillId="0" borderId="0" xfId="0" applyFont="1"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370481</xdr:colOff>
      <xdr:row>3</xdr:row>
      <xdr:rowOff>190405</xdr:rowOff>
    </xdr:to>
    <xdr:pic>
      <xdr:nvPicPr>
        <xdr:cNvPr id="2" name="Picture 1">
          <a:extLst>
            <a:ext uri="{FF2B5EF4-FFF2-40B4-BE49-F238E27FC236}">
              <a16:creationId xmlns:a16="http://schemas.microsoft.com/office/drawing/2014/main" id="{E2087690-D193-46A8-90EC-A306E412D099}"/>
            </a:ext>
          </a:extLst>
        </xdr:cNvPr>
        <xdr:cNvPicPr>
          <a:picLocks noChangeAspect="1"/>
        </xdr:cNvPicPr>
      </xdr:nvPicPr>
      <xdr:blipFill>
        <a:blip xmlns:r="http://schemas.openxmlformats.org/officeDocument/2006/relationships" r:embed="rId1"/>
        <a:stretch>
          <a:fillRect/>
        </a:stretch>
      </xdr:blipFill>
      <xdr:spPr>
        <a:xfrm>
          <a:off x="0" y="0"/>
          <a:ext cx="7952381" cy="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208557</xdr:colOff>
      <xdr:row>5</xdr:row>
      <xdr:rowOff>161786</xdr:rowOff>
    </xdr:to>
    <xdr:pic>
      <xdr:nvPicPr>
        <xdr:cNvPr id="2" name="Picture 1">
          <a:extLst>
            <a:ext uri="{FF2B5EF4-FFF2-40B4-BE49-F238E27FC236}">
              <a16:creationId xmlns:a16="http://schemas.microsoft.com/office/drawing/2014/main" id="{FA51F938-E604-45E5-8B5F-B548BDB8B64E}"/>
            </a:ext>
          </a:extLst>
        </xdr:cNvPr>
        <xdr:cNvPicPr>
          <a:picLocks noChangeAspect="1"/>
        </xdr:cNvPicPr>
      </xdr:nvPicPr>
      <xdr:blipFill>
        <a:blip xmlns:r="http://schemas.openxmlformats.org/officeDocument/2006/relationships" r:embed="rId1"/>
        <a:stretch>
          <a:fillRect/>
        </a:stretch>
      </xdr:blipFill>
      <xdr:spPr>
        <a:xfrm>
          <a:off x="0" y="0"/>
          <a:ext cx="7942857" cy="11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264098</xdr:colOff>
      <xdr:row>10</xdr:row>
      <xdr:rowOff>37857</xdr:rowOff>
    </xdr:to>
    <xdr:pic>
      <xdr:nvPicPr>
        <xdr:cNvPr id="3" name="Picture 2">
          <a:extLst>
            <a:ext uri="{FF2B5EF4-FFF2-40B4-BE49-F238E27FC236}">
              <a16:creationId xmlns:a16="http://schemas.microsoft.com/office/drawing/2014/main" id="{020D9835-7708-4BC3-A8DC-47763B74478A}"/>
            </a:ext>
          </a:extLst>
        </xdr:cNvPr>
        <xdr:cNvPicPr>
          <a:picLocks noChangeAspect="1"/>
        </xdr:cNvPicPr>
      </xdr:nvPicPr>
      <xdr:blipFill>
        <a:blip xmlns:r="http://schemas.openxmlformats.org/officeDocument/2006/relationships" r:embed="rId1"/>
        <a:stretch>
          <a:fillRect/>
        </a:stretch>
      </xdr:blipFill>
      <xdr:spPr>
        <a:xfrm>
          <a:off x="0" y="0"/>
          <a:ext cx="8114286" cy="19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151314</xdr:colOff>
      <xdr:row>5</xdr:row>
      <xdr:rowOff>104643</xdr:rowOff>
    </xdr:to>
    <xdr:pic>
      <xdr:nvPicPr>
        <xdr:cNvPr id="2" name="Picture 1">
          <a:extLst>
            <a:ext uri="{FF2B5EF4-FFF2-40B4-BE49-F238E27FC236}">
              <a16:creationId xmlns:a16="http://schemas.microsoft.com/office/drawing/2014/main" id="{1D265C41-EC1C-49FB-9706-DF4B94160AAF}"/>
            </a:ext>
          </a:extLst>
        </xdr:cNvPr>
        <xdr:cNvPicPr>
          <a:picLocks noChangeAspect="1"/>
        </xdr:cNvPicPr>
      </xdr:nvPicPr>
      <xdr:blipFill>
        <a:blip xmlns:r="http://schemas.openxmlformats.org/officeDocument/2006/relationships" r:embed="rId1"/>
        <a:stretch>
          <a:fillRect/>
        </a:stretch>
      </xdr:blipFill>
      <xdr:spPr>
        <a:xfrm>
          <a:off x="0" y="0"/>
          <a:ext cx="8685714" cy="1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371124</xdr:colOff>
      <xdr:row>1</xdr:row>
      <xdr:rowOff>142833</xdr:rowOff>
    </xdr:to>
    <xdr:pic>
      <xdr:nvPicPr>
        <xdr:cNvPr id="2" name="Picture 1">
          <a:extLst>
            <a:ext uri="{FF2B5EF4-FFF2-40B4-BE49-F238E27FC236}">
              <a16:creationId xmlns:a16="http://schemas.microsoft.com/office/drawing/2014/main" id="{CCC9DD59-9526-48C6-AE08-38D5D5B12EBA}"/>
            </a:ext>
          </a:extLst>
        </xdr:cNvPr>
        <xdr:cNvPicPr>
          <a:picLocks noChangeAspect="1"/>
        </xdr:cNvPicPr>
      </xdr:nvPicPr>
      <xdr:blipFill>
        <a:blip xmlns:r="http://schemas.openxmlformats.org/officeDocument/2006/relationships" r:embed="rId1"/>
        <a:stretch>
          <a:fillRect/>
        </a:stretch>
      </xdr:blipFill>
      <xdr:spPr>
        <a:xfrm>
          <a:off x="0" y="0"/>
          <a:ext cx="2809524" cy="3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B9DC-0B0C-4FC7-9D21-D0EC9A81E0B6}">
  <dimension ref="B6:I27"/>
  <sheetViews>
    <sheetView workbookViewId="0">
      <selection activeCell="G21" sqref="G21"/>
    </sheetView>
  </sheetViews>
  <sheetFormatPr defaultRowHeight="15" x14ac:dyDescent="0.25"/>
  <cols>
    <col min="4" max="4" width="13.140625" customWidth="1"/>
  </cols>
  <sheetData>
    <row r="6" spans="2:5" x14ac:dyDescent="0.25">
      <c r="B6" s="6" t="s">
        <v>5</v>
      </c>
      <c r="C6">
        <f>C8/C10</f>
        <v>0.32</v>
      </c>
    </row>
    <row r="7" spans="2:5" x14ac:dyDescent="0.25">
      <c r="B7" s="6" t="s">
        <v>6</v>
      </c>
      <c r="C7">
        <f>C9/C11</f>
        <v>0.22857142857142856</v>
      </c>
    </row>
    <row r="8" spans="2:5" x14ac:dyDescent="0.25">
      <c r="B8" s="6" t="s">
        <v>9</v>
      </c>
      <c r="C8">
        <v>80</v>
      </c>
      <c r="D8">
        <f>C10-C8</f>
        <v>170</v>
      </c>
    </row>
    <row r="9" spans="2:5" x14ac:dyDescent="0.25">
      <c r="B9" s="6" t="s">
        <v>10</v>
      </c>
      <c r="C9">
        <v>40</v>
      </c>
      <c r="D9">
        <f>C11-C9</f>
        <v>135</v>
      </c>
    </row>
    <row r="10" spans="2:5" x14ac:dyDescent="0.25">
      <c r="B10" s="6" t="s">
        <v>7</v>
      </c>
      <c r="C10">
        <v>250</v>
      </c>
    </row>
    <row r="11" spans="2:5" x14ac:dyDescent="0.25">
      <c r="B11" s="6" t="s">
        <v>8</v>
      </c>
      <c r="C11">
        <v>175</v>
      </c>
    </row>
    <row r="13" spans="2:5" x14ac:dyDescent="0.25">
      <c r="B13" s="6" t="s">
        <v>11</v>
      </c>
      <c r="D13" t="s">
        <v>17</v>
      </c>
    </row>
    <row r="14" spans="2:5" x14ac:dyDescent="0.25">
      <c r="B14" s="6" t="s">
        <v>12</v>
      </c>
    </row>
    <row r="15" spans="2:5" x14ac:dyDescent="0.25">
      <c r="C15" t="s">
        <v>13</v>
      </c>
      <c r="D15" t="s">
        <v>18</v>
      </c>
      <c r="E15" t="s">
        <v>20</v>
      </c>
    </row>
    <row r="16" spans="2:5" x14ac:dyDescent="0.25">
      <c r="C16" t="s">
        <v>14</v>
      </c>
      <c r="D16" t="s">
        <v>19</v>
      </c>
      <c r="E16" t="s">
        <v>21</v>
      </c>
    </row>
    <row r="17" spans="2:9" x14ac:dyDescent="0.25">
      <c r="B17" s="6" t="s">
        <v>15</v>
      </c>
      <c r="D17">
        <v>0.05</v>
      </c>
    </row>
    <row r="18" spans="2:9" x14ac:dyDescent="0.25">
      <c r="B18" s="6" t="s">
        <v>16</v>
      </c>
    </row>
    <row r="19" spans="2:9" x14ac:dyDescent="0.25">
      <c r="C19" t="s">
        <v>22</v>
      </c>
      <c r="D19">
        <f>(C6-C7)/(SQRT(D20*(1-D20)*((1/C10)+(1/C11))))</f>
        <v>2.0607479902863344</v>
      </c>
    </row>
    <row r="20" spans="2:9" x14ac:dyDescent="0.25">
      <c r="C20" t="s">
        <v>23</v>
      </c>
      <c r="D20">
        <f>(C10*C6+C11*C7)/(C10+C11)</f>
        <v>0.28235294117647058</v>
      </c>
    </row>
    <row r="21" spans="2:9" x14ac:dyDescent="0.25">
      <c r="C21" s="6" t="s">
        <v>24</v>
      </c>
    </row>
    <row r="22" spans="2:9" x14ac:dyDescent="0.25">
      <c r="C22" t="s">
        <v>25</v>
      </c>
      <c r="D22">
        <f>(1-_xlfn.NORM.S.DIST(D19,1))/2</f>
        <v>9.8317721632606436E-3</v>
      </c>
    </row>
    <row r="23" spans="2:9" x14ac:dyDescent="0.25">
      <c r="D23" t="str">
        <f>IF(D22&lt;D17,"RECHAZAR","NO RECHAZAR")</f>
        <v>RECHAZAR</v>
      </c>
    </row>
    <row r="25" spans="2:9" x14ac:dyDescent="0.25">
      <c r="B25" s="6" t="s">
        <v>41</v>
      </c>
    </row>
    <row r="26" spans="2:9" x14ac:dyDescent="0.25">
      <c r="C26" s="10" t="s">
        <v>42</v>
      </c>
      <c r="D26" s="10"/>
      <c r="E26" s="10"/>
      <c r="F26" s="10"/>
      <c r="G26" s="10"/>
      <c r="H26" s="10"/>
      <c r="I26" s="10"/>
    </row>
    <row r="27" spans="2:9" x14ac:dyDescent="0.25">
      <c r="C27" s="10"/>
      <c r="D27" s="10"/>
      <c r="E27" s="10"/>
      <c r="F27" s="10"/>
      <c r="G27" s="10"/>
      <c r="H27" s="10"/>
      <c r="I27" s="10"/>
    </row>
  </sheetData>
  <mergeCells count="1">
    <mergeCell ref="C26:I2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896E5-BE05-40C0-9782-4B5B5AEBF38F}">
  <dimension ref="B7:I60"/>
  <sheetViews>
    <sheetView topLeftCell="A28" workbookViewId="0">
      <selection activeCell="C30" sqref="C30"/>
    </sheetView>
  </sheetViews>
  <sheetFormatPr defaultColWidth="11.42578125" defaultRowHeight="15" x14ac:dyDescent="0.25"/>
  <cols>
    <col min="2" max="4" width="11.42578125" style="4"/>
    <col min="6" max="6" width="34.140625" style="2" bestFit="1" customWidth="1"/>
    <col min="7" max="7" width="12.7109375" style="2" bestFit="1" customWidth="1"/>
    <col min="8" max="8" width="12" style="2" bestFit="1" customWidth="1"/>
    <col min="9" max="9" width="11.42578125" style="2"/>
  </cols>
  <sheetData>
    <row r="7" spans="2:5" x14ac:dyDescent="0.25">
      <c r="B7" s="4" t="s">
        <v>2</v>
      </c>
      <c r="C7" s="4" t="s">
        <v>1</v>
      </c>
      <c r="D7" s="4" t="s">
        <v>0</v>
      </c>
      <c r="E7" s="4" t="s">
        <v>46</v>
      </c>
    </row>
    <row r="8" spans="2:5" x14ac:dyDescent="0.25">
      <c r="B8" s="4">
        <v>1</v>
      </c>
      <c r="C8" s="4">
        <v>43566</v>
      </c>
      <c r="D8" s="4">
        <v>32800</v>
      </c>
      <c r="E8">
        <f>C8-D8</f>
        <v>10766</v>
      </c>
    </row>
    <row r="9" spans="2:5" x14ac:dyDescent="0.25">
      <c r="B9" s="4">
        <v>2</v>
      </c>
      <c r="C9" s="4">
        <v>52638</v>
      </c>
      <c r="D9" s="4">
        <v>37920</v>
      </c>
      <c r="E9">
        <f t="shared" ref="E9:E27" si="0">C9-D9</f>
        <v>14718</v>
      </c>
    </row>
    <row r="10" spans="2:5" x14ac:dyDescent="0.25">
      <c r="B10" s="4">
        <v>3</v>
      </c>
      <c r="C10" s="4">
        <v>42855</v>
      </c>
      <c r="D10" s="4">
        <v>36509</v>
      </c>
      <c r="E10">
        <f t="shared" si="0"/>
        <v>6346</v>
      </c>
    </row>
    <row r="11" spans="2:5" x14ac:dyDescent="0.25">
      <c r="B11" s="4">
        <v>4</v>
      </c>
      <c r="C11" s="4">
        <v>44067</v>
      </c>
      <c r="D11" s="4">
        <v>34831</v>
      </c>
      <c r="E11">
        <f t="shared" si="0"/>
        <v>9236</v>
      </c>
    </row>
    <row r="12" spans="2:5" x14ac:dyDescent="0.25">
      <c r="B12" s="4">
        <v>5</v>
      </c>
      <c r="C12" s="4">
        <v>42127</v>
      </c>
      <c r="D12" s="4">
        <v>38270</v>
      </c>
      <c r="E12">
        <f t="shared" si="0"/>
        <v>3857</v>
      </c>
    </row>
    <row r="13" spans="2:5" x14ac:dyDescent="0.25">
      <c r="B13" s="4">
        <v>6</v>
      </c>
      <c r="C13" s="4">
        <v>38319</v>
      </c>
      <c r="D13" s="4">
        <v>39204</v>
      </c>
      <c r="E13">
        <f t="shared" si="0"/>
        <v>-885</v>
      </c>
    </row>
    <row r="14" spans="2:5" x14ac:dyDescent="0.25">
      <c r="B14" s="4">
        <v>7</v>
      </c>
      <c r="C14" s="4">
        <v>46370</v>
      </c>
      <c r="D14" s="4">
        <v>42558</v>
      </c>
      <c r="E14">
        <f t="shared" si="0"/>
        <v>3812</v>
      </c>
    </row>
    <row r="15" spans="2:5" x14ac:dyDescent="0.25">
      <c r="B15" s="4">
        <v>8</v>
      </c>
      <c r="C15" s="4">
        <v>46532</v>
      </c>
      <c r="D15" s="4">
        <v>39919</v>
      </c>
      <c r="E15">
        <f t="shared" si="0"/>
        <v>6613</v>
      </c>
    </row>
    <row r="16" spans="2:5" x14ac:dyDescent="0.25">
      <c r="B16" s="4">
        <v>9</v>
      </c>
      <c r="C16" s="4">
        <v>50163</v>
      </c>
      <c r="D16" s="4">
        <v>33581</v>
      </c>
      <c r="E16">
        <f t="shared" si="0"/>
        <v>16582</v>
      </c>
    </row>
    <row r="17" spans="2:8" x14ac:dyDescent="0.25">
      <c r="B17" s="4">
        <v>10</v>
      </c>
      <c r="C17" s="4">
        <v>32699</v>
      </c>
      <c r="D17" s="4">
        <v>27967</v>
      </c>
      <c r="E17">
        <f t="shared" si="0"/>
        <v>4732</v>
      </c>
    </row>
    <row r="18" spans="2:8" x14ac:dyDescent="0.25">
      <c r="B18" s="4">
        <v>11</v>
      </c>
      <c r="C18" s="4">
        <v>40250</v>
      </c>
      <c r="D18" s="4">
        <v>38358</v>
      </c>
      <c r="E18">
        <f t="shared" si="0"/>
        <v>1892</v>
      </c>
    </row>
    <row r="19" spans="2:8" x14ac:dyDescent="0.25">
      <c r="B19" s="4">
        <v>12</v>
      </c>
      <c r="C19" s="4">
        <v>39642</v>
      </c>
      <c r="D19" s="4">
        <v>33392</v>
      </c>
      <c r="E19">
        <f t="shared" si="0"/>
        <v>6250</v>
      </c>
    </row>
    <row r="20" spans="2:8" x14ac:dyDescent="0.25">
      <c r="B20" s="4">
        <v>13</v>
      </c>
      <c r="C20" s="4">
        <v>41773</v>
      </c>
      <c r="D20" s="4">
        <v>33383</v>
      </c>
      <c r="E20">
        <f t="shared" si="0"/>
        <v>8390</v>
      </c>
      <c r="F20" s="3"/>
      <c r="G20" s="3"/>
      <c r="H20" s="3"/>
    </row>
    <row r="21" spans="2:8" x14ac:dyDescent="0.25">
      <c r="B21" s="4">
        <v>14</v>
      </c>
      <c r="C21" s="4">
        <v>29371</v>
      </c>
      <c r="D21" s="4">
        <v>38571</v>
      </c>
      <c r="E21">
        <f t="shared" si="0"/>
        <v>-9200</v>
      </c>
      <c r="F21" s="1"/>
      <c r="G21" s="1"/>
      <c r="H21" s="1"/>
    </row>
    <row r="22" spans="2:8" x14ac:dyDescent="0.25">
      <c r="B22" s="4">
        <v>15</v>
      </c>
      <c r="C22" s="4">
        <v>29172</v>
      </c>
      <c r="D22" s="4">
        <v>39522</v>
      </c>
      <c r="E22">
        <f t="shared" si="0"/>
        <v>-10350</v>
      </c>
      <c r="F22" s="1"/>
      <c r="G22" s="1"/>
      <c r="H22" s="1"/>
    </row>
    <row r="23" spans="2:8" x14ac:dyDescent="0.25">
      <c r="B23" s="4">
        <v>16</v>
      </c>
      <c r="C23" s="4">
        <v>46672</v>
      </c>
      <c r="D23" s="4">
        <v>36660</v>
      </c>
      <c r="E23">
        <f t="shared" si="0"/>
        <v>10012</v>
      </c>
      <c r="F23" s="1"/>
      <c r="G23" s="1"/>
      <c r="H23" s="1"/>
    </row>
    <row r="24" spans="2:8" x14ac:dyDescent="0.25">
      <c r="B24" s="4">
        <v>17</v>
      </c>
      <c r="C24" s="4">
        <v>40548</v>
      </c>
      <c r="D24" s="4">
        <v>41905</v>
      </c>
      <c r="E24">
        <f t="shared" si="0"/>
        <v>-1357</v>
      </c>
      <c r="F24" s="1"/>
      <c r="G24" s="1"/>
      <c r="H24" s="1"/>
    </row>
    <row r="25" spans="2:8" x14ac:dyDescent="0.25">
      <c r="B25" s="4">
        <v>18</v>
      </c>
      <c r="C25" s="4">
        <v>40353</v>
      </c>
      <c r="D25" s="4">
        <v>39798</v>
      </c>
      <c r="E25">
        <f t="shared" si="0"/>
        <v>555</v>
      </c>
      <c r="F25" s="1"/>
      <c r="G25" s="1"/>
      <c r="H25" s="1"/>
    </row>
    <row r="26" spans="2:8" x14ac:dyDescent="0.25">
      <c r="B26" s="4">
        <v>19</v>
      </c>
      <c r="C26" s="4">
        <v>41698</v>
      </c>
      <c r="D26" s="4">
        <v>41164</v>
      </c>
      <c r="E26">
        <f t="shared" si="0"/>
        <v>534</v>
      </c>
      <c r="F26" s="1"/>
      <c r="G26" s="1"/>
      <c r="H26" s="1"/>
    </row>
    <row r="27" spans="2:8" x14ac:dyDescent="0.25">
      <c r="B27" s="4">
        <v>20</v>
      </c>
      <c r="C27" s="4">
        <v>44779</v>
      </c>
      <c r="D27" s="4">
        <v>41032</v>
      </c>
      <c r="E27">
        <f t="shared" si="0"/>
        <v>3747</v>
      </c>
      <c r="F27" s="1"/>
      <c r="G27" s="1"/>
      <c r="H27" s="1"/>
    </row>
    <row r="28" spans="2:8" x14ac:dyDescent="0.25">
      <c r="F28" s="1"/>
      <c r="G28" s="1"/>
      <c r="H28" s="1"/>
    </row>
    <row r="29" spans="2:8" x14ac:dyDescent="0.25">
      <c r="B29" s="4" t="s">
        <v>26</v>
      </c>
      <c r="F29" s="1"/>
      <c r="G29" s="1"/>
      <c r="H29" s="1"/>
    </row>
    <row r="30" spans="2:8" x14ac:dyDescent="0.25">
      <c r="B30" s="6" t="s">
        <v>27</v>
      </c>
      <c r="C30">
        <f>AVERAGE(C8:C27)</f>
        <v>41679.699999999997</v>
      </c>
      <c r="D30"/>
      <c r="F30" s="6"/>
      <c r="G30" s="1"/>
      <c r="H30" s="1"/>
    </row>
    <row r="31" spans="2:8" x14ac:dyDescent="0.25">
      <c r="B31" s="6" t="s">
        <v>28</v>
      </c>
      <c r="C31">
        <f>AVERAGE(D8:D27)</f>
        <v>37367.199999999997</v>
      </c>
      <c r="D31"/>
      <c r="F31" s="6"/>
      <c r="G31" s="1"/>
      <c r="H31" s="1"/>
    </row>
    <row r="32" spans="2:8" x14ac:dyDescent="0.25">
      <c r="B32" s="6" t="s">
        <v>29</v>
      </c>
      <c r="C32">
        <f>_xlfn.STDEV.S(C8:C27)</f>
        <v>6035.4305484582455</v>
      </c>
      <c r="D32"/>
      <c r="F32"/>
      <c r="G32"/>
    </row>
    <row r="33" spans="2:7" x14ac:dyDescent="0.25">
      <c r="B33" s="6" t="s">
        <v>30</v>
      </c>
      <c r="C33">
        <f>_xlfn.STDEV.S(D8:D27)</f>
        <v>3715.3650185483302</v>
      </c>
      <c r="D33"/>
      <c r="F33"/>
      <c r="G33"/>
    </row>
    <row r="34" spans="2:7" x14ac:dyDescent="0.25">
      <c r="B34" s="6" t="s">
        <v>7</v>
      </c>
      <c r="C34">
        <f>COUNT(C8:C27)</f>
        <v>20</v>
      </c>
      <c r="D34"/>
      <c r="F34" s="6"/>
    </row>
    <row r="35" spans="2:7" x14ac:dyDescent="0.25">
      <c r="B35" s="6" t="s">
        <v>8</v>
      </c>
      <c r="C35">
        <f>COUNT(D8:D27)</f>
        <v>20</v>
      </c>
      <c r="D35"/>
      <c r="F35" s="6"/>
    </row>
    <row r="36" spans="2:7" x14ac:dyDescent="0.25">
      <c r="B36"/>
      <c r="C36"/>
      <c r="D36"/>
      <c r="F36"/>
    </row>
    <row r="37" spans="2:7" x14ac:dyDescent="0.25">
      <c r="B37" s="6" t="s">
        <v>11</v>
      </c>
      <c r="C37"/>
      <c r="D37" t="s">
        <v>31</v>
      </c>
      <c r="F37"/>
    </row>
    <row r="38" spans="2:7" x14ac:dyDescent="0.25">
      <c r="B38" s="6" t="s">
        <v>12</v>
      </c>
      <c r="C38"/>
      <c r="D38"/>
      <c r="F38"/>
    </row>
    <row r="39" spans="2:7" x14ac:dyDescent="0.25">
      <c r="B39"/>
      <c r="C39" t="s">
        <v>13</v>
      </c>
      <c r="D39" t="s">
        <v>32</v>
      </c>
      <c r="F39"/>
    </row>
    <row r="40" spans="2:7" x14ac:dyDescent="0.25">
      <c r="B40"/>
      <c r="C40" t="s">
        <v>14</v>
      </c>
      <c r="D40" t="s">
        <v>33</v>
      </c>
      <c r="F40"/>
    </row>
    <row r="41" spans="2:7" x14ac:dyDescent="0.25">
      <c r="B41" s="6" t="s">
        <v>15</v>
      </c>
      <c r="C41"/>
      <c r="D41">
        <v>0.05</v>
      </c>
      <c r="F41" s="4"/>
    </row>
    <row r="42" spans="2:7" x14ac:dyDescent="0.25">
      <c r="B42" s="6" t="s">
        <v>16</v>
      </c>
      <c r="C42"/>
      <c r="D42"/>
      <c r="F42" s="4"/>
    </row>
    <row r="43" spans="2:7" x14ac:dyDescent="0.25">
      <c r="B43"/>
      <c r="C43" t="s">
        <v>34</v>
      </c>
      <c r="D43">
        <f>C30</f>
        <v>41679.699999999997</v>
      </c>
      <c r="F43" s="4"/>
    </row>
    <row r="44" spans="2:7" x14ac:dyDescent="0.25">
      <c r="B44"/>
      <c r="C44" s="7" t="s">
        <v>35</v>
      </c>
      <c r="D44" s="4">
        <f>C31</f>
        <v>37367.199999999997</v>
      </c>
      <c r="F44" s="4"/>
    </row>
    <row r="45" spans="2:7" x14ac:dyDescent="0.25">
      <c r="B45"/>
      <c r="C45" s="7" t="s">
        <v>36</v>
      </c>
      <c r="D45" s="4">
        <f>0</f>
        <v>0</v>
      </c>
      <c r="F45" s="4"/>
    </row>
    <row r="46" spans="2:7" x14ac:dyDescent="0.25">
      <c r="B46"/>
      <c r="C46" s="7" t="s">
        <v>37</v>
      </c>
      <c r="D46" s="4">
        <f>C32^2</f>
        <v>36426421.905262999</v>
      </c>
      <c r="F46" s="4"/>
    </row>
    <row r="47" spans="2:7" x14ac:dyDescent="0.25">
      <c r="B47"/>
      <c r="C47" s="7" t="s">
        <v>38</v>
      </c>
      <c r="D47" s="4">
        <f>C33^2</f>
        <v>13803937.221052634</v>
      </c>
      <c r="F47" s="4"/>
    </row>
    <row r="48" spans="2:7" x14ac:dyDescent="0.25">
      <c r="C48" s="7" t="s">
        <v>39</v>
      </c>
      <c r="D48" s="4">
        <f>(D43-D44-D45)/(SQRT((D46/C34)+(D47/C35)))</f>
        <v>2.7212031455961387</v>
      </c>
      <c r="F48" s="8"/>
    </row>
    <row r="49" spans="2:7" x14ac:dyDescent="0.25">
      <c r="C49" s="7" t="s">
        <v>40</v>
      </c>
      <c r="D49" s="4">
        <f>((D46/C34+D47/C35)^2)/( (1/(C34-1))*((D46/C34)^2)+(1/(C35-1))*((D47/C35)^2))</f>
        <v>31.591967407252501</v>
      </c>
      <c r="E49">
        <f>_xlfn.FLOOR.MATH(D49)</f>
        <v>31</v>
      </c>
    </row>
    <row r="50" spans="2:7" x14ac:dyDescent="0.25">
      <c r="C50" s="7" t="s">
        <v>44</v>
      </c>
      <c r="D50" s="4">
        <v>1.696</v>
      </c>
    </row>
    <row r="52" spans="2:7" x14ac:dyDescent="0.25">
      <c r="C52" s="6" t="s">
        <v>43</v>
      </c>
    </row>
    <row r="53" spans="2:7" x14ac:dyDescent="0.25">
      <c r="D53" s="4" t="str">
        <f>IF(D50&lt;=D48,"RECHAZAR","NO RECHAZAR")</f>
        <v>RECHAZAR</v>
      </c>
    </row>
    <row r="55" spans="2:7" x14ac:dyDescent="0.25">
      <c r="B55" s="8" t="s">
        <v>41</v>
      </c>
    </row>
    <row r="56" spans="2:7" x14ac:dyDescent="0.25">
      <c r="C56" s="10" t="s">
        <v>47</v>
      </c>
      <c r="D56" s="10"/>
      <c r="E56" s="10"/>
      <c r="F56" s="10"/>
      <c r="G56" s="10"/>
    </row>
    <row r="57" spans="2:7" x14ac:dyDescent="0.25">
      <c r="C57" s="10"/>
      <c r="D57" s="10"/>
      <c r="E57" s="10"/>
      <c r="F57" s="10"/>
      <c r="G57" s="10"/>
    </row>
    <row r="58" spans="2:7" x14ac:dyDescent="0.25">
      <c r="C58" s="6"/>
      <c r="D58"/>
    </row>
    <row r="59" spans="2:7" x14ac:dyDescent="0.25">
      <c r="C59"/>
      <c r="D59"/>
    </row>
    <row r="60" spans="2:7" x14ac:dyDescent="0.25">
      <c r="C60"/>
      <c r="D60"/>
    </row>
  </sheetData>
  <mergeCells count="1">
    <mergeCell ref="C56:G57"/>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985F-A7A4-4C27-BBF6-915DD49E6D3A}">
  <dimension ref="B12:J50"/>
  <sheetViews>
    <sheetView topLeftCell="A13" zoomScale="78" workbookViewId="0">
      <selection activeCell="F34" sqref="F34"/>
    </sheetView>
  </sheetViews>
  <sheetFormatPr defaultColWidth="11.42578125" defaultRowHeight="15" x14ac:dyDescent="0.25"/>
  <cols>
    <col min="2" max="2" width="14.85546875" style="4" bestFit="1" customWidth="1"/>
    <col min="3" max="3" width="11.42578125" style="4"/>
  </cols>
  <sheetData>
    <row r="12" spans="2:10" ht="15.75" x14ac:dyDescent="0.25">
      <c r="B12" s="5" t="s">
        <v>3</v>
      </c>
      <c r="C12" s="5" t="s">
        <v>4</v>
      </c>
      <c r="E12" s="4" t="s">
        <v>26</v>
      </c>
      <c r="F12" s="4"/>
      <c r="G12" s="4"/>
      <c r="I12" s="1"/>
      <c r="J12" s="1"/>
    </row>
    <row r="13" spans="2:10" x14ac:dyDescent="0.25">
      <c r="B13" s="4">
        <v>963</v>
      </c>
      <c r="C13" s="4">
        <v>921</v>
      </c>
      <c r="E13" s="6" t="s">
        <v>27</v>
      </c>
      <c r="F13">
        <f>AVERAGE(B13:B47)</f>
        <v>1058</v>
      </c>
      <c r="I13" s="1"/>
      <c r="J13" s="1"/>
    </row>
    <row r="14" spans="2:10" x14ac:dyDescent="0.25">
      <c r="B14" s="4">
        <v>1056</v>
      </c>
      <c r="C14" s="4">
        <v>1299</v>
      </c>
      <c r="E14" s="6" t="s">
        <v>28</v>
      </c>
      <c r="F14">
        <f>AVERAGE(C13:C50)</f>
        <v>998.13157894736844</v>
      </c>
      <c r="I14" s="1"/>
      <c r="J14" s="1"/>
    </row>
    <row r="15" spans="2:10" x14ac:dyDescent="0.25">
      <c r="B15" s="4">
        <v>1115</v>
      </c>
      <c r="C15" s="4">
        <v>1118</v>
      </c>
      <c r="E15" s="6" t="s">
        <v>29</v>
      </c>
      <c r="F15">
        <f>_xlfn.STDEV.S(B13:B47)</f>
        <v>89.991502866855683</v>
      </c>
      <c r="I15" s="2"/>
      <c r="J15" s="2"/>
    </row>
    <row r="16" spans="2:10" x14ac:dyDescent="0.25">
      <c r="B16" s="4">
        <v>1157</v>
      </c>
      <c r="C16" s="4">
        <v>872</v>
      </c>
      <c r="E16" s="6" t="s">
        <v>30</v>
      </c>
      <c r="F16">
        <f>_xlfn.STDEV.S(C13:C50)</f>
        <v>106.29209399615836</v>
      </c>
      <c r="I16" s="2"/>
      <c r="J16" s="2"/>
    </row>
    <row r="17" spans="2:10" x14ac:dyDescent="0.25">
      <c r="B17" s="4">
        <v>1048</v>
      </c>
      <c r="C17" s="4">
        <v>1036</v>
      </c>
      <c r="E17" s="6" t="s">
        <v>7</v>
      </c>
      <c r="F17">
        <f>COUNT(B13:B47)</f>
        <v>35</v>
      </c>
      <c r="I17" s="2"/>
      <c r="J17" s="2"/>
    </row>
    <row r="18" spans="2:10" x14ac:dyDescent="0.25">
      <c r="B18" s="4">
        <v>1051</v>
      </c>
      <c r="C18" s="4">
        <v>1060</v>
      </c>
      <c r="E18" s="6" t="s">
        <v>8</v>
      </c>
      <c r="F18">
        <f>COUNT(C13:C50)</f>
        <v>38</v>
      </c>
      <c r="I18" s="2"/>
      <c r="J18" s="2"/>
    </row>
    <row r="19" spans="2:10" x14ac:dyDescent="0.25">
      <c r="B19" s="4">
        <v>949</v>
      </c>
      <c r="C19" s="4">
        <v>1022</v>
      </c>
      <c r="I19" s="2"/>
      <c r="J19" s="2"/>
    </row>
    <row r="20" spans="2:10" x14ac:dyDescent="0.25">
      <c r="B20" s="4">
        <v>1069</v>
      </c>
      <c r="C20" s="4">
        <v>1042</v>
      </c>
      <c r="E20" s="6" t="s">
        <v>11</v>
      </c>
      <c r="G20" t="s">
        <v>31</v>
      </c>
      <c r="I20" s="2"/>
      <c r="J20" s="2"/>
    </row>
    <row r="21" spans="2:10" x14ac:dyDescent="0.25">
      <c r="B21" s="4">
        <v>1115</v>
      </c>
      <c r="C21" s="4">
        <v>1002</v>
      </c>
      <c r="E21" s="6" t="s">
        <v>12</v>
      </c>
      <c r="I21" s="2"/>
      <c r="J21" s="2"/>
    </row>
    <row r="22" spans="2:10" x14ac:dyDescent="0.25">
      <c r="B22" s="4">
        <v>947</v>
      </c>
      <c r="C22" s="4">
        <v>993</v>
      </c>
      <c r="F22" t="s">
        <v>13</v>
      </c>
      <c r="G22" t="s">
        <v>32</v>
      </c>
      <c r="I22" s="2"/>
      <c r="J22" s="2"/>
    </row>
    <row r="23" spans="2:10" x14ac:dyDescent="0.25">
      <c r="B23" s="4">
        <v>1026</v>
      </c>
      <c r="C23" s="4">
        <v>962</v>
      </c>
      <c r="F23" t="s">
        <v>14</v>
      </c>
      <c r="G23" t="s">
        <v>33</v>
      </c>
      <c r="I23" s="2"/>
      <c r="J23" s="2"/>
    </row>
    <row r="24" spans="2:10" x14ac:dyDescent="0.25">
      <c r="B24" s="4">
        <v>1071</v>
      </c>
      <c r="C24" s="4">
        <v>816</v>
      </c>
      <c r="E24" s="6" t="s">
        <v>15</v>
      </c>
      <c r="G24">
        <v>0.04</v>
      </c>
      <c r="I24" s="2"/>
      <c r="J24" s="2"/>
    </row>
    <row r="25" spans="2:10" x14ac:dyDescent="0.25">
      <c r="B25" s="4">
        <v>1069</v>
      </c>
      <c r="C25" s="4">
        <v>850</v>
      </c>
      <c r="E25" s="6" t="s">
        <v>16</v>
      </c>
      <c r="I25" s="2"/>
      <c r="J25" s="2"/>
    </row>
    <row r="26" spans="2:10" x14ac:dyDescent="0.25">
      <c r="B26" s="4">
        <v>1275</v>
      </c>
      <c r="C26" s="4">
        <v>818</v>
      </c>
      <c r="F26" t="s">
        <v>34</v>
      </c>
      <c r="G26">
        <f>F13</f>
        <v>1058</v>
      </c>
      <c r="I26" s="2"/>
      <c r="J26" s="2"/>
    </row>
    <row r="27" spans="2:10" x14ac:dyDescent="0.25">
      <c r="B27" s="4">
        <v>1142</v>
      </c>
      <c r="C27" s="4">
        <v>1036</v>
      </c>
      <c r="F27" s="7" t="s">
        <v>35</v>
      </c>
      <c r="G27" s="4">
        <f>F14</f>
        <v>998.13157894736844</v>
      </c>
      <c r="I27" s="2"/>
      <c r="J27" s="2"/>
    </row>
    <row r="28" spans="2:10" x14ac:dyDescent="0.25">
      <c r="B28" s="4">
        <v>859</v>
      </c>
      <c r="C28" s="4">
        <v>998</v>
      </c>
      <c r="F28" s="7" t="s">
        <v>36</v>
      </c>
      <c r="G28" s="4">
        <f>0</f>
        <v>0</v>
      </c>
      <c r="I28" s="2"/>
      <c r="J28" s="2"/>
    </row>
    <row r="29" spans="2:10" x14ac:dyDescent="0.25">
      <c r="B29" s="4">
        <v>895</v>
      </c>
      <c r="C29" s="4">
        <v>966</v>
      </c>
      <c r="F29" s="7" t="s">
        <v>37</v>
      </c>
      <c r="G29" s="4">
        <f>F15^2</f>
        <v>8098.4705882352946</v>
      </c>
      <c r="I29" s="2"/>
      <c r="J29" s="2"/>
    </row>
    <row r="30" spans="2:10" x14ac:dyDescent="0.25">
      <c r="B30" s="4">
        <v>1048</v>
      </c>
      <c r="C30" s="4">
        <v>936</v>
      </c>
      <c r="F30" s="7" t="s">
        <v>38</v>
      </c>
      <c r="G30" s="4">
        <f>F16^2</f>
        <v>11298.009246088164</v>
      </c>
      <c r="I30" s="2"/>
      <c r="J30" s="2"/>
    </row>
    <row r="31" spans="2:10" x14ac:dyDescent="0.25">
      <c r="B31" s="4">
        <v>1056</v>
      </c>
      <c r="C31" s="4">
        <v>978</v>
      </c>
      <c r="E31" s="4"/>
      <c r="F31" s="7" t="s">
        <v>39</v>
      </c>
      <c r="G31" s="4">
        <f>(G26-G27-G28)/(SQRT((G29/F17)+(G30/F18)))</f>
        <v>2.6037109933205267</v>
      </c>
      <c r="I31" s="2"/>
      <c r="J31" s="2"/>
    </row>
    <row r="32" spans="2:10" x14ac:dyDescent="0.25">
      <c r="B32" s="4">
        <v>1053</v>
      </c>
      <c r="C32" s="4">
        <v>1142</v>
      </c>
      <c r="E32" s="4"/>
      <c r="F32" s="7" t="s">
        <v>40</v>
      </c>
      <c r="G32" s="4">
        <f>((G29/F17+G30/F18)^2)/( (1/(F17-1))*((G29/F17)^2)+(1/(F18-1))*((G30/F18)^2))</f>
        <v>70.519742710793921</v>
      </c>
      <c r="H32">
        <f>_xlfn.FLOOR.MATH(G32)</f>
        <v>70</v>
      </c>
      <c r="I32" s="2"/>
      <c r="J32" s="2"/>
    </row>
    <row r="33" spans="2:10" x14ac:dyDescent="0.25">
      <c r="B33" s="4">
        <v>986</v>
      </c>
      <c r="C33" s="4">
        <v>930</v>
      </c>
      <c r="E33" s="4"/>
      <c r="F33" s="9" t="s">
        <v>25</v>
      </c>
      <c r="G33" s="4">
        <f>1-_xlfn.T.DIST(G31,H32,1)</f>
        <v>5.6259278093270249E-3</v>
      </c>
      <c r="I33" s="2"/>
      <c r="J33" s="2"/>
    </row>
    <row r="34" spans="2:10" x14ac:dyDescent="0.25">
      <c r="B34" s="4">
        <v>951</v>
      </c>
      <c r="C34" s="4">
        <v>927</v>
      </c>
      <c r="E34" s="4"/>
      <c r="F34" s="4"/>
      <c r="G34" s="4"/>
      <c r="I34" s="2"/>
      <c r="J34" s="2"/>
    </row>
    <row r="35" spans="2:10" x14ac:dyDescent="0.25">
      <c r="B35" s="4">
        <v>1004</v>
      </c>
      <c r="C35" s="4">
        <v>899</v>
      </c>
      <c r="E35" s="4"/>
      <c r="F35" s="6" t="s">
        <v>51</v>
      </c>
      <c r="G35" s="4"/>
      <c r="I35" s="2"/>
      <c r="J35" s="2"/>
    </row>
    <row r="36" spans="2:10" x14ac:dyDescent="0.25">
      <c r="B36" s="4">
        <v>1078</v>
      </c>
      <c r="C36" s="4">
        <v>1047</v>
      </c>
      <c r="E36" s="4"/>
      <c r="F36" s="4"/>
      <c r="G36" s="4" t="str">
        <f>IF(G33&lt;=G24,"RECHAZAR","NO RECHAZAR")</f>
        <v>RECHAZAR</v>
      </c>
      <c r="I36" s="2"/>
      <c r="J36" s="2"/>
    </row>
    <row r="37" spans="2:10" x14ac:dyDescent="0.25">
      <c r="B37" s="4">
        <v>955</v>
      </c>
      <c r="C37" s="4">
        <v>889</v>
      </c>
      <c r="E37" s="4"/>
      <c r="F37" s="4"/>
      <c r="G37" s="4"/>
      <c r="I37" s="2"/>
      <c r="J37" s="2"/>
    </row>
    <row r="38" spans="2:10" x14ac:dyDescent="0.25">
      <c r="B38" s="4">
        <v>1256</v>
      </c>
      <c r="C38" s="4">
        <v>1049</v>
      </c>
      <c r="E38" s="8" t="s">
        <v>41</v>
      </c>
      <c r="F38" s="4"/>
      <c r="G38" s="4"/>
      <c r="I38" s="2"/>
      <c r="J38" s="2"/>
    </row>
    <row r="39" spans="2:10" x14ac:dyDescent="0.25">
      <c r="B39" s="4">
        <v>1101</v>
      </c>
      <c r="C39" s="4">
        <v>1045</v>
      </c>
      <c r="E39" s="4"/>
      <c r="F39" s="10" t="s">
        <v>52</v>
      </c>
      <c r="G39" s="10"/>
      <c r="H39" s="10"/>
      <c r="I39" s="10"/>
      <c r="J39" s="10"/>
    </row>
    <row r="40" spans="2:10" x14ac:dyDescent="0.25">
      <c r="B40" s="4">
        <v>1087</v>
      </c>
      <c r="C40" s="4">
        <v>1199</v>
      </c>
      <c r="E40" s="4"/>
      <c r="F40" s="10"/>
      <c r="G40" s="10"/>
      <c r="H40" s="10"/>
      <c r="I40" s="10"/>
      <c r="J40" s="10"/>
    </row>
    <row r="41" spans="2:10" x14ac:dyDescent="0.25">
      <c r="B41" s="4">
        <v>1207</v>
      </c>
      <c r="C41" s="4">
        <v>922</v>
      </c>
    </row>
    <row r="42" spans="2:10" x14ac:dyDescent="0.25">
      <c r="B42" s="4">
        <v>1106</v>
      </c>
      <c r="C42" s="4">
        <v>997</v>
      </c>
    </row>
    <row r="43" spans="2:10" x14ac:dyDescent="0.25">
      <c r="B43" s="4">
        <v>1100</v>
      </c>
      <c r="C43" s="4">
        <v>892</v>
      </c>
    </row>
    <row r="44" spans="2:10" x14ac:dyDescent="0.25">
      <c r="B44" s="4">
        <v>1087</v>
      </c>
      <c r="C44" s="4">
        <v>1071</v>
      </c>
    </row>
    <row r="45" spans="2:10" x14ac:dyDescent="0.25">
      <c r="B45" s="4">
        <v>1040</v>
      </c>
      <c r="C45" s="4">
        <v>918</v>
      </c>
    </row>
    <row r="46" spans="2:10" x14ac:dyDescent="0.25">
      <c r="B46" s="4">
        <v>1010</v>
      </c>
      <c r="C46" s="4">
        <v>990</v>
      </c>
    </row>
    <row r="47" spans="2:10" x14ac:dyDescent="0.25">
      <c r="B47" s="4">
        <v>1098</v>
      </c>
      <c r="C47" s="4">
        <v>955</v>
      </c>
    </row>
    <row r="48" spans="2:10" x14ac:dyDescent="0.25">
      <c r="C48" s="4">
        <v>1135</v>
      </c>
    </row>
    <row r="49" spans="3:3" x14ac:dyDescent="0.25">
      <c r="C49" s="4">
        <v>1195</v>
      </c>
    </row>
    <row r="50" spans="3:3" x14ac:dyDescent="0.25">
      <c r="C50" s="4">
        <v>1002</v>
      </c>
    </row>
  </sheetData>
  <mergeCells count="1">
    <mergeCell ref="F39:J40"/>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F00C5-F2B2-45DC-B1AD-90A50F14B6A2}">
  <dimension ref="B9:M16"/>
  <sheetViews>
    <sheetView workbookViewId="0">
      <selection activeCell="F26" sqref="F26"/>
    </sheetView>
  </sheetViews>
  <sheetFormatPr defaultRowHeight="15" x14ac:dyDescent="0.25"/>
  <sheetData>
    <row r="9" spans="2:13" x14ac:dyDescent="0.25">
      <c r="B9" t="s">
        <v>45</v>
      </c>
      <c r="C9">
        <v>35</v>
      </c>
    </row>
    <row r="10" spans="2:13" x14ac:dyDescent="0.25">
      <c r="B10" t="s">
        <v>48</v>
      </c>
      <c r="C10">
        <v>2.2999999999999998</v>
      </c>
    </row>
    <row r="11" spans="2:13" x14ac:dyDescent="0.25">
      <c r="B11" t="s">
        <v>49</v>
      </c>
      <c r="C11">
        <v>1.5</v>
      </c>
    </row>
    <row r="13" spans="2:13" x14ac:dyDescent="0.25">
      <c r="B13" s="10" t="s">
        <v>53</v>
      </c>
      <c r="C13" s="10"/>
      <c r="D13" s="10"/>
      <c r="E13" s="10"/>
      <c r="F13" s="10"/>
      <c r="G13" s="10"/>
      <c r="H13" s="10"/>
      <c r="I13" s="10"/>
      <c r="J13" s="10"/>
      <c r="K13" s="10"/>
      <c r="L13" s="10"/>
      <c r="M13" s="10"/>
    </row>
    <row r="14" spans="2:13" x14ac:dyDescent="0.25">
      <c r="B14" s="10"/>
      <c r="C14" s="10"/>
      <c r="D14" s="10"/>
      <c r="E14" s="10"/>
      <c r="F14" s="10"/>
      <c r="G14" s="10"/>
      <c r="H14" s="10"/>
      <c r="I14" s="10"/>
      <c r="J14" s="10"/>
      <c r="K14" s="10"/>
      <c r="L14" s="10"/>
      <c r="M14" s="10"/>
    </row>
    <row r="15" spans="2:13" x14ac:dyDescent="0.25">
      <c r="B15" s="10"/>
      <c r="C15" s="10"/>
      <c r="D15" s="10"/>
      <c r="E15" s="10"/>
      <c r="F15" s="10"/>
      <c r="G15" s="10"/>
      <c r="H15" s="10"/>
      <c r="I15" s="10"/>
      <c r="J15" s="10"/>
      <c r="K15" s="10"/>
      <c r="L15" s="10"/>
      <c r="M15" s="10"/>
    </row>
    <row r="16" spans="2:13" x14ac:dyDescent="0.25">
      <c r="B16" s="10"/>
      <c r="C16" s="10"/>
      <c r="D16" s="10"/>
      <c r="E16" s="10"/>
      <c r="F16" s="10"/>
      <c r="G16" s="10"/>
      <c r="H16" s="10"/>
      <c r="I16" s="10"/>
      <c r="J16" s="10"/>
      <c r="K16" s="10"/>
      <c r="L16" s="10"/>
      <c r="M16" s="10"/>
    </row>
  </sheetData>
  <mergeCells count="1">
    <mergeCell ref="B13:M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523F-080B-4834-A0E7-474EB3FFF68D}">
  <dimension ref="B4:M7"/>
  <sheetViews>
    <sheetView tabSelected="1" workbookViewId="0">
      <selection activeCell="G19" sqref="G19"/>
    </sheetView>
  </sheetViews>
  <sheetFormatPr defaultRowHeight="15" x14ac:dyDescent="0.25"/>
  <sheetData>
    <row r="4" spans="2:13" x14ac:dyDescent="0.25">
      <c r="B4" s="10" t="s">
        <v>50</v>
      </c>
      <c r="C4" s="10"/>
      <c r="D4" s="10"/>
      <c r="E4" s="10"/>
      <c r="F4" s="10"/>
      <c r="G4" s="10"/>
      <c r="H4" s="10"/>
      <c r="I4" s="10"/>
      <c r="J4" s="10"/>
      <c r="K4" s="10"/>
      <c r="L4" s="10"/>
      <c r="M4" s="10"/>
    </row>
    <row r="5" spans="2:13" x14ac:dyDescent="0.25">
      <c r="B5" s="10"/>
      <c r="C5" s="10"/>
      <c r="D5" s="10"/>
      <c r="E5" s="10"/>
      <c r="F5" s="10"/>
      <c r="G5" s="10"/>
      <c r="H5" s="10"/>
      <c r="I5" s="10"/>
      <c r="J5" s="10"/>
      <c r="K5" s="10"/>
      <c r="L5" s="10"/>
      <c r="M5" s="10"/>
    </row>
    <row r="6" spans="2:13" x14ac:dyDescent="0.25">
      <c r="B6" s="10"/>
      <c r="C6" s="10"/>
      <c r="D6" s="10"/>
      <c r="E6" s="10"/>
      <c r="F6" s="10"/>
      <c r="G6" s="10"/>
      <c r="H6" s="10"/>
      <c r="I6" s="10"/>
      <c r="J6" s="10"/>
      <c r="K6" s="10"/>
      <c r="L6" s="10"/>
      <c r="M6" s="10"/>
    </row>
    <row r="7" spans="2:13" x14ac:dyDescent="0.25">
      <c r="B7" s="10"/>
      <c r="C7" s="10"/>
      <c r="D7" s="10"/>
      <c r="E7" s="10"/>
      <c r="F7" s="10"/>
      <c r="G7" s="10"/>
      <c r="H7" s="10"/>
      <c r="I7" s="10"/>
      <c r="J7" s="10"/>
      <c r="K7" s="10"/>
      <c r="L7" s="10"/>
      <c r="M7" s="10"/>
    </row>
  </sheetData>
  <mergeCells count="1">
    <mergeCell ref="B4:M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Problema 1</vt:lpstr>
      <vt:lpstr>Problema 2</vt:lpstr>
      <vt:lpstr>Problema 3 - SAT</vt:lpstr>
      <vt:lpstr>Problema 4</vt:lpstr>
      <vt:lpstr>Problema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Aristondo-Lima2</dc:creator>
  <cp:lastModifiedBy>DAVID CORZO</cp:lastModifiedBy>
  <dcterms:created xsi:type="dcterms:W3CDTF">2019-09-09T06:05:49Z</dcterms:created>
  <dcterms:modified xsi:type="dcterms:W3CDTF">2020-09-09T18:56:25Z</dcterms:modified>
</cp:coreProperties>
</file>