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Ejercicio\"/>
    </mc:Choice>
  </mc:AlternateContent>
  <xr:revisionPtr revIDLastSave="0" documentId="13_ncr:1_{B0440B50-48C7-4D05-8F2E-4F1924EBA75D}" xr6:coauthVersionLast="45" xr6:coauthVersionMax="45" xr10:uidLastSave="{00000000-0000-0000-0000-000000000000}"/>
  <bookViews>
    <workbookView xWindow="17280" yWindow="2100" windowWidth="10170" windowHeight="1261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L7" i="1"/>
  <c r="M6" i="1"/>
  <c r="M7" i="1"/>
  <c r="M9" i="1"/>
  <c r="M10" i="1"/>
  <c r="M12" i="1"/>
  <c r="M13" i="1"/>
  <c r="M15" i="1"/>
  <c r="M16" i="1"/>
  <c r="M18" i="1"/>
  <c r="M19" i="1"/>
  <c r="L19" i="1"/>
  <c r="L18" i="1"/>
  <c r="L16" i="1"/>
  <c r="L15" i="1"/>
  <c r="L12" i="1"/>
  <c r="L13" i="1"/>
  <c r="L10" i="1"/>
  <c r="L9" i="1"/>
  <c r="L6" i="1"/>
  <c r="E18" i="1"/>
  <c r="E20" i="1"/>
  <c r="D49" i="1"/>
  <c r="E49" i="1"/>
  <c r="E50" i="1"/>
  <c r="E51" i="1"/>
  <c r="E52" i="1"/>
  <c r="F58" i="1"/>
  <c r="F56" i="1"/>
  <c r="F42" i="1"/>
  <c r="G42" i="1"/>
  <c r="G43" i="1"/>
  <c r="F57" i="1"/>
  <c r="F44" i="1"/>
  <c r="G44" i="1"/>
  <c r="G45" i="1"/>
  <c r="F55" i="1"/>
  <c r="F48" i="1"/>
  <c r="G48" i="1"/>
  <c r="G56" i="1"/>
  <c r="G57" i="1"/>
  <c r="H57" i="1"/>
  <c r="F13" i="1"/>
  <c r="G13" i="1"/>
  <c r="G14" i="1"/>
  <c r="G15" i="1"/>
  <c r="G16" i="1"/>
  <c r="G18" i="1"/>
  <c r="G55" i="1"/>
  <c r="F24" i="1"/>
  <c r="G24" i="1"/>
  <c r="G19" i="1"/>
  <c r="G20" i="1"/>
  <c r="F49" i="1"/>
  <c r="G49" i="1"/>
  <c r="G50" i="1"/>
  <c r="G51" i="1"/>
  <c r="G52" i="1"/>
  <c r="F60" i="1"/>
  <c r="F64" i="1"/>
  <c r="F62" i="1"/>
  <c r="H42" i="1"/>
  <c r="I42" i="1"/>
  <c r="I43" i="1"/>
  <c r="F63" i="1"/>
  <c r="H44" i="1"/>
  <c r="I44" i="1"/>
  <c r="I45" i="1"/>
  <c r="F61" i="1"/>
  <c r="H48" i="1"/>
  <c r="I48" i="1"/>
  <c r="G62" i="1"/>
  <c r="G63" i="1"/>
  <c r="H63" i="1"/>
  <c r="H13" i="1"/>
  <c r="I13" i="1"/>
  <c r="I14" i="1"/>
  <c r="I15" i="1"/>
  <c r="I16" i="1"/>
  <c r="I18" i="1"/>
  <c r="G23" i="1"/>
  <c r="I23" i="1"/>
  <c r="G61" i="1"/>
  <c r="H24" i="1"/>
  <c r="I24" i="1"/>
  <c r="I19" i="1"/>
  <c r="I20" i="1"/>
  <c r="H49" i="1"/>
  <c r="I49" i="1"/>
  <c r="I50" i="1"/>
  <c r="I51" i="1"/>
  <c r="I52" i="1"/>
  <c r="I22" i="1"/>
  <c r="F19" i="1"/>
  <c r="G22" i="1"/>
  <c r="E19" i="1"/>
  <c r="D19" i="1"/>
  <c r="E24" i="1"/>
  <c r="E23" i="1"/>
  <c r="E22" i="1"/>
  <c r="B64" i="1"/>
  <c r="B58" i="1"/>
  <c r="D40" i="1"/>
  <c r="E40" i="1"/>
  <c r="I40" i="1"/>
  <c r="D41" i="1"/>
  <c r="E41" i="1"/>
  <c r="I41" i="1"/>
  <c r="G40" i="1"/>
  <c r="G41" i="1"/>
  <c r="I47" i="1"/>
  <c r="G47" i="1"/>
  <c r="E43" i="1"/>
  <c r="E45" i="1"/>
  <c r="E48" i="1"/>
  <c r="E47" i="1"/>
  <c r="E44" i="1"/>
  <c r="E42" i="1"/>
  <c r="I38" i="1"/>
  <c r="I36" i="1"/>
  <c r="I37" i="1"/>
  <c r="I34" i="1"/>
  <c r="I35" i="1"/>
  <c r="I33" i="1"/>
  <c r="G38" i="1"/>
  <c r="G37" i="1"/>
  <c r="G36" i="1"/>
  <c r="G34" i="1"/>
  <c r="G35" i="1"/>
  <c r="G33" i="1"/>
  <c r="E38" i="1"/>
  <c r="E37" i="1"/>
  <c r="D37" i="1"/>
  <c r="E36" i="1"/>
  <c r="E34" i="1"/>
  <c r="E35" i="1"/>
  <c r="E33" i="1"/>
  <c r="D34" i="1"/>
  <c r="D33" i="1"/>
  <c r="I12" i="1"/>
  <c r="I10" i="1"/>
  <c r="I9" i="1"/>
  <c r="I11" i="1"/>
  <c r="I8" i="1"/>
  <c r="E15" i="1"/>
  <c r="E16" i="1"/>
  <c r="E14" i="1"/>
  <c r="E10" i="1"/>
  <c r="E12" i="1"/>
  <c r="E13" i="1"/>
  <c r="G12" i="1"/>
  <c r="G10" i="1"/>
  <c r="G9" i="1"/>
  <c r="G11" i="1"/>
  <c r="G8" i="1"/>
  <c r="E11" i="1"/>
  <c r="E9" i="1"/>
  <c r="E8" i="1"/>
  <c r="D11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19" authorId="0" shapeId="0" xr:uid="{B8128012-01BD-4CE3-ABD0-71D63FA5E3A0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Información del word.</t>
        </r>
      </text>
    </comment>
    <comment ref="G19" authorId="0" shapeId="0" xr:uid="{456592CC-414A-4F30-B8E0-95D9FE7950B1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Información proporcionada por el word.</t>
        </r>
      </text>
    </comment>
    <comment ref="E42" authorId="0" shapeId="0" xr:uid="{F232EB4A-ACFB-409B-9A90-2F43D0A193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Genera intereses por eso no 1.10
</t>
        </r>
      </text>
    </comment>
  </commentList>
</comments>
</file>

<file path=xl/sharedStrings.xml><?xml version="1.0" encoding="utf-8"?>
<sst xmlns="http://schemas.openxmlformats.org/spreadsheetml/2006/main" count="80" uniqueCount="64">
  <si>
    <t>RACSA, S.A.</t>
  </si>
  <si>
    <t>Estado de Resultados</t>
  </si>
  <si>
    <t>al 31 de diciembre del 2019</t>
  </si>
  <si>
    <t>millones de $</t>
  </si>
  <si>
    <t>Ventas</t>
  </si>
  <si>
    <t>Costo de ventas</t>
  </si>
  <si>
    <t>Utilidad Bruta</t>
  </si>
  <si>
    <t>Depreciación</t>
  </si>
  <si>
    <t>UAII</t>
  </si>
  <si>
    <t>Intreses</t>
  </si>
  <si>
    <t>UAI</t>
  </si>
  <si>
    <t>Impuestos (40%)</t>
  </si>
  <si>
    <t>Utilidad Neta</t>
  </si>
  <si>
    <t>Dividendos preferentes</t>
  </si>
  <si>
    <t>Dividendos comunes</t>
  </si>
  <si>
    <t>Adición a las utilidad retenidas</t>
  </si>
  <si>
    <t>Utilidades por acción comun</t>
  </si>
  <si>
    <t>Dividendos por acción</t>
  </si>
  <si>
    <t>Número de acciones comunes</t>
  </si>
  <si>
    <t>Balance General</t>
  </si>
  <si>
    <t>Efectivo</t>
  </si>
  <si>
    <t>Cuentas por cobrar</t>
  </si>
  <si>
    <t>Inventarios</t>
  </si>
  <si>
    <t>Total activos circulantes</t>
  </si>
  <si>
    <t>Planta y equipo  Neto</t>
  </si>
  <si>
    <t>Total Activos</t>
  </si>
  <si>
    <t>Cuentas por pagar</t>
  </si>
  <si>
    <t>Gastos Devengados</t>
  </si>
  <si>
    <t>Documentos por pagar</t>
  </si>
  <si>
    <t>Total Pasivos Circulantes</t>
  </si>
  <si>
    <t>Bonos a Largo Plazo</t>
  </si>
  <si>
    <t>Total Pasivos</t>
  </si>
  <si>
    <t>Acciones Preferentes</t>
  </si>
  <si>
    <t>Acciones comunes</t>
  </si>
  <si>
    <t>Utilidades retenidas</t>
  </si>
  <si>
    <t xml:space="preserve">Total Capital </t>
  </si>
  <si>
    <t>Total pasivo y capital</t>
  </si>
  <si>
    <t>Pronóstico</t>
  </si>
  <si>
    <t>2020-1</t>
  </si>
  <si>
    <t>Ajuste</t>
  </si>
  <si>
    <t>2020-2</t>
  </si>
  <si>
    <t>2020-3</t>
  </si>
  <si>
    <t>FAN</t>
  </si>
  <si>
    <t>Capital común, $25 por acción.</t>
  </si>
  <si>
    <t>Préstamo al banco, tasa del 8%.</t>
  </si>
  <si>
    <t>Venta de bonos a LP cupón de interés. 10% interés</t>
  </si>
  <si>
    <t>Intereses</t>
  </si>
  <si>
    <t>Razones financieras:</t>
  </si>
  <si>
    <t>Razon circulante:</t>
  </si>
  <si>
    <t xml:space="preserve">Prueba de ácido: </t>
  </si>
  <si>
    <t>Razones de activos</t>
  </si>
  <si>
    <t>Razones de liquidez</t>
  </si>
  <si>
    <t>Razón de rotación de activos fijos:</t>
  </si>
  <si>
    <t>Razón de rotación de activos totales:</t>
  </si>
  <si>
    <t>Razones de rotación de inventarios y dias de venta</t>
  </si>
  <si>
    <t>Rotación de inventarios:</t>
  </si>
  <si>
    <t>Rotación de cartera:</t>
  </si>
  <si>
    <t>Razones de deuda</t>
  </si>
  <si>
    <t>Razón de deuda:</t>
  </si>
  <si>
    <t>Razón de cobertura de intereses:</t>
  </si>
  <si>
    <t>Razones de rentabilidad</t>
  </si>
  <si>
    <t>ROA:</t>
  </si>
  <si>
    <t>ROE:</t>
  </si>
  <si>
    <t>Comentario: Fue sabia la decisión puesto que en rendimiento de la empresa ha sido casi el mismo, a pesar que parte de las utilidades fueron repartidas en dividendos.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</si>
</sst>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9" fontId="0" fillId="3" borderId="0" xfId="0" applyNumberFormat="1" applyFill="1" applyBorder="1"/>
    <xf numFmtId="0" fontId="0" fillId="0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4"/>
  <sheetViews>
    <sheetView tabSelected="1" topLeftCell="F1" zoomScale="118" workbookViewId="0">
      <selection activeCell="K26" sqref="K26"/>
    </sheetView>
  </sheetViews>
  <sheetFormatPr defaultRowHeight="15" x14ac:dyDescent="0.25"/>
  <cols>
    <col min="2" max="2" width="28.7109375" bestFit="1" customWidth="1"/>
    <col min="3" max="3" width="11.140625" customWidth="1"/>
    <col min="10" max="10" width="3.140625" customWidth="1"/>
    <col min="11" max="11" width="33.28515625" customWidth="1"/>
  </cols>
  <sheetData>
    <row r="3" spans="2:13" x14ac:dyDescent="0.25">
      <c r="B3" t="s">
        <v>0</v>
      </c>
    </row>
    <row r="4" spans="2:13" x14ac:dyDescent="0.25">
      <c r="B4" t="s">
        <v>1</v>
      </c>
      <c r="K4" s="10" t="s">
        <v>47</v>
      </c>
      <c r="L4">
        <v>2019</v>
      </c>
      <c r="M4" t="s">
        <v>41</v>
      </c>
    </row>
    <row r="5" spans="2:13" x14ac:dyDescent="0.25">
      <c r="B5" t="s">
        <v>2</v>
      </c>
      <c r="K5" s="10" t="s">
        <v>51</v>
      </c>
    </row>
    <row r="6" spans="2:13" x14ac:dyDescent="0.25">
      <c r="B6" t="s">
        <v>3</v>
      </c>
      <c r="D6">
        <v>0.1</v>
      </c>
      <c r="K6" t="s">
        <v>48</v>
      </c>
      <c r="L6">
        <f>C36/C43</f>
        <v>3.225806451612903</v>
      </c>
      <c r="M6">
        <f>I36/I43</f>
        <v>3.0833917309039944</v>
      </c>
    </row>
    <row r="7" spans="2:13" ht="15.75" x14ac:dyDescent="0.25">
      <c r="B7" s="1"/>
      <c r="C7" s="2">
        <v>2019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39</v>
      </c>
      <c r="I7" s="3" t="s">
        <v>41</v>
      </c>
      <c r="K7" s="9" t="s">
        <v>49</v>
      </c>
      <c r="L7">
        <f>(C36-C35)/C43</f>
        <v>1.2419354838709677</v>
      </c>
      <c r="M7">
        <f>(I36-I35)/I43</f>
        <v>1.1871058163980379</v>
      </c>
    </row>
    <row r="8" spans="2:13" x14ac:dyDescent="0.25">
      <c r="B8" t="s">
        <v>4</v>
      </c>
      <c r="C8">
        <v>3000</v>
      </c>
      <c r="D8">
        <f>1+$D$6</f>
        <v>1.1000000000000001</v>
      </c>
      <c r="E8">
        <f>C8*D8</f>
        <v>3300.0000000000005</v>
      </c>
      <c r="G8">
        <f>E8</f>
        <v>3300.0000000000005</v>
      </c>
      <c r="I8">
        <f>E8</f>
        <v>3300.0000000000005</v>
      </c>
      <c r="K8" s="10" t="s">
        <v>50</v>
      </c>
    </row>
    <row r="9" spans="2:13" x14ac:dyDescent="0.25">
      <c r="B9" t="s">
        <v>5</v>
      </c>
      <c r="C9">
        <v>-2616</v>
      </c>
      <c r="D9">
        <f>1+$D$6</f>
        <v>1.1000000000000001</v>
      </c>
      <c r="E9">
        <f>C9*D9</f>
        <v>-2877.6000000000004</v>
      </c>
      <c r="G9">
        <f t="shared" ref="G9:G11" si="0">E9</f>
        <v>-2877.6000000000004</v>
      </c>
      <c r="I9">
        <f t="shared" ref="I9:I11" si="1">E9</f>
        <v>-2877.6000000000004</v>
      </c>
      <c r="K9" s="11" t="s">
        <v>52</v>
      </c>
      <c r="L9">
        <f>C8/C37</f>
        <v>3</v>
      </c>
      <c r="M9">
        <f>I8/I37</f>
        <v>3.0000000000000004</v>
      </c>
    </row>
    <row r="10" spans="2:13" x14ac:dyDescent="0.25">
      <c r="B10" s="4" t="s">
        <v>6</v>
      </c>
      <c r="C10" s="4">
        <v>384</v>
      </c>
      <c r="D10" s="4"/>
      <c r="E10" s="4">
        <f>SUM(E8:E9)</f>
        <v>422.40000000000009</v>
      </c>
      <c r="F10" s="4"/>
      <c r="G10" s="4">
        <f>SUM(G8:G9)</f>
        <v>422.40000000000009</v>
      </c>
      <c r="H10" s="4"/>
      <c r="I10">
        <f>SUM(I8:I9)</f>
        <v>422.40000000000009</v>
      </c>
      <c r="K10" s="11" t="s">
        <v>53</v>
      </c>
      <c r="L10">
        <f>C8/C38</f>
        <v>1.5</v>
      </c>
      <c r="M10">
        <f>I8/I38</f>
        <v>1.5000000000000002</v>
      </c>
    </row>
    <row r="11" spans="2:13" x14ac:dyDescent="0.25">
      <c r="B11" t="s">
        <v>7</v>
      </c>
      <c r="C11">
        <v>-100</v>
      </c>
      <c r="D11">
        <f>1+$D$6</f>
        <v>1.1000000000000001</v>
      </c>
      <c r="E11">
        <f>C11*D11</f>
        <v>-110.00000000000001</v>
      </c>
      <c r="G11">
        <f t="shared" si="0"/>
        <v>-110.00000000000001</v>
      </c>
      <c r="I11">
        <f t="shared" si="1"/>
        <v>-110.00000000000001</v>
      </c>
      <c r="K11" s="10" t="s">
        <v>54</v>
      </c>
    </row>
    <row r="12" spans="2:13" x14ac:dyDescent="0.25">
      <c r="B12" s="4" t="s">
        <v>8</v>
      </c>
      <c r="C12" s="4">
        <v>284</v>
      </c>
      <c r="D12" s="4"/>
      <c r="E12" s="4">
        <f>SUM(E10:E11)</f>
        <v>312.40000000000009</v>
      </c>
      <c r="F12" s="4"/>
      <c r="G12" s="4">
        <f>SUM(G10:G11)</f>
        <v>312.40000000000009</v>
      </c>
      <c r="H12" s="4"/>
      <c r="I12">
        <f>SUM(I10:I11)</f>
        <v>312.40000000000009</v>
      </c>
      <c r="K12" s="11" t="s">
        <v>55</v>
      </c>
      <c r="L12">
        <f>-C9/C35</f>
        <v>4.2536585365853661</v>
      </c>
      <c r="M12">
        <f>-I9/I35</f>
        <v>4.2536585365853661</v>
      </c>
    </row>
    <row r="13" spans="2:13" x14ac:dyDescent="0.25">
      <c r="B13" t="s">
        <v>9</v>
      </c>
      <c r="C13">
        <v>-88</v>
      </c>
      <c r="E13">
        <f>C13</f>
        <v>-88</v>
      </c>
      <c r="F13">
        <f>H57</f>
        <v>5.1011999999999862</v>
      </c>
      <c r="G13">
        <f>E13-F13</f>
        <v>-93.101199999999992</v>
      </c>
      <c r="H13">
        <f>H63</f>
        <v>5.3550000000000004</v>
      </c>
      <c r="I13">
        <f>E13-H13</f>
        <v>-93.355000000000004</v>
      </c>
      <c r="K13" s="11" t="s">
        <v>56</v>
      </c>
      <c r="L13">
        <f>C8/C34</f>
        <v>8</v>
      </c>
      <c r="M13">
        <f>I8/I34</f>
        <v>8</v>
      </c>
    </row>
    <row r="14" spans="2:13" x14ac:dyDescent="0.25">
      <c r="B14" s="4" t="s">
        <v>10</v>
      </c>
      <c r="C14" s="4">
        <v>196</v>
      </c>
      <c r="D14" s="4"/>
      <c r="E14" s="4">
        <f>SUM(E12:E13)</f>
        <v>224.40000000000009</v>
      </c>
      <c r="F14" s="4"/>
      <c r="G14" s="4">
        <f>SUM(G12:G13)</f>
        <v>219.29880000000009</v>
      </c>
      <c r="H14" s="4"/>
      <c r="I14">
        <f>SUM(I12:I13)</f>
        <v>219.04500000000007</v>
      </c>
      <c r="K14" s="10" t="s">
        <v>57</v>
      </c>
    </row>
    <row r="15" spans="2:13" x14ac:dyDescent="0.25">
      <c r="B15" t="s">
        <v>11</v>
      </c>
      <c r="C15">
        <v>-78.400000000000006</v>
      </c>
      <c r="E15">
        <f>-E14*0.4</f>
        <v>-89.760000000000048</v>
      </c>
      <c r="G15">
        <f>-G14*0.4</f>
        <v>-87.719520000000045</v>
      </c>
      <c r="I15">
        <f>I14*-0.4</f>
        <v>-87.618000000000038</v>
      </c>
      <c r="K15" s="11" t="s">
        <v>58</v>
      </c>
      <c r="L15">
        <f>C45/C38</f>
        <v>0.53200000000000003</v>
      </c>
      <c r="M15">
        <f>I45/I38</f>
        <v>0.51840909090909093</v>
      </c>
    </row>
    <row r="16" spans="2:13" x14ac:dyDescent="0.25">
      <c r="B16" s="4" t="s">
        <v>12</v>
      </c>
      <c r="C16" s="4">
        <v>117.6</v>
      </c>
      <c r="D16" s="4"/>
      <c r="E16" s="4">
        <f>SUM(E14:E15)</f>
        <v>134.64000000000004</v>
      </c>
      <c r="F16" s="4"/>
      <c r="G16" s="4">
        <f>SUM(G14:G15)</f>
        <v>131.57928000000004</v>
      </c>
      <c r="H16" s="4"/>
      <c r="I16">
        <f>SUM(I14:I15)</f>
        <v>131.42700000000002</v>
      </c>
      <c r="K16" s="11" t="s">
        <v>59</v>
      </c>
      <c r="L16">
        <f>C12/-C13</f>
        <v>3.2272727272727271</v>
      </c>
      <c r="M16">
        <f>I12/-I13</f>
        <v>3.346366022173425</v>
      </c>
    </row>
    <row r="17" spans="2:13" x14ac:dyDescent="0.25">
      <c r="K17" s="10" t="s">
        <v>60</v>
      </c>
    </row>
    <row r="18" spans="2:13" x14ac:dyDescent="0.25">
      <c r="B18" t="s">
        <v>13</v>
      </c>
      <c r="C18">
        <v>6</v>
      </c>
      <c r="E18">
        <f>-C18</f>
        <v>-6</v>
      </c>
      <c r="G18">
        <f>E18</f>
        <v>-6</v>
      </c>
      <c r="I18">
        <f>G18</f>
        <v>-6</v>
      </c>
      <c r="K18" s="11" t="s">
        <v>62</v>
      </c>
      <c r="L18">
        <f>(C16-C18)/C50</f>
        <v>0.11923076923076922</v>
      </c>
      <c r="M18">
        <f>(I16-I18)/I50</f>
        <v>0.12975600655110769</v>
      </c>
    </row>
    <row r="19" spans="2:13" x14ac:dyDescent="0.25">
      <c r="B19" t="s">
        <v>14</v>
      </c>
      <c r="C19">
        <v>57</v>
      </c>
      <c r="D19">
        <f>E19/C19</f>
        <v>-1.0350877192982457</v>
      </c>
      <c r="E19">
        <f>-E24*1.18</f>
        <v>-59</v>
      </c>
      <c r="F19">
        <f>G19/E19</f>
        <v>1.0453439999999998</v>
      </c>
      <c r="G19">
        <f>-G24*1.18</f>
        <v>-61.675295999999989</v>
      </c>
      <c r="I19">
        <f>I23*I24</f>
        <v>-61.808399999999999</v>
      </c>
      <c r="K19" s="11" t="s">
        <v>61</v>
      </c>
      <c r="L19">
        <f>(C16-C18)/C38</f>
        <v>5.5799999999999995E-2</v>
      </c>
      <c r="M19">
        <f>(I16-I18)/I38</f>
        <v>6.2466818181818193E-2</v>
      </c>
    </row>
    <row r="20" spans="2:13" x14ac:dyDescent="0.25">
      <c r="B20" t="s">
        <v>15</v>
      </c>
      <c r="C20">
        <v>54.599999999999994</v>
      </c>
      <c r="E20">
        <f>(E16+E18+E19)</f>
        <v>69.640000000000043</v>
      </c>
      <c r="G20">
        <f>G16+G18+G19</f>
        <v>63.903984000000051</v>
      </c>
      <c r="I20">
        <f>I16+I18+I19</f>
        <v>63.618600000000022</v>
      </c>
      <c r="K20" s="11"/>
    </row>
    <row r="21" spans="2:13" x14ac:dyDescent="0.25">
      <c r="K21" s="12" t="s">
        <v>63</v>
      </c>
      <c r="L21" s="12"/>
      <c r="M21" s="12"/>
    </row>
    <row r="22" spans="2:13" x14ac:dyDescent="0.25">
      <c r="B22" t="s">
        <v>16</v>
      </c>
      <c r="C22">
        <v>2.2319999999999998</v>
      </c>
      <c r="E22">
        <f>E16/E24</f>
        <v>2.692800000000001</v>
      </c>
      <c r="G22">
        <f>G16/G24</f>
        <v>2.5174350261732035</v>
      </c>
      <c r="I22">
        <f>I16/I24</f>
        <v>2.5091065292096224</v>
      </c>
      <c r="K22" s="12"/>
      <c r="L22" s="12"/>
      <c r="M22" s="12"/>
    </row>
    <row r="23" spans="2:13" x14ac:dyDescent="0.25">
      <c r="B23" t="s">
        <v>17</v>
      </c>
      <c r="C23">
        <v>-1.1399999999999999</v>
      </c>
      <c r="E23">
        <f>E19/E24</f>
        <v>-1.18</v>
      </c>
      <c r="G23">
        <f>G19/G24</f>
        <v>-1.18</v>
      </c>
      <c r="I23">
        <f>G23</f>
        <v>-1.18</v>
      </c>
      <c r="K23" s="12"/>
      <c r="L23" s="12"/>
      <c r="M23" s="12"/>
    </row>
    <row r="24" spans="2:13" x14ac:dyDescent="0.25">
      <c r="B24" t="s">
        <v>18</v>
      </c>
      <c r="C24">
        <v>50</v>
      </c>
      <c r="E24">
        <f>IF(D24=0,C24,C24*D24)</f>
        <v>50</v>
      </c>
      <c r="F24">
        <f>G55</f>
        <v>2.2671999999999937</v>
      </c>
      <c r="G24">
        <f>E24+F24</f>
        <v>52.267199999999995</v>
      </c>
      <c r="H24">
        <f>G61</f>
        <v>2.38</v>
      </c>
      <c r="I24">
        <f>C24+H24</f>
        <v>52.38</v>
      </c>
      <c r="K24" s="12"/>
      <c r="L24" s="12"/>
      <c r="M24" s="12"/>
    </row>
    <row r="28" spans="2:13" x14ac:dyDescent="0.25">
      <c r="B28" t="s">
        <v>0</v>
      </c>
    </row>
    <row r="29" spans="2:13" x14ac:dyDescent="0.25">
      <c r="B29" t="s">
        <v>19</v>
      </c>
    </row>
    <row r="30" spans="2:13" x14ac:dyDescent="0.25">
      <c r="B30" t="s">
        <v>2</v>
      </c>
    </row>
    <row r="31" spans="2:13" x14ac:dyDescent="0.25">
      <c r="B31" t="s">
        <v>3</v>
      </c>
      <c r="D31">
        <v>0.1</v>
      </c>
    </row>
    <row r="32" spans="2:13" ht="15.75" x14ac:dyDescent="0.25">
      <c r="B32" s="1"/>
      <c r="C32" s="2">
        <v>2019</v>
      </c>
      <c r="D32" s="3" t="s">
        <v>37</v>
      </c>
      <c r="E32" s="3" t="s">
        <v>38</v>
      </c>
      <c r="F32" s="3" t="s">
        <v>39</v>
      </c>
      <c r="G32" s="3" t="s">
        <v>40</v>
      </c>
      <c r="H32" s="3" t="s">
        <v>39</v>
      </c>
      <c r="I32" s="3" t="s">
        <v>41</v>
      </c>
    </row>
    <row r="33" spans="2:9" x14ac:dyDescent="0.25">
      <c r="B33" t="s">
        <v>20</v>
      </c>
      <c r="C33">
        <v>10</v>
      </c>
      <c r="D33">
        <f>1+$D$31</f>
        <v>1.1000000000000001</v>
      </c>
      <c r="E33">
        <f>C33*D33</f>
        <v>11</v>
      </c>
      <c r="G33">
        <f>E33+F33</f>
        <v>11</v>
      </c>
      <c r="I33">
        <f>E33+H33</f>
        <v>11</v>
      </c>
    </row>
    <row r="34" spans="2:9" x14ac:dyDescent="0.25">
      <c r="B34" t="s">
        <v>21</v>
      </c>
      <c r="C34">
        <v>375</v>
      </c>
      <c r="D34">
        <f t="shared" ref="D34:D37" si="2">1+$D$31</f>
        <v>1.1000000000000001</v>
      </c>
      <c r="E34">
        <f t="shared" ref="E34:E35" si="3">C34*D34</f>
        <v>412.50000000000006</v>
      </c>
      <c r="G34">
        <f t="shared" ref="G34:G35" si="4">E34+F34</f>
        <v>412.50000000000006</v>
      </c>
      <c r="I34">
        <f t="shared" ref="I34:I37" si="5">E34+H34</f>
        <v>412.50000000000006</v>
      </c>
    </row>
    <row r="35" spans="2:9" x14ac:dyDescent="0.25">
      <c r="B35" t="s">
        <v>22</v>
      </c>
      <c r="C35">
        <v>615</v>
      </c>
      <c r="D35">
        <f>1+$D$31</f>
        <v>1.1000000000000001</v>
      </c>
      <c r="E35">
        <f t="shared" si="3"/>
        <v>676.5</v>
      </c>
      <c r="G35">
        <f t="shared" si="4"/>
        <v>676.5</v>
      </c>
      <c r="I35">
        <f t="shared" si="5"/>
        <v>676.5</v>
      </c>
    </row>
    <row r="36" spans="2:9" x14ac:dyDescent="0.25">
      <c r="B36" s="4" t="s">
        <v>23</v>
      </c>
      <c r="C36" s="4">
        <v>1000</v>
      </c>
      <c r="D36" s="4"/>
      <c r="E36" s="4">
        <f>SUM(E33:E35)</f>
        <v>1100</v>
      </c>
      <c r="F36" s="4"/>
      <c r="G36" s="4">
        <f>SUM(G33:G35)</f>
        <v>1100</v>
      </c>
      <c r="H36" s="4"/>
      <c r="I36" s="4">
        <f>SUM(I33:I35)</f>
        <v>1100</v>
      </c>
    </row>
    <row r="37" spans="2:9" x14ac:dyDescent="0.25">
      <c r="B37" t="s">
        <v>24</v>
      </c>
      <c r="C37">
        <v>1000</v>
      </c>
      <c r="D37">
        <f t="shared" si="2"/>
        <v>1.1000000000000001</v>
      </c>
      <c r="E37">
        <f>C37*D37</f>
        <v>1100</v>
      </c>
      <c r="G37">
        <f>E37+F37</f>
        <v>1100</v>
      </c>
      <c r="I37">
        <f t="shared" si="5"/>
        <v>1100</v>
      </c>
    </row>
    <row r="38" spans="2:9" x14ac:dyDescent="0.25">
      <c r="B38" s="4" t="s">
        <v>25</v>
      </c>
      <c r="C38" s="4">
        <v>2000</v>
      </c>
      <c r="D38" s="4"/>
      <c r="E38" s="4">
        <f>SUM(E36:E37)</f>
        <v>2200</v>
      </c>
      <c r="F38" s="4"/>
      <c r="G38" s="4">
        <f>SUM(G36:G37)</f>
        <v>2200</v>
      </c>
      <c r="H38" s="4"/>
      <c r="I38" s="4">
        <f>SUM(I36:I37)</f>
        <v>2200</v>
      </c>
    </row>
    <row r="40" spans="2:9" x14ac:dyDescent="0.25">
      <c r="B40" t="s">
        <v>26</v>
      </c>
      <c r="C40">
        <v>60</v>
      </c>
      <c r="D40">
        <f t="shared" ref="D40:D41" si="6">1+$D$31</f>
        <v>1.1000000000000001</v>
      </c>
      <c r="E40">
        <f>C40*D40</f>
        <v>66</v>
      </c>
      <c r="G40">
        <f>E40+F40</f>
        <v>66</v>
      </c>
      <c r="I40">
        <f t="shared" ref="I40:I44" si="7">E40+H40</f>
        <v>66</v>
      </c>
    </row>
    <row r="41" spans="2:9" x14ac:dyDescent="0.25">
      <c r="B41" t="s">
        <v>27</v>
      </c>
      <c r="C41">
        <v>110</v>
      </c>
      <c r="D41">
        <f t="shared" si="6"/>
        <v>1.1000000000000001</v>
      </c>
      <c r="E41">
        <f t="shared" ref="E41" si="8">C41*D41</f>
        <v>121.00000000000001</v>
      </c>
      <c r="G41">
        <f>E41+F41</f>
        <v>121.00000000000001</v>
      </c>
      <c r="I41">
        <f>E41+H41</f>
        <v>121.00000000000001</v>
      </c>
    </row>
    <row r="42" spans="2:9" x14ac:dyDescent="0.25">
      <c r="B42" t="s">
        <v>28</v>
      </c>
      <c r="C42">
        <v>140</v>
      </c>
      <c r="E42">
        <f>C42</f>
        <v>140</v>
      </c>
      <c r="F42">
        <f>F56</f>
        <v>28.339999999999918</v>
      </c>
      <c r="G42">
        <f>E42+F42</f>
        <v>168.33999999999992</v>
      </c>
      <c r="H42">
        <f>F62</f>
        <v>29.75</v>
      </c>
      <c r="I42">
        <f t="shared" si="7"/>
        <v>169.75</v>
      </c>
    </row>
    <row r="43" spans="2:9" x14ac:dyDescent="0.25">
      <c r="B43" s="4" t="s">
        <v>29</v>
      </c>
      <c r="C43" s="4">
        <v>310</v>
      </c>
      <c r="D43" s="4"/>
      <c r="E43" s="4">
        <f>SUM(E40:E42)</f>
        <v>327</v>
      </c>
      <c r="F43" s="4"/>
      <c r="G43" s="4">
        <f>SUM(G40:G42)</f>
        <v>355.33999999999992</v>
      </c>
      <c r="H43" s="4"/>
      <c r="I43" s="4">
        <f>SUM(I40:I42)</f>
        <v>356.75</v>
      </c>
    </row>
    <row r="44" spans="2:9" x14ac:dyDescent="0.25">
      <c r="B44" t="s">
        <v>30</v>
      </c>
      <c r="C44">
        <v>754</v>
      </c>
      <c r="E44">
        <f>C44</f>
        <v>754</v>
      </c>
      <c r="F44">
        <f>F57</f>
        <v>28.339999999999918</v>
      </c>
      <c r="G44">
        <f>E44+F44</f>
        <v>782.33999999999992</v>
      </c>
      <c r="H44">
        <f>F63</f>
        <v>29.75</v>
      </c>
      <c r="I44">
        <f t="shared" si="7"/>
        <v>783.75</v>
      </c>
    </row>
    <row r="45" spans="2:9" x14ac:dyDescent="0.25">
      <c r="B45" s="4" t="s">
        <v>31</v>
      </c>
      <c r="C45" s="4">
        <v>1064</v>
      </c>
      <c r="D45" s="4"/>
      <c r="E45" s="4">
        <f>SUM(E43:E44)</f>
        <v>1081</v>
      </c>
      <c r="F45" s="4"/>
      <c r="G45" s="4">
        <f>SUM(G43:G44)</f>
        <v>1137.6799999999998</v>
      </c>
      <c r="H45" s="4"/>
      <c r="I45" s="4">
        <f>SUM(I43:I44)</f>
        <v>1140.5</v>
      </c>
    </row>
    <row r="47" spans="2:9" x14ac:dyDescent="0.25">
      <c r="B47" t="s">
        <v>32</v>
      </c>
      <c r="C47">
        <v>40</v>
      </c>
      <c r="E47">
        <f>C47+D47</f>
        <v>40</v>
      </c>
      <c r="G47">
        <f>C47+F47</f>
        <v>40</v>
      </c>
      <c r="I47">
        <f>C47+H47</f>
        <v>40</v>
      </c>
    </row>
    <row r="48" spans="2:9" x14ac:dyDescent="0.25">
      <c r="B48" t="s">
        <v>33</v>
      </c>
      <c r="C48">
        <v>130</v>
      </c>
      <c r="E48">
        <f>C48+D48</f>
        <v>130</v>
      </c>
      <c r="F48">
        <f>F55</f>
        <v>56.679999999999836</v>
      </c>
      <c r="G48">
        <f t="shared" ref="G48:G49" si="9">C48+F48</f>
        <v>186.67999999999984</v>
      </c>
      <c r="H48">
        <f>F61</f>
        <v>59.5</v>
      </c>
      <c r="I48">
        <f t="shared" ref="I48:I49" si="10">C48+H48</f>
        <v>189.5</v>
      </c>
    </row>
    <row r="49" spans="2:9" x14ac:dyDescent="0.25">
      <c r="B49" t="s">
        <v>34</v>
      </c>
      <c r="C49">
        <v>766</v>
      </c>
      <c r="D49">
        <f>E20</f>
        <v>69.640000000000043</v>
      </c>
      <c r="E49">
        <f>C49+D49</f>
        <v>835.6400000000001</v>
      </c>
      <c r="F49">
        <f>G20</f>
        <v>63.903984000000051</v>
      </c>
      <c r="G49">
        <f t="shared" si="9"/>
        <v>829.90398400000004</v>
      </c>
      <c r="H49">
        <f>I20</f>
        <v>63.618600000000022</v>
      </c>
      <c r="I49">
        <f t="shared" si="10"/>
        <v>829.61860000000001</v>
      </c>
    </row>
    <row r="50" spans="2:9" x14ac:dyDescent="0.25">
      <c r="B50" s="4" t="s">
        <v>35</v>
      </c>
      <c r="C50" s="4">
        <v>936</v>
      </c>
      <c r="D50" s="4"/>
      <c r="E50" s="4">
        <f>SUM(E47:E49)</f>
        <v>1005.6400000000001</v>
      </c>
      <c r="F50" s="4"/>
      <c r="G50" s="4">
        <f>SUM(G47:G49)</f>
        <v>1056.5839839999999</v>
      </c>
      <c r="H50" s="4"/>
      <c r="I50" s="4">
        <f>SUM(I47:I49)</f>
        <v>1059.1186</v>
      </c>
    </row>
    <row r="51" spans="2:9" x14ac:dyDescent="0.25">
      <c r="B51" s="4" t="s">
        <v>36</v>
      </c>
      <c r="C51" s="4">
        <v>2000</v>
      </c>
      <c r="D51" s="4"/>
      <c r="E51" s="4">
        <f>E45+E50</f>
        <v>2086.6400000000003</v>
      </c>
      <c r="F51" s="4"/>
      <c r="G51" s="4">
        <f>G45+G50</f>
        <v>2194.2639839999997</v>
      </c>
      <c r="H51" s="4"/>
      <c r="I51" s="4">
        <f>I45+I50</f>
        <v>2199.6185999999998</v>
      </c>
    </row>
    <row r="52" spans="2:9" x14ac:dyDescent="0.25">
      <c r="B52" s="4" t="s">
        <v>42</v>
      </c>
      <c r="E52">
        <f>E38-E51</f>
        <v>113.35999999999967</v>
      </c>
      <c r="G52">
        <f>G38-G51</f>
        <v>5.7360160000002907</v>
      </c>
      <c r="I52">
        <f>I38-I51</f>
        <v>0.38140000000021246</v>
      </c>
    </row>
    <row r="54" spans="2:9" x14ac:dyDescent="0.25">
      <c r="B54" s="6" t="s">
        <v>40</v>
      </c>
      <c r="C54" s="7"/>
      <c r="D54" s="7"/>
      <c r="E54" s="7"/>
      <c r="F54" s="7"/>
      <c r="G54" s="7" t="s">
        <v>46</v>
      </c>
      <c r="H54" s="7"/>
      <c r="I54" s="7"/>
    </row>
    <row r="55" spans="2:9" x14ac:dyDescent="0.25">
      <c r="B55" s="8">
        <v>0.5</v>
      </c>
      <c r="C55" s="6" t="s">
        <v>43</v>
      </c>
      <c r="D55" s="7"/>
      <c r="E55" s="7"/>
      <c r="F55" s="7">
        <f>F58*B55</f>
        <v>56.679999999999836</v>
      </c>
      <c r="G55" s="7">
        <f>F55/25</f>
        <v>2.2671999999999937</v>
      </c>
      <c r="H55" s="7"/>
      <c r="I55" s="7"/>
    </row>
    <row r="56" spans="2:9" x14ac:dyDescent="0.25">
      <c r="B56" s="8">
        <v>0.25</v>
      </c>
      <c r="C56" s="6" t="s">
        <v>44</v>
      </c>
      <c r="D56" s="7"/>
      <c r="E56" s="7"/>
      <c r="F56" s="7">
        <f>F58*B56</f>
        <v>28.339999999999918</v>
      </c>
      <c r="G56" s="7">
        <f>F56*0.08</f>
        <v>2.2671999999999937</v>
      </c>
      <c r="H56" s="7"/>
      <c r="I56" s="7"/>
    </row>
    <row r="57" spans="2:9" x14ac:dyDescent="0.25">
      <c r="B57" s="8">
        <v>0.25</v>
      </c>
      <c r="C57" s="6" t="s">
        <v>45</v>
      </c>
      <c r="D57" s="7"/>
      <c r="E57" s="7"/>
      <c r="F57" s="7">
        <f>F58*B57</f>
        <v>28.339999999999918</v>
      </c>
      <c r="G57" s="7">
        <f>F57*0.1</f>
        <v>2.8339999999999921</v>
      </c>
      <c r="H57" s="7">
        <f>SUM(G56:G57)</f>
        <v>5.1011999999999862</v>
      </c>
      <c r="I57" s="7"/>
    </row>
    <row r="58" spans="2:9" x14ac:dyDescent="0.25">
      <c r="B58" s="8">
        <f>SUM(B55:B57)</f>
        <v>1</v>
      </c>
      <c r="C58" s="6"/>
      <c r="D58" s="7"/>
      <c r="E58" s="7"/>
      <c r="F58" s="7">
        <f>E52</f>
        <v>113.35999999999967</v>
      </c>
      <c r="G58" s="7"/>
      <c r="H58" s="7"/>
      <c r="I58" s="7"/>
    </row>
    <row r="59" spans="2:9" x14ac:dyDescent="0.25">
      <c r="B59" s="5"/>
      <c r="C59" s="5"/>
    </row>
    <row r="60" spans="2:9" x14ac:dyDescent="0.25">
      <c r="B60" s="6" t="s">
        <v>41</v>
      </c>
      <c r="C60" s="6"/>
      <c r="D60" s="7"/>
      <c r="E60" s="7"/>
      <c r="F60" s="7">
        <f>ROUND(E52+G52,0)</f>
        <v>119</v>
      </c>
      <c r="G60" s="7"/>
      <c r="H60" s="7"/>
      <c r="I60" s="7"/>
    </row>
    <row r="61" spans="2:9" x14ac:dyDescent="0.25">
      <c r="B61" s="8">
        <v>0.5</v>
      </c>
      <c r="C61" s="6" t="s">
        <v>43</v>
      </c>
      <c r="D61" s="7"/>
      <c r="E61" s="7"/>
      <c r="F61" s="7">
        <f>$F$64*B61</f>
        <v>59.5</v>
      </c>
      <c r="G61" s="7">
        <f>F61/25</f>
        <v>2.38</v>
      </c>
      <c r="H61" s="7"/>
      <c r="I61" s="7"/>
    </row>
    <row r="62" spans="2:9" x14ac:dyDescent="0.25">
      <c r="B62" s="8">
        <v>0.25</v>
      </c>
      <c r="C62" s="6" t="s">
        <v>44</v>
      </c>
      <c r="D62" s="7"/>
      <c r="E62" s="7"/>
      <c r="F62" s="7">
        <f t="shared" ref="F62:F63" si="11">$F$64*B62</f>
        <v>29.75</v>
      </c>
      <c r="G62" s="7">
        <f>F62*0.08</f>
        <v>2.38</v>
      </c>
      <c r="H62" s="7"/>
      <c r="I62" s="7"/>
    </row>
    <row r="63" spans="2:9" x14ac:dyDescent="0.25">
      <c r="B63" s="8">
        <v>0.25</v>
      </c>
      <c r="C63" s="6" t="s">
        <v>45</v>
      </c>
      <c r="D63" s="7"/>
      <c r="E63" s="7"/>
      <c r="F63" s="7">
        <f t="shared" si="11"/>
        <v>29.75</v>
      </c>
      <c r="G63" s="7">
        <f>F63*0.1</f>
        <v>2.9750000000000001</v>
      </c>
      <c r="H63" s="7">
        <f>SUM(G62:G63)</f>
        <v>5.3550000000000004</v>
      </c>
      <c r="I63" s="7"/>
    </row>
    <row r="64" spans="2:9" x14ac:dyDescent="0.25">
      <c r="B64" s="8">
        <f>SUM(B61:B63)</f>
        <v>1</v>
      </c>
      <c r="C64" s="7"/>
      <c r="D64" s="7"/>
      <c r="E64" s="7"/>
      <c r="F64" s="7">
        <f>F60</f>
        <v>119</v>
      </c>
      <c r="G64" s="7"/>
      <c r="H64" s="7"/>
      <c r="I64" s="7"/>
    </row>
  </sheetData>
  <mergeCells count="1">
    <mergeCell ref="K21:M24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dcterms:created xsi:type="dcterms:W3CDTF">2020-08-26T01:52:38Z</dcterms:created>
  <dcterms:modified xsi:type="dcterms:W3CDTF">2020-08-31T06:14:19Z</dcterms:modified>
</cp:coreProperties>
</file>