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Tarea\"/>
    </mc:Choice>
  </mc:AlternateContent>
  <xr:revisionPtr revIDLastSave="0" documentId="13_ncr:1_{C8EDB68D-311C-4E78-B8C8-34A202A690E2}" xr6:coauthVersionLast="45" xr6:coauthVersionMax="45" xr10:uidLastSave="{00000000-0000-0000-0000-000000000000}"/>
  <bookViews>
    <workbookView xWindow="4425" yWindow="2055" windowWidth="23805" windowHeight="12645" activeTab="4" xr2:uid="{00000000-000D-0000-FFFF-FFFF00000000}"/>
  </bookViews>
  <sheets>
    <sheet name="info" sheetId="1" r:id="rId1"/>
    <sheet name="balance g" sheetId="2" r:id="rId2"/>
    <sheet name="estado r" sheetId="3" r:id="rId3"/>
    <sheet name="estado fe" sheetId="4" r:id="rId4"/>
    <sheet name="razon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C23" i="5"/>
  <c r="E16" i="5"/>
  <c r="C16" i="5"/>
  <c r="E28" i="5" l="1"/>
  <c r="C28" i="5"/>
  <c r="E27" i="5"/>
  <c r="C27" i="5"/>
  <c r="E24" i="5"/>
  <c r="C24" i="5"/>
  <c r="E19" i="5"/>
  <c r="E20" i="5"/>
  <c r="C20" i="5"/>
  <c r="C19" i="5"/>
  <c r="C15" i="5"/>
  <c r="E15" i="5"/>
  <c r="E12" i="5"/>
  <c r="E11" i="5"/>
  <c r="E8" i="5"/>
  <c r="C12" i="5"/>
  <c r="C11" i="5"/>
  <c r="C8" i="5"/>
  <c r="E7" i="5"/>
  <c r="C7" i="5"/>
  <c r="E4" i="5" l="1"/>
  <c r="E3" i="5"/>
  <c r="C4" i="5"/>
  <c r="C3" i="5"/>
  <c r="C26" i="4"/>
  <c r="C8" i="4"/>
  <c r="C9" i="4"/>
  <c r="C10" i="4"/>
  <c r="C25" i="4"/>
  <c r="C22" i="4"/>
  <c r="C21" i="4"/>
  <c r="C20" i="4"/>
  <c r="C19" i="4"/>
  <c r="C15" i="4"/>
  <c r="C14" i="4"/>
  <c r="C7" i="4"/>
  <c r="C6" i="4"/>
  <c r="C5" i="4"/>
  <c r="C4" i="4"/>
  <c r="F9" i="3"/>
  <c r="F10" i="3"/>
  <c r="F11" i="3"/>
  <c r="F12" i="3"/>
  <c r="F13" i="3"/>
  <c r="F14" i="3"/>
  <c r="F15" i="3"/>
  <c r="F16" i="3"/>
  <c r="F17" i="3"/>
  <c r="F18" i="3"/>
  <c r="D9" i="3"/>
  <c r="D10" i="3"/>
  <c r="D11" i="3"/>
  <c r="D12" i="3"/>
  <c r="D13" i="3"/>
  <c r="D14" i="3"/>
  <c r="D15" i="3"/>
  <c r="D16" i="3"/>
  <c r="D17" i="3"/>
  <c r="D18" i="3"/>
  <c r="E18" i="3"/>
  <c r="E17" i="3"/>
  <c r="E16" i="3"/>
  <c r="E15" i="3"/>
  <c r="E14" i="3"/>
  <c r="E13" i="3"/>
  <c r="E12" i="3"/>
  <c r="E11" i="3"/>
  <c r="E10" i="3"/>
  <c r="E9" i="3"/>
  <c r="E8" i="3"/>
  <c r="F8" i="3" s="1"/>
  <c r="D8" i="3"/>
  <c r="C18" i="3"/>
  <c r="C17" i="3"/>
  <c r="C16" i="3"/>
  <c r="C15" i="3"/>
  <c r="C14" i="3"/>
  <c r="C13" i="3"/>
  <c r="C12" i="3"/>
  <c r="C11" i="3"/>
  <c r="C10" i="3"/>
  <c r="C9" i="3"/>
  <c r="C8" i="3"/>
  <c r="C16" i="4" l="1"/>
  <c r="C11" i="4"/>
  <c r="C24" i="4" s="1"/>
  <c r="E39" i="2" l="1"/>
  <c r="C39" i="2"/>
  <c r="G9" i="2"/>
  <c r="G10" i="2"/>
  <c r="G11" i="2"/>
  <c r="G15" i="2"/>
  <c r="G16" i="2"/>
  <c r="G17" i="2"/>
  <c r="G8" i="2"/>
  <c r="G35" i="2"/>
  <c r="G37" i="2"/>
  <c r="G36" i="2"/>
  <c r="G25" i="2"/>
  <c r="G26" i="2"/>
  <c r="G30" i="2"/>
  <c r="G38" i="2"/>
  <c r="G24" i="2"/>
  <c r="E27" i="2"/>
  <c r="E32" i="2" s="1"/>
  <c r="C27" i="2"/>
  <c r="E18" i="2"/>
  <c r="C18" i="2"/>
  <c r="G18" i="2" s="1"/>
  <c r="E12" i="2"/>
  <c r="C12" i="2"/>
  <c r="C20" i="2" s="1"/>
  <c r="G27" i="2" l="1"/>
  <c r="D18" i="2"/>
  <c r="D8" i="2"/>
  <c r="D15" i="2"/>
  <c r="D16" i="2"/>
  <c r="D17" i="2"/>
  <c r="D11" i="2"/>
  <c r="D9" i="2"/>
  <c r="D20" i="2"/>
  <c r="D10" i="2"/>
  <c r="C32" i="2"/>
  <c r="G32" i="2" s="1"/>
  <c r="G12" i="2"/>
  <c r="G39" i="2"/>
  <c r="E41" i="2"/>
  <c r="E20" i="2"/>
  <c r="F20" i="2" s="1"/>
  <c r="D12" i="2"/>
  <c r="C41" i="2" l="1"/>
  <c r="D39" i="2" s="1"/>
  <c r="G20" i="2"/>
  <c r="F30" i="2"/>
  <c r="F36" i="2"/>
  <c r="F35" i="2"/>
  <c r="F38" i="2"/>
  <c r="F25" i="2"/>
  <c r="F26" i="2"/>
  <c r="F32" i="2"/>
  <c r="F37" i="2"/>
  <c r="F24" i="2"/>
  <c r="F27" i="2"/>
  <c r="F41" i="2"/>
  <c r="D32" i="2"/>
  <c r="G41" i="2"/>
  <c r="D38" i="2"/>
  <c r="D25" i="2"/>
  <c r="F39" i="2"/>
  <c r="F16" i="2"/>
  <c r="F17" i="2"/>
  <c r="F9" i="2"/>
  <c r="F10" i="2"/>
  <c r="F11" i="2"/>
  <c r="F12" i="2"/>
  <c r="F15" i="2"/>
  <c r="F8" i="2"/>
  <c r="F18" i="2"/>
  <c r="D35" i="2" l="1"/>
  <c r="D27" i="2"/>
  <c r="D26" i="2"/>
  <c r="D24" i="2"/>
  <c r="D30" i="2"/>
  <c r="D41" i="2"/>
  <c r="D37" i="2"/>
  <c r="D36" i="2"/>
</calcChain>
</file>

<file path=xl/sharedStrings.xml><?xml version="1.0" encoding="utf-8"?>
<sst xmlns="http://schemas.openxmlformats.org/spreadsheetml/2006/main" count="123" uniqueCount="93">
  <si>
    <t>Impuestos</t>
  </si>
  <si>
    <t>Inversiones a LP</t>
  </si>
  <si>
    <t>Efectivo</t>
  </si>
  <si>
    <t>Cuentas por cobrar</t>
  </si>
  <si>
    <t>Inventarios</t>
  </si>
  <si>
    <t>Gastos pagados por anticipado</t>
  </si>
  <si>
    <t>Gastos de intereses</t>
  </si>
  <si>
    <t>Total Activos</t>
  </si>
  <si>
    <t>Propiedad, planta y equipo</t>
  </si>
  <si>
    <t>Depreciación acumulada</t>
  </si>
  <si>
    <t>Propiedad, planta y equipo neto</t>
  </si>
  <si>
    <t>Gastos devengados</t>
  </si>
  <si>
    <t>Utilidades retenidas</t>
  </si>
  <si>
    <t>Cuentas por pagar</t>
  </si>
  <si>
    <t>Documentos por pagar</t>
  </si>
  <si>
    <t>Costo de ventas</t>
  </si>
  <si>
    <t>Bonos por pagar</t>
  </si>
  <si>
    <t>Ventas</t>
  </si>
  <si>
    <t>Acciones preferentes</t>
  </si>
  <si>
    <t>Gastos de ventas y administrativos</t>
  </si>
  <si>
    <t>Gastos de depreciacion</t>
  </si>
  <si>
    <t>Acciones comunes</t>
  </si>
  <si>
    <t>Capital adicional sobre valor par de acción común</t>
  </si>
  <si>
    <t>Dividendos preferentes</t>
  </si>
  <si>
    <t>Dividendos comunes</t>
  </si>
  <si>
    <t>BALANCE GENERAL</t>
  </si>
  <si>
    <t>AL 31 DE DICIEMBRE DE 2019</t>
  </si>
  <si>
    <t>EN DÓLARES</t>
  </si>
  <si>
    <t>AV</t>
  </si>
  <si>
    <t>AH</t>
  </si>
  <si>
    <t>ACTIVO CORRIENTE</t>
  </si>
  <si>
    <t>ACTIVO NO CORRIENTE</t>
  </si>
  <si>
    <t>TOTAL DE ACTIVOS</t>
  </si>
  <si>
    <t>TOTAL ACTIVO CORRIENTE</t>
  </si>
  <si>
    <t>TOTAL DE ACTIVO NO CORRIENTE</t>
  </si>
  <si>
    <t>PASIVO CORRIENTE</t>
  </si>
  <si>
    <t>ACTIVOS</t>
  </si>
  <si>
    <t>PASIVOS + CAPITAL</t>
  </si>
  <si>
    <t>PASIVO NO CORRIENTE</t>
  </si>
  <si>
    <t>TOTAL DE PASIVO</t>
  </si>
  <si>
    <t>CAPITAL CONTABLE</t>
  </si>
  <si>
    <t>TOTAL CAPITAL CONTABLE</t>
  </si>
  <si>
    <t>TOTAL PASIVO + CAPITAL</t>
  </si>
  <si>
    <t>ESTADO DE RESULTADOS</t>
  </si>
  <si>
    <t>AL 31 DE DICIEMBRE 2019</t>
  </si>
  <si>
    <t>Utilidad Bruta</t>
  </si>
  <si>
    <t>Gastos fijos operativos</t>
  </si>
  <si>
    <t>Earnings before interest, taxes, depreciation and amortization</t>
  </si>
  <si>
    <t>Depreciación anual</t>
  </si>
  <si>
    <t>Earnings before interest and tax</t>
  </si>
  <si>
    <t>Gastos por intereses</t>
  </si>
  <si>
    <t>Earnings before taxes</t>
  </si>
  <si>
    <t>Impuestos (40%)</t>
  </si>
  <si>
    <t>Utilidad neta</t>
  </si>
  <si>
    <t>Ingreso neto</t>
  </si>
  <si>
    <t xml:space="preserve">Cuentas por pagar </t>
  </si>
  <si>
    <t xml:space="preserve">Gastos devengados </t>
  </si>
  <si>
    <t xml:space="preserve">Inventarios </t>
  </si>
  <si>
    <t xml:space="preserve">ACTIVIDADES DE INVERSION </t>
  </si>
  <si>
    <t xml:space="preserve">ACTIVIDADES DE FINANCIAMIENTO </t>
  </si>
  <si>
    <t>flujo de efectivo neto</t>
  </si>
  <si>
    <t xml:space="preserve">efectivo al inicio del periodo </t>
  </si>
  <si>
    <t xml:space="preserve">efectivo al final del periodo </t>
  </si>
  <si>
    <t xml:space="preserve">Efectivo proveniente de las operaciones </t>
  </si>
  <si>
    <t xml:space="preserve">Cuentas por cobrar </t>
  </si>
  <si>
    <t>ACTIVIDADES OPERATIVAS</t>
  </si>
  <si>
    <t xml:space="preserve">Efectivo utilizado para la adquisición de activos fijos </t>
  </si>
  <si>
    <t>Bonos por pagar LP</t>
  </si>
  <si>
    <t xml:space="preserve">Efectivo proveniente de financiamiento </t>
  </si>
  <si>
    <t>RAZONES DE LIQUIDEZ</t>
  </si>
  <si>
    <t>RAZON CIRCULANTE</t>
  </si>
  <si>
    <t>PRUEBA DE ÁCIDO</t>
  </si>
  <si>
    <t>RAZONES DE ROTACIÓN</t>
  </si>
  <si>
    <t>RAZON DE ROTACIÓN DE ACTIVOS FIJOS</t>
  </si>
  <si>
    <t>RAZON DE ROTACIÓN DE ACTIVOS TOTALES</t>
  </si>
  <si>
    <t>RAZÓN DE DÍAS PENDIENTES DE COBRO</t>
  </si>
  <si>
    <t>ROTACIÓN DE INVENTARIOS</t>
  </si>
  <si>
    <t>DÍAS DE VENTA</t>
  </si>
  <si>
    <t>RAZONES DE ENDEUDAMIENTO</t>
  </si>
  <si>
    <t>RAZÓN DE DEUDA</t>
  </si>
  <si>
    <t>RAZÓN DE COBERTURA DE INTERESES</t>
  </si>
  <si>
    <t>RAZONES DE RENTABILIDAD</t>
  </si>
  <si>
    <t>MARGEN DE UTILIDAD SOBRE VENTAS</t>
  </si>
  <si>
    <t xml:space="preserve">RAZÓN DE RENTABILIDAD </t>
  </si>
  <si>
    <t>RENTABILIDAD</t>
  </si>
  <si>
    <t>RENDIMIENTO SOBRE ACTIVOS</t>
  </si>
  <si>
    <t>RENDIMIENTO SOBRE CAPITAL</t>
  </si>
  <si>
    <t>TOTAL PASIVO CORRIENTE</t>
  </si>
  <si>
    <t>CAPITAL DE TRABAJO</t>
  </si>
  <si>
    <t>CAPITAL DE TRABAJO NETO OPERATIVO</t>
  </si>
  <si>
    <t>CAPITAL DE TRABAJO NETO DE OPERACIÓN</t>
  </si>
  <si>
    <t>David Corzo</t>
  </si>
  <si>
    <t>Desc: la empresa se encuentra solvente ya que puede afrontar sus pasivos a corto plazo a pesar que estos bajaron, la empresa debe en 2019 casi la mitad de todo lo que tienen y el rendimiento sobre activos y capita está bajo el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</si>
</sst>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3" xfId="0" applyFont="1" applyBorder="1"/>
    <xf numFmtId="0" fontId="1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Border="1"/>
    <xf numFmtId="0" fontId="1" fillId="0" borderId="0" xfId="0" applyFont="1" applyBorder="1"/>
    <xf numFmtId="0" fontId="0" fillId="0" borderId="0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/>
    <xf numFmtId="0" fontId="0" fillId="2" borderId="3" xfId="0" applyFill="1" applyBorder="1"/>
    <xf numFmtId="0" fontId="1" fillId="3" borderId="3" xfId="0" applyFont="1" applyFill="1" applyBorder="1"/>
    <xf numFmtId="0" fontId="0" fillId="3" borderId="3" xfId="0" applyFill="1" applyBorder="1"/>
    <xf numFmtId="0" fontId="0" fillId="0" borderId="0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1" fillId="0" borderId="7" xfId="0" applyFont="1" applyBorder="1"/>
    <xf numFmtId="0" fontId="2" fillId="0" borderId="9" xfId="0" applyFont="1" applyBorder="1"/>
    <xf numFmtId="0" fontId="0" fillId="0" borderId="1" xfId="0" applyBorder="1"/>
    <xf numFmtId="0" fontId="0" fillId="0" borderId="10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7" xfId="0" applyFont="1" applyFill="1" applyBorder="1"/>
    <xf numFmtId="0" fontId="2" fillId="0" borderId="7" xfId="0" applyFont="1" applyFill="1" applyBorder="1"/>
    <xf numFmtId="0" fontId="2" fillId="2" borderId="11" xfId="0" applyFont="1" applyFill="1" applyBorder="1"/>
    <xf numFmtId="0" fontId="0" fillId="2" borderId="2" xfId="0" applyFill="1" applyBorder="1"/>
    <xf numFmtId="0" fontId="0" fillId="2" borderId="12" xfId="0" applyFill="1" applyBorder="1"/>
    <xf numFmtId="0" fontId="2" fillId="2" borderId="9" xfId="0" applyFont="1" applyFill="1" applyBorder="1"/>
    <xf numFmtId="0" fontId="0" fillId="2" borderId="1" xfId="0" applyFill="1" applyBorder="1"/>
    <xf numFmtId="0" fontId="0" fillId="2" borderId="10" xfId="0" applyFill="1" applyBorder="1"/>
    <xf numFmtId="0" fontId="2" fillId="0" borderId="1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8"/>
  <sheetViews>
    <sheetView workbookViewId="0">
      <selection activeCell="B2" sqref="B2"/>
    </sheetView>
  </sheetViews>
  <sheetFormatPr defaultRowHeight="15" x14ac:dyDescent="0.25"/>
  <cols>
    <col min="2" max="2" width="39.42578125" customWidth="1"/>
  </cols>
  <sheetData>
    <row r="1" spans="2:5" x14ac:dyDescent="0.25">
      <c r="B1" t="s">
        <v>91</v>
      </c>
      <c r="C1">
        <v>20190432</v>
      </c>
    </row>
    <row r="3" spans="2:5" x14ac:dyDescent="0.25">
      <c r="B3" s="1"/>
      <c r="C3" s="1">
        <v>2019</v>
      </c>
      <c r="D3" s="1"/>
      <c r="E3" s="1">
        <v>2018</v>
      </c>
    </row>
    <row r="4" spans="2:5" x14ac:dyDescent="0.25">
      <c r="B4" s="1" t="s">
        <v>0</v>
      </c>
      <c r="C4" s="8">
        <v>140</v>
      </c>
      <c r="D4" s="8"/>
      <c r="E4" s="8">
        <v>140</v>
      </c>
    </row>
    <row r="5" spans="2:5" x14ac:dyDescent="0.25">
      <c r="B5" s="1" t="s">
        <v>1</v>
      </c>
      <c r="C5" s="8">
        <v>80</v>
      </c>
      <c r="D5" s="8"/>
      <c r="E5" s="8">
        <v>90</v>
      </c>
    </row>
    <row r="6" spans="2:5" x14ac:dyDescent="0.25">
      <c r="B6" s="12" t="s">
        <v>2</v>
      </c>
      <c r="C6" s="13">
        <v>120</v>
      </c>
      <c r="D6" s="13"/>
      <c r="E6" s="13">
        <v>100</v>
      </c>
    </row>
    <row r="7" spans="2:5" x14ac:dyDescent="0.25">
      <c r="B7" s="12" t="s">
        <v>3</v>
      </c>
      <c r="C7" s="13">
        <v>510</v>
      </c>
      <c r="D7" s="13"/>
      <c r="E7" s="13">
        <v>500</v>
      </c>
    </row>
    <row r="8" spans="2:5" x14ac:dyDescent="0.25">
      <c r="B8" s="12" t="s">
        <v>4</v>
      </c>
      <c r="C8" s="13">
        <v>640</v>
      </c>
      <c r="D8" s="13"/>
      <c r="E8" s="13">
        <v>610</v>
      </c>
    </row>
    <row r="9" spans="2:5" x14ac:dyDescent="0.25">
      <c r="B9" s="12" t="s">
        <v>5</v>
      </c>
      <c r="C9" s="13">
        <v>30</v>
      </c>
      <c r="D9" s="13"/>
      <c r="E9" s="13">
        <v>60</v>
      </c>
    </row>
    <row r="10" spans="2:5" x14ac:dyDescent="0.25">
      <c r="B10" s="1" t="s">
        <v>6</v>
      </c>
      <c r="C10" s="8">
        <v>80</v>
      </c>
      <c r="D10" s="8"/>
      <c r="E10" s="8">
        <v>80</v>
      </c>
    </row>
    <row r="11" spans="2:5" x14ac:dyDescent="0.25">
      <c r="B11" s="1" t="s">
        <v>7</v>
      </c>
      <c r="C11" s="8">
        <v>2750</v>
      </c>
      <c r="D11" s="8"/>
      <c r="E11" s="8">
        <v>2360</v>
      </c>
    </row>
    <row r="12" spans="2:5" x14ac:dyDescent="0.25">
      <c r="B12" s="12" t="s">
        <v>8</v>
      </c>
      <c r="C12" s="13">
        <v>2600</v>
      </c>
      <c r="D12" s="13"/>
      <c r="E12" s="13">
        <v>2000</v>
      </c>
    </row>
    <row r="13" spans="2:5" x14ac:dyDescent="0.25">
      <c r="B13" s="12" t="s">
        <v>9</v>
      </c>
      <c r="C13" s="13">
        <v>1230</v>
      </c>
      <c r="D13" s="13"/>
      <c r="E13" s="13">
        <v>1000</v>
      </c>
    </row>
    <row r="14" spans="2:5" x14ac:dyDescent="0.25">
      <c r="B14" s="12" t="s">
        <v>10</v>
      </c>
      <c r="C14" s="13">
        <v>1370</v>
      </c>
      <c r="D14" s="13"/>
      <c r="E14" s="13">
        <v>1000</v>
      </c>
    </row>
    <row r="15" spans="2:5" x14ac:dyDescent="0.25">
      <c r="B15" s="14" t="s">
        <v>11</v>
      </c>
      <c r="C15" s="15">
        <v>50</v>
      </c>
      <c r="D15" s="15"/>
      <c r="E15" s="15">
        <v>70</v>
      </c>
    </row>
    <row r="16" spans="2:5" x14ac:dyDescent="0.25">
      <c r="B16" s="1" t="s">
        <v>12</v>
      </c>
      <c r="C16" s="8">
        <v>900</v>
      </c>
      <c r="D16" s="8"/>
      <c r="E16" s="8">
        <v>800</v>
      </c>
    </row>
    <row r="17" spans="2:5" x14ac:dyDescent="0.25">
      <c r="B17" s="14" t="s">
        <v>13</v>
      </c>
      <c r="C17" s="15">
        <v>550</v>
      </c>
      <c r="D17" s="15"/>
      <c r="E17" s="15">
        <v>300</v>
      </c>
    </row>
    <row r="18" spans="2:5" x14ac:dyDescent="0.25">
      <c r="B18" s="14" t="s">
        <v>14</v>
      </c>
      <c r="C18" s="15">
        <v>500</v>
      </c>
      <c r="D18" s="15"/>
      <c r="E18" s="15">
        <v>500</v>
      </c>
    </row>
    <row r="19" spans="2:5" x14ac:dyDescent="0.25">
      <c r="B19" s="1" t="s">
        <v>15</v>
      </c>
      <c r="C19" s="8">
        <v>1950</v>
      </c>
      <c r="D19" s="8"/>
      <c r="E19" s="8">
        <v>1676</v>
      </c>
    </row>
    <row r="20" spans="2:5" x14ac:dyDescent="0.25">
      <c r="B20" s="14" t="s">
        <v>16</v>
      </c>
      <c r="C20" s="15">
        <v>160</v>
      </c>
      <c r="D20" s="15"/>
      <c r="E20" s="15">
        <v>100</v>
      </c>
    </row>
    <row r="21" spans="2:5" x14ac:dyDescent="0.25">
      <c r="B21" s="1" t="s">
        <v>17</v>
      </c>
      <c r="C21" s="8">
        <v>3300</v>
      </c>
      <c r="D21" s="8"/>
      <c r="E21" s="8">
        <v>2996</v>
      </c>
    </row>
    <row r="22" spans="2:5" x14ac:dyDescent="0.25">
      <c r="B22" s="1" t="s">
        <v>18</v>
      </c>
      <c r="C22" s="8">
        <v>90</v>
      </c>
      <c r="D22" s="8"/>
      <c r="E22" s="8">
        <v>90</v>
      </c>
    </row>
    <row r="23" spans="2:5" x14ac:dyDescent="0.25">
      <c r="B23" s="1" t="s">
        <v>19</v>
      </c>
      <c r="C23" s="8">
        <v>650</v>
      </c>
      <c r="D23" s="8"/>
      <c r="E23" s="8">
        <v>630</v>
      </c>
    </row>
    <row r="24" spans="2:5" x14ac:dyDescent="0.25">
      <c r="B24" s="1" t="s">
        <v>20</v>
      </c>
      <c r="C24" s="8">
        <v>230</v>
      </c>
      <c r="D24" s="8"/>
      <c r="E24" s="8">
        <v>230</v>
      </c>
    </row>
    <row r="25" spans="2:5" x14ac:dyDescent="0.25">
      <c r="B25" s="17" t="s">
        <v>21</v>
      </c>
      <c r="C25" s="18">
        <v>150</v>
      </c>
      <c r="D25" s="18"/>
      <c r="E25" s="18">
        <v>150</v>
      </c>
    </row>
    <row r="26" spans="2:5" x14ac:dyDescent="0.25">
      <c r="B26" s="17" t="s">
        <v>22</v>
      </c>
      <c r="C26" s="18">
        <v>350</v>
      </c>
      <c r="D26" s="18"/>
      <c r="E26" s="18">
        <v>350</v>
      </c>
    </row>
    <row r="27" spans="2:5" x14ac:dyDescent="0.25">
      <c r="B27" s="1" t="s">
        <v>23</v>
      </c>
      <c r="C27" s="8">
        <v>10</v>
      </c>
      <c r="D27" s="8"/>
      <c r="E27" s="8">
        <v>10</v>
      </c>
    </row>
    <row r="28" spans="2:5" x14ac:dyDescent="0.25">
      <c r="B28" s="1" t="s">
        <v>24</v>
      </c>
      <c r="C28" s="8">
        <v>140</v>
      </c>
      <c r="D28" s="8"/>
      <c r="E28" s="8">
        <v>100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1C76-480D-4F17-9C13-9EA8A24ED659}">
  <dimension ref="B2:G41"/>
  <sheetViews>
    <sheetView topLeftCell="A6" workbookViewId="0">
      <selection activeCell="G6" sqref="G6"/>
    </sheetView>
  </sheetViews>
  <sheetFormatPr defaultRowHeight="15" x14ac:dyDescent="0.25"/>
  <cols>
    <col min="2" max="2" width="38.140625" customWidth="1"/>
  </cols>
  <sheetData>
    <row r="2" spans="2:7" x14ac:dyDescent="0.25">
      <c r="B2" s="11" t="s">
        <v>25</v>
      </c>
      <c r="C2" s="11"/>
      <c r="D2" s="11"/>
      <c r="E2" s="11"/>
      <c r="F2" s="11"/>
      <c r="G2" s="11"/>
    </row>
    <row r="3" spans="2:7" x14ac:dyDescent="0.25">
      <c r="B3" s="11" t="s">
        <v>26</v>
      </c>
      <c r="C3" s="11"/>
      <c r="D3" s="11"/>
      <c r="E3" s="11"/>
      <c r="F3" s="11"/>
      <c r="G3" s="11"/>
    </row>
    <row r="4" spans="2:7" x14ac:dyDescent="0.25">
      <c r="B4" s="11" t="s">
        <v>27</v>
      </c>
      <c r="C4" s="11"/>
      <c r="D4" s="11"/>
      <c r="E4" s="11"/>
      <c r="F4" s="11"/>
      <c r="G4" s="11"/>
    </row>
    <row r="5" spans="2:7" s="3" customFormat="1" x14ac:dyDescent="0.25">
      <c r="B5" s="11" t="s">
        <v>36</v>
      </c>
      <c r="C5" s="11"/>
      <c r="D5" s="11"/>
      <c r="E5" s="11"/>
      <c r="F5" s="11"/>
      <c r="G5" s="11"/>
    </row>
    <row r="6" spans="2:7" x14ac:dyDescent="0.25">
      <c r="B6" s="9"/>
      <c r="C6" s="9">
        <v>2019</v>
      </c>
      <c r="D6" s="9" t="s">
        <v>28</v>
      </c>
      <c r="E6" s="9">
        <v>2018</v>
      </c>
      <c r="F6" s="9" t="s">
        <v>28</v>
      </c>
      <c r="G6" s="9" t="s">
        <v>29</v>
      </c>
    </row>
    <row r="7" spans="2:7" x14ac:dyDescent="0.25">
      <c r="B7" s="19" t="s">
        <v>30</v>
      </c>
      <c r="C7" s="20"/>
      <c r="D7" s="20"/>
      <c r="E7" s="20"/>
      <c r="F7" s="20"/>
      <c r="G7" s="21"/>
    </row>
    <row r="8" spans="2:7" x14ac:dyDescent="0.25">
      <c r="B8" s="22" t="s">
        <v>2</v>
      </c>
      <c r="C8" s="7">
        <v>120</v>
      </c>
      <c r="D8" s="7">
        <f>C8/$C$20</f>
        <v>4.363636363636364E-2</v>
      </c>
      <c r="E8" s="7">
        <v>100</v>
      </c>
      <c r="F8" s="7">
        <f>E8/$E$20</f>
        <v>4.2372881355932202E-2</v>
      </c>
      <c r="G8" s="23">
        <f>C8-E8</f>
        <v>20</v>
      </c>
    </row>
    <row r="9" spans="2:7" x14ac:dyDescent="0.25">
      <c r="B9" s="22" t="s">
        <v>3</v>
      </c>
      <c r="C9" s="7">
        <v>510</v>
      </c>
      <c r="D9" s="7">
        <f>C9/$C$20</f>
        <v>0.18545454545454546</v>
      </c>
      <c r="E9" s="7">
        <v>500</v>
      </c>
      <c r="F9" s="7">
        <f>E9/$E$20</f>
        <v>0.21186440677966101</v>
      </c>
      <c r="G9" s="23">
        <f t="shared" ref="G9:G20" si="0">C9-E9</f>
        <v>10</v>
      </c>
    </row>
    <row r="10" spans="2:7" x14ac:dyDescent="0.25">
      <c r="B10" s="22" t="s">
        <v>5</v>
      </c>
      <c r="C10" s="7">
        <v>30</v>
      </c>
      <c r="D10" s="7">
        <f>C10/$C$20</f>
        <v>1.090909090909091E-2</v>
      </c>
      <c r="E10" s="7">
        <v>60</v>
      </c>
      <c r="F10" s="7">
        <f>E10/$E$20</f>
        <v>2.5423728813559324E-2</v>
      </c>
      <c r="G10" s="23">
        <f t="shared" si="0"/>
        <v>-30</v>
      </c>
    </row>
    <row r="11" spans="2:7" x14ac:dyDescent="0.25">
      <c r="B11" s="22" t="s">
        <v>4</v>
      </c>
      <c r="C11" s="7">
        <v>640</v>
      </c>
      <c r="D11" s="7">
        <f>C11/$C$20</f>
        <v>0.23272727272727273</v>
      </c>
      <c r="E11" s="7">
        <v>610</v>
      </c>
      <c r="F11" s="7">
        <f>E11/$E$20</f>
        <v>0.25847457627118642</v>
      </c>
      <c r="G11" s="23">
        <f t="shared" si="0"/>
        <v>30</v>
      </c>
    </row>
    <row r="12" spans="2:7" x14ac:dyDescent="0.25">
      <c r="B12" s="33" t="s">
        <v>33</v>
      </c>
      <c r="C12" s="7">
        <f>SUM(C8:C11)</f>
        <v>1300</v>
      </c>
      <c r="D12" s="7">
        <f>C12/$C$20</f>
        <v>0.47272727272727272</v>
      </c>
      <c r="E12" s="7">
        <f t="shared" ref="E12" si="1">SUM(E8:E11)</f>
        <v>1270</v>
      </c>
      <c r="F12" s="7">
        <f>E12/$E$20</f>
        <v>0.53813559322033899</v>
      </c>
      <c r="G12" s="23">
        <f t="shared" si="0"/>
        <v>30</v>
      </c>
    </row>
    <row r="13" spans="2:7" s="3" customFormat="1" x14ac:dyDescent="0.25">
      <c r="B13" s="33"/>
      <c r="C13" s="7"/>
      <c r="D13" s="7"/>
      <c r="E13" s="7"/>
      <c r="F13" s="7"/>
      <c r="G13" s="23"/>
    </row>
    <row r="14" spans="2:7" x14ac:dyDescent="0.25">
      <c r="B14" s="30" t="s">
        <v>31</v>
      </c>
      <c r="C14" s="7"/>
      <c r="D14" s="7"/>
      <c r="E14" s="7"/>
      <c r="F14" s="7"/>
      <c r="G14" s="23"/>
    </row>
    <row r="15" spans="2:7" x14ac:dyDescent="0.25">
      <c r="B15" s="22" t="s">
        <v>8</v>
      </c>
      <c r="C15" s="7">
        <v>2600</v>
      </c>
      <c r="D15" s="7">
        <f>C15/$C$20</f>
        <v>0.94545454545454544</v>
      </c>
      <c r="E15" s="7">
        <v>2000</v>
      </c>
      <c r="F15" s="7">
        <f>E15/$E$20</f>
        <v>0.84745762711864403</v>
      </c>
      <c r="G15" s="23">
        <f t="shared" si="0"/>
        <v>600</v>
      </c>
    </row>
    <row r="16" spans="2:7" x14ac:dyDescent="0.25">
      <c r="B16" s="22" t="s">
        <v>1</v>
      </c>
      <c r="C16" s="7">
        <v>80</v>
      </c>
      <c r="D16" s="7">
        <f>C16/$C$20</f>
        <v>2.9090909090909091E-2</v>
      </c>
      <c r="E16" s="7">
        <v>90</v>
      </c>
      <c r="F16" s="7">
        <f>E16/$E$20</f>
        <v>3.8135593220338986E-2</v>
      </c>
      <c r="G16" s="23">
        <f t="shared" si="0"/>
        <v>-10</v>
      </c>
    </row>
    <row r="17" spans="2:7" x14ac:dyDescent="0.25">
      <c r="B17" s="22" t="s">
        <v>9</v>
      </c>
      <c r="C17" s="7">
        <v>-1230</v>
      </c>
      <c r="D17" s="7">
        <f>C17/$C$20</f>
        <v>-0.44727272727272727</v>
      </c>
      <c r="E17" s="7">
        <v>-1000</v>
      </c>
      <c r="F17" s="7">
        <f>E17/$E$20</f>
        <v>-0.42372881355932202</v>
      </c>
      <c r="G17" s="23">
        <f t="shared" si="0"/>
        <v>-230</v>
      </c>
    </row>
    <row r="18" spans="2:7" x14ac:dyDescent="0.25">
      <c r="B18" s="30" t="s">
        <v>34</v>
      </c>
      <c r="C18" s="7">
        <f>SUM(C15:C17)</f>
        <v>1450</v>
      </c>
      <c r="D18" s="7">
        <f>C18/$C$20</f>
        <v>0.52727272727272723</v>
      </c>
      <c r="E18" s="7">
        <f t="shared" ref="E18" si="2">SUM(E15:E17)</f>
        <v>1090</v>
      </c>
      <c r="F18" s="7">
        <f>E18/$E$20</f>
        <v>0.46186440677966101</v>
      </c>
      <c r="G18" s="23">
        <f t="shared" si="0"/>
        <v>360</v>
      </c>
    </row>
    <row r="19" spans="2:7" x14ac:dyDescent="0.25">
      <c r="B19" s="31"/>
      <c r="C19" s="7"/>
      <c r="D19" s="7"/>
      <c r="E19" s="7"/>
      <c r="F19" s="7"/>
      <c r="G19" s="23"/>
    </row>
    <row r="20" spans="2:7" x14ac:dyDescent="0.25">
      <c r="B20" s="37" t="s">
        <v>32</v>
      </c>
      <c r="C20" s="38">
        <f>C12+C18</f>
        <v>2750</v>
      </c>
      <c r="D20" s="38">
        <f t="shared" ref="D20" si="3">C20/$C$20</f>
        <v>1</v>
      </c>
      <c r="E20" s="38">
        <f>E12+E18</f>
        <v>2360</v>
      </c>
      <c r="F20" s="38">
        <f t="shared" ref="F20" si="4">E20/$E$20</f>
        <v>1</v>
      </c>
      <c r="G20" s="39">
        <f t="shared" si="0"/>
        <v>390</v>
      </c>
    </row>
    <row r="22" spans="2:7" x14ac:dyDescent="0.25">
      <c r="B22" s="11" t="s">
        <v>37</v>
      </c>
      <c r="C22" s="11"/>
      <c r="D22" s="11"/>
      <c r="E22" s="11"/>
      <c r="F22" s="11"/>
      <c r="G22" s="11"/>
    </row>
    <row r="23" spans="2:7" x14ac:dyDescent="0.25">
      <c r="B23" s="19" t="s">
        <v>35</v>
      </c>
      <c r="C23" s="28">
        <v>2019</v>
      </c>
      <c r="D23" s="28" t="s">
        <v>28</v>
      </c>
      <c r="E23" s="28">
        <v>2018</v>
      </c>
      <c r="F23" s="28" t="s">
        <v>28</v>
      </c>
      <c r="G23" s="29" t="s">
        <v>29</v>
      </c>
    </row>
    <row r="24" spans="2:7" x14ac:dyDescent="0.25">
      <c r="B24" s="22" t="s">
        <v>13</v>
      </c>
      <c r="C24" s="7">
        <v>550</v>
      </c>
      <c r="D24" s="7">
        <f>C24/$C$41</f>
        <v>0.2</v>
      </c>
      <c r="E24" s="7">
        <v>300</v>
      </c>
      <c r="F24" s="7">
        <f>E24/$E$41</f>
        <v>0.1271186440677966</v>
      </c>
      <c r="G24" s="23">
        <f>C24-E24</f>
        <v>250</v>
      </c>
    </row>
    <row r="25" spans="2:7" x14ac:dyDescent="0.25">
      <c r="B25" s="22" t="s">
        <v>11</v>
      </c>
      <c r="C25" s="7">
        <v>50</v>
      </c>
      <c r="D25" s="7">
        <f>C25/$C$41</f>
        <v>1.8181818181818181E-2</v>
      </c>
      <c r="E25" s="7">
        <v>70</v>
      </c>
      <c r="F25" s="7">
        <f>E25/$E$41</f>
        <v>2.9661016949152543E-2</v>
      </c>
      <c r="G25" s="23">
        <f t="shared" ref="G25:G39" si="5">C25-E25</f>
        <v>-20</v>
      </c>
    </row>
    <row r="26" spans="2:7" x14ac:dyDescent="0.25">
      <c r="B26" s="22" t="s">
        <v>14</v>
      </c>
      <c r="C26" s="7">
        <v>500</v>
      </c>
      <c r="D26" s="7">
        <f>C26/$C$41</f>
        <v>0.18181818181818182</v>
      </c>
      <c r="E26" s="7">
        <v>500</v>
      </c>
      <c r="F26" s="7">
        <f>E26/$E$41</f>
        <v>0.21186440677966101</v>
      </c>
      <c r="G26" s="23">
        <f t="shared" si="5"/>
        <v>0</v>
      </c>
    </row>
    <row r="27" spans="2:7" x14ac:dyDescent="0.25">
      <c r="B27" s="30" t="s">
        <v>87</v>
      </c>
      <c r="C27" s="7">
        <f>SUM(C24:C26)</f>
        <v>1100</v>
      </c>
      <c r="D27" s="7">
        <f>C27/$C$41</f>
        <v>0.4</v>
      </c>
      <c r="E27" s="7">
        <f t="shared" ref="E27" si="6">SUM(E24:E26)</f>
        <v>870</v>
      </c>
      <c r="F27" s="7">
        <f>E27/$E$41</f>
        <v>0.36864406779661019</v>
      </c>
      <c r="G27" s="23">
        <f t="shared" si="5"/>
        <v>230</v>
      </c>
    </row>
    <row r="28" spans="2:7" x14ac:dyDescent="0.25">
      <c r="B28" s="31"/>
      <c r="C28" s="7"/>
      <c r="D28" s="7"/>
      <c r="E28" s="7"/>
      <c r="F28" s="7"/>
      <c r="G28" s="23"/>
    </row>
    <row r="29" spans="2:7" x14ac:dyDescent="0.25">
      <c r="B29" s="30" t="s">
        <v>38</v>
      </c>
      <c r="C29" s="7"/>
      <c r="D29" s="7"/>
      <c r="E29" s="7"/>
      <c r="F29" s="7"/>
      <c r="G29" s="23"/>
    </row>
    <row r="30" spans="2:7" x14ac:dyDescent="0.25">
      <c r="B30" s="32" t="s">
        <v>16</v>
      </c>
      <c r="C30" s="16">
        <v>160</v>
      </c>
      <c r="D30" s="7">
        <f>C30/$C$41</f>
        <v>5.8181818181818182E-2</v>
      </c>
      <c r="E30" s="16">
        <v>100</v>
      </c>
      <c r="F30" s="7">
        <f>E30/$E$41</f>
        <v>4.2372881355932202E-2</v>
      </c>
      <c r="G30" s="23">
        <f t="shared" si="5"/>
        <v>60</v>
      </c>
    </row>
    <row r="31" spans="2:7" x14ac:dyDescent="0.25">
      <c r="B31" s="31"/>
      <c r="C31" s="7"/>
      <c r="D31" s="7"/>
      <c r="E31" s="7"/>
      <c r="F31" s="7"/>
      <c r="G31" s="23"/>
    </row>
    <row r="32" spans="2:7" x14ac:dyDescent="0.25">
      <c r="B32" s="25" t="s">
        <v>39</v>
      </c>
      <c r="C32" s="26">
        <f>C27+C30</f>
        <v>1260</v>
      </c>
      <c r="D32" s="26">
        <f>C32/$C$41</f>
        <v>0.45818181818181819</v>
      </c>
      <c r="E32" s="26">
        <f t="shared" ref="E32" si="7">E27+E30</f>
        <v>970</v>
      </c>
      <c r="F32" s="26">
        <f>E32/$E$41</f>
        <v>0.41101694915254239</v>
      </c>
      <c r="G32" s="27">
        <f t="shared" si="5"/>
        <v>290</v>
      </c>
    </row>
    <row r="33" spans="2:7" x14ac:dyDescent="0.25">
      <c r="D33" s="7"/>
      <c r="F33" s="3"/>
      <c r="G33" s="3"/>
    </row>
    <row r="34" spans="2:7" x14ac:dyDescent="0.25">
      <c r="B34" s="19" t="s">
        <v>40</v>
      </c>
      <c r="C34" s="20"/>
      <c r="D34" s="20"/>
      <c r="E34" s="20"/>
      <c r="F34" s="20"/>
      <c r="G34" s="21"/>
    </row>
    <row r="35" spans="2:7" x14ac:dyDescent="0.25">
      <c r="B35" s="22" t="s">
        <v>22</v>
      </c>
      <c r="C35" s="5">
        <v>350</v>
      </c>
      <c r="D35" s="7">
        <f>C35/$C$41</f>
        <v>0.12727272727272726</v>
      </c>
      <c r="E35" s="5">
        <v>350</v>
      </c>
      <c r="F35" s="7">
        <f>E35/$E$41</f>
        <v>0.14830508474576271</v>
      </c>
      <c r="G35" s="23">
        <f>C35-E35</f>
        <v>0</v>
      </c>
    </row>
    <row r="36" spans="2:7" x14ac:dyDescent="0.25">
      <c r="B36" s="22" t="s">
        <v>21</v>
      </c>
      <c r="C36" s="5">
        <v>150</v>
      </c>
      <c r="D36" s="7">
        <f>C36/$C$41</f>
        <v>5.4545454545454543E-2</v>
      </c>
      <c r="E36" s="5">
        <v>150</v>
      </c>
      <c r="F36" s="7">
        <f>E36/$E$41</f>
        <v>6.3559322033898302E-2</v>
      </c>
      <c r="G36" s="23">
        <f>C36-E36</f>
        <v>0</v>
      </c>
    </row>
    <row r="37" spans="2:7" x14ac:dyDescent="0.25">
      <c r="B37" s="24" t="s">
        <v>18</v>
      </c>
      <c r="C37" s="7">
        <v>90</v>
      </c>
      <c r="D37" s="7">
        <f>C37/$C$41</f>
        <v>3.272727272727273E-2</v>
      </c>
      <c r="E37" s="7">
        <v>90</v>
      </c>
      <c r="F37" s="7">
        <f>E37/$E$41</f>
        <v>3.8135593220338986E-2</v>
      </c>
      <c r="G37" s="23">
        <f>C37-E37</f>
        <v>0</v>
      </c>
    </row>
    <row r="38" spans="2:7" x14ac:dyDescent="0.25">
      <c r="B38" s="22" t="s">
        <v>12</v>
      </c>
      <c r="C38" s="5">
        <v>900</v>
      </c>
      <c r="D38" s="7">
        <f>C38/$C$41</f>
        <v>0.32727272727272727</v>
      </c>
      <c r="E38" s="5">
        <v>800</v>
      </c>
      <c r="F38" s="7">
        <f>E38/$E$41</f>
        <v>0.33898305084745761</v>
      </c>
      <c r="G38" s="23">
        <f t="shared" si="5"/>
        <v>100</v>
      </c>
    </row>
    <row r="39" spans="2:7" x14ac:dyDescent="0.25">
      <c r="B39" s="25" t="s">
        <v>41</v>
      </c>
      <c r="C39" s="26">
        <f>SUM(C35:C38)</f>
        <v>1490</v>
      </c>
      <c r="D39" s="26">
        <f>C39/$C$41</f>
        <v>0.54181818181818187</v>
      </c>
      <c r="E39" s="26">
        <f>SUM(E35:E38)</f>
        <v>1390</v>
      </c>
      <c r="F39" s="26">
        <f>E39/$E$41</f>
        <v>0.58898305084745761</v>
      </c>
      <c r="G39" s="27">
        <f t="shared" si="5"/>
        <v>100</v>
      </c>
    </row>
    <row r="40" spans="2:7" x14ac:dyDescent="0.25">
      <c r="D40" s="7"/>
      <c r="E40" s="7"/>
      <c r="F40" s="3"/>
      <c r="G40" s="3"/>
    </row>
    <row r="41" spans="2:7" x14ac:dyDescent="0.25">
      <c r="B41" s="34" t="s">
        <v>42</v>
      </c>
      <c r="C41" s="35">
        <f>C32+C39</f>
        <v>2750</v>
      </c>
      <c r="D41" s="35">
        <f>C41/$C$41</f>
        <v>1</v>
      </c>
      <c r="E41" s="35">
        <f>E32+E39</f>
        <v>2360</v>
      </c>
      <c r="F41" s="35">
        <f>E41/$E$41</f>
        <v>1</v>
      </c>
      <c r="G41" s="36">
        <f>C41-E41</f>
        <v>390</v>
      </c>
    </row>
  </sheetData>
  <mergeCells count="5">
    <mergeCell ref="B4:G4"/>
    <mergeCell ref="B3:G3"/>
    <mergeCell ref="B2:G2"/>
    <mergeCell ref="B22:G22"/>
    <mergeCell ref="B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F015-31F4-4AF1-B0A2-C3398772096C}">
  <dimension ref="B3:F18"/>
  <sheetViews>
    <sheetView workbookViewId="0">
      <selection activeCell="D9" sqref="D9"/>
    </sheetView>
  </sheetViews>
  <sheetFormatPr defaultRowHeight="15" x14ac:dyDescent="0.25"/>
  <cols>
    <col min="2" max="2" width="37.140625" customWidth="1"/>
    <col min="3" max="3" width="11.85546875" customWidth="1"/>
    <col min="4" max="4" width="11.85546875" style="3" customWidth="1"/>
  </cols>
  <sheetData>
    <row r="3" spans="2:6" x14ac:dyDescent="0.25">
      <c r="B3" s="10" t="s">
        <v>43</v>
      </c>
      <c r="C3" s="10"/>
      <c r="D3" s="10"/>
      <c r="E3" s="10"/>
      <c r="F3" s="10"/>
    </row>
    <row r="4" spans="2:6" x14ac:dyDescent="0.25">
      <c r="B4" s="10" t="s">
        <v>44</v>
      </c>
      <c r="C4" s="10"/>
      <c r="D4" s="10"/>
      <c r="E4" s="10"/>
      <c r="F4" s="10"/>
    </row>
    <row r="5" spans="2:6" x14ac:dyDescent="0.25">
      <c r="B5" s="10" t="s">
        <v>27</v>
      </c>
      <c r="C5" s="10"/>
      <c r="D5" s="10"/>
      <c r="E5" s="10"/>
      <c r="F5" s="10"/>
    </row>
    <row r="7" spans="2:6" x14ac:dyDescent="0.25">
      <c r="B7" s="7"/>
      <c r="C7" s="41">
        <v>2019</v>
      </c>
      <c r="D7" s="41" t="s">
        <v>28</v>
      </c>
      <c r="E7" s="41">
        <v>2018</v>
      </c>
      <c r="F7" s="9" t="s">
        <v>28</v>
      </c>
    </row>
    <row r="8" spans="2:6" x14ac:dyDescent="0.25">
      <c r="B8" s="7" t="s">
        <v>17</v>
      </c>
      <c r="C8" s="7">
        <f>info!C21</f>
        <v>3300</v>
      </c>
      <c r="D8" s="7">
        <f>C8/$C$18</f>
        <v>13.2</v>
      </c>
      <c r="E8" s="7">
        <f>info!E21</f>
        <v>2996</v>
      </c>
      <c r="F8">
        <f>E8/$E$18</f>
        <v>12.483333333333333</v>
      </c>
    </row>
    <row r="9" spans="2:6" x14ac:dyDescent="0.25">
      <c r="B9" s="7" t="s">
        <v>15</v>
      </c>
      <c r="C9" s="7">
        <f>info!C19</f>
        <v>1950</v>
      </c>
      <c r="D9" s="7">
        <f t="shared" ref="D9:D18" si="0">C9/$C$18</f>
        <v>7.8</v>
      </c>
      <c r="E9" s="7">
        <f>info!E19</f>
        <v>1676</v>
      </c>
      <c r="F9" s="3">
        <f t="shared" ref="F9:F18" si="1">E9/$E$18</f>
        <v>6.9833333333333334</v>
      </c>
    </row>
    <row r="10" spans="2:6" x14ac:dyDescent="0.25">
      <c r="B10" s="40" t="s">
        <v>45</v>
      </c>
      <c r="C10" s="40">
        <f>C8-C9</f>
        <v>1350</v>
      </c>
      <c r="D10" s="41">
        <f t="shared" si="0"/>
        <v>5.4</v>
      </c>
      <c r="E10" s="40">
        <f>E8-E9</f>
        <v>1320</v>
      </c>
      <c r="F10" s="9">
        <f t="shared" si="1"/>
        <v>5.5</v>
      </c>
    </row>
    <row r="11" spans="2:6" x14ac:dyDescent="0.25">
      <c r="B11" s="26" t="s">
        <v>46</v>
      </c>
      <c r="C11" s="26">
        <f>info!C23</f>
        <v>650</v>
      </c>
      <c r="D11" s="7">
        <f t="shared" si="0"/>
        <v>2.6</v>
      </c>
      <c r="E11" s="26">
        <f>info!E23</f>
        <v>630</v>
      </c>
      <c r="F11" s="3">
        <f t="shared" si="1"/>
        <v>2.625</v>
      </c>
    </row>
    <row r="12" spans="2:6" x14ac:dyDescent="0.25">
      <c r="B12" s="41" t="s">
        <v>47</v>
      </c>
      <c r="C12" s="41">
        <f>C10-C11</f>
        <v>700</v>
      </c>
      <c r="D12" s="41">
        <f t="shared" si="0"/>
        <v>2.8</v>
      </c>
      <c r="E12" s="41">
        <f t="shared" ref="D12:E12" si="2">E10-E11</f>
        <v>690</v>
      </c>
      <c r="F12" s="9">
        <f t="shared" si="1"/>
        <v>2.875</v>
      </c>
    </row>
    <row r="13" spans="2:6" x14ac:dyDescent="0.25">
      <c r="B13" s="26" t="s">
        <v>48</v>
      </c>
      <c r="C13" s="26">
        <f>info!C24</f>
        <v>230</v>
      </c>
      <c r="D13" s="7">
        <f t="shared" si="0"/>
        <v>0.92</v>
      </c>
      <c r="E13" s="26">
        <f>info!E24</f>
        <v>230</v>
      </c>
      <c r="F13" s="3">
        <f t="shared" si="1"/>
        <v>0.95833333333333337</v>
      </c>
    </row>
    <row r="14" spans="2:6" x14ac:dyDescent="0.25">
      <c r="B14" s="41" t="s">
        <v>49</v>
      </c>
      <c r="C14" s="41">
        <f>C12-C13</f>
        <v>470</v>
      </c>
      <c r="D14" s="41">
        <f t="shared" si="0"/>
        <v>1.88</v>
      </c>
      <c r="E14" s="41">
        <f>E12-E13</f>
        <v>460</v>
      </c>
      <c r="F14" s="9">
        <f t="shared" si="1"/>
        <v>1.9166666666666667</v>
      </c>
    </row>
    <row r="15" spans="2:6" x14ac:dyDescent="0.25">
      <c r="B15" s="26" t="s">
        <v>50</v>
      </c>
      <c r="C15" s="26">
        <f>info!C10</f>
        <v>80</v>
      </c>
      <c r="D15" s="7">
        <f t="shared" si="0"/>
        <v>0.32</v>
      </c>
      <c r="E15" s="26">
        <f>info!E10</f>
        <v>80</v>
      </c>
      <c r="F15" s="3">
        <f t="shared" si="1"/>
        <v>0.33333333333333331</v>
      </c>
    </row>
    <row r="16" spans="2:6" x14ac:dyDescent="0.25">
      <c r="B16" s="41" t="s">
        <v>51</v>
      </c>
      <c r="C16" s="41">
        <f>C14-C15</f>
        <v>390</v>
      </c>
      <c r="D16" s="41">
        <f t="shared" si="0"/>
        <v>1.56</v>
      </c>
      <c r="E16" s="41">
        <f t="shared" ref="D16:E16" si="3">E14-E15</f>
        <v>380</v>
      </c>
      <c r="F16" s="9">
        <f t="shared" si="1"/>
        <v>1.5833333333333333</v>
      </c>
    </row>
    <row r="17" spans="2:6" x14ac:dyDescent="0.25">
      <c r="B17" s="26" t="s">
        <v>52</v>
      </c>
      <c r="C17" s="26">
        <f>info!C4</f>
        <v>140</v>
      </c>
      <c r="D17" s="7">
        <f t="shared" si="0"/>
        <v>0.56000000000000005</v>
      </c>
      <c r="E17" s="26">
        <f>info!E4</f>
        <v>140</v>
      </c>
      <c r="F17" s="3">
        <f t="shared" si="1"/>
        <v>0.58333333333333337</v>
      </c>
    </row>
    <row r="18" spans="2:6" x14ac:dyDescent="0.25">
      <c r="B18" s="42" t="s">
        <v>53</v>
      </c>
      <c r="C18" s="42">
        <f>C16-C17</f>
        <v>250</v>
      </c>
      <c r="D18" s="43">
        <f t="shared" si="0"/>
        <v>1</v>
      </c>
      <c r="E18" s="42">
        <f t="shared" ref="D18:E18" si="4">E16-E17</f>
        <v>240</v>
      </c>
      <c r="F18" s="44">
        <f t="shared" si="1"/>
        <v>1</v>
      </c>
    </row>
  </sheetData>
  <mergeCells count="3">
    <mergeCell ref="B5:F5"/>
    <mergeCell ref="B4:F4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E5DB-8936-41DA-99FB-D93399BF01DA}">
  <dimension ref="B3:C26"/>
  <sheetViews>
    <sheetView topLeftCell="A2" workbookViewId="0">
      <selection activeCell="C29" sqref="C29"/>
    </sheetView>
  </sheetViews>
  <sheetFormatPr defaultRowHeight="15" x14ac:dyDescent="0.25"/>
  <cols>
    <col min="2" max="2" width="48.5703125" bestFit="1" customWidth="1"/>
  </cols>
  <sheetData>
    <row r="3" spans="2:3" x14ac:dyDescent="0.25">
      <c r="B3" s="41" t="s">
        <v>65</v>
      </c>
    </row>
    <row r="4" spans="2:3" x14ac:dyDescent="0.25">
      <c r="B4" s="7" t="s">
        <v>54</v>
      </c>
      <c r="C4">
        <f>'estado r'!C18</f>
        <v>250</v>
      </c>
    </row>
    <row r="5" spans="2:3" x14ac:dyDescent="0.25">
      <c r="B5" s="45" t="s">
        <v>9</v>
      </c>
      <c r="C5">
        <f>info!C13-info!E13</f>
        <v>230</v>
      </c>
    </row>
    <row r="6" spans="2:3" x14ac:dyDescent="0.25">
      <c r="B6" s="7" t="s">
        <v>55</v>
      </c>
      <c r="C6">
        <f>'balance g'!G24</f>
        <v>250</v>
      </c>
    </row>
    <row r="7" spans="2:3" x14ac:dyDescent="0.25">
      <c r="B7" s="7" t="s">
        <v>56</v>
      </c>
      <c r="C7">
        <f>'balance g'!G25</f>
        <v>-20</v>
      </c>
    </row>
    <row r="8" spans="2:3" x14ac:dyDescent="0.25">
      <c r="B8" s="7" t="s">
        <v>64</v>
      </c>
      <c r="C8">
        <f>-'balance g'!G9</f>
        <v>-10</v>
      </c>
    </row>
    <row r="9" spans="2:3" x14ac:dyDescent="0.25">
      <c r="B9" s="7" t="s">
        <v>57</v>
      </c>
      <c r="C9">
        <f>-'balance g'!G11</f>
        <v>-30</v>
      </c>
    </row>
    <row r="10" spans="2:3" x14ac:dyDescent="0.25">
      <c r="B10" s="45" t="s">
        <v>5</v>
      </c>
      <c r="C10">
        <f>-'balance g'!G10</f>
        <v>30</v>
      </c>
    </row>
    <row r="11" spans="2:3" x14ac:dyDescent="0.25">
      <c r="B11" s="6" t="s">
        <v>63</v>
      </c>
      <c r="C11" s="2">
        <f>SUM(C4:C10)</f>
        <v>700</v>
      </c>
    </row>
    <row r="12" spans="2:3" s="3" customFormat="1" x14ac:dyDescent="0.25">
      <c r="B12" s="7"/>
    </row>
    <row r="13" spans="2:3" x14ac:dyDescent="0.25">
      <c r="B13" s="41" t="s">
        <v>58</v>
      </c>
    </row>
    <row r="14" spans="2:3" x14ac:dyDescent="0.25">
      <c r="B14" s="45" t="s">
        <v>8</v>
      </c>
      <c r="C14">
        <f>-'balance g'!G15</f>
        <v>-600</v>
      </c>
    </row>
    <row r="15" spans="2:3" x14ac:dyDescent="0.25">
      <c r="B15" s="45" t="s">
        <v>1</v>
      </c>
      <c r="C15">
        <f>-'balance g'!G16</f>
        <v>10</v>
      </c>
    </row>
    <row r="16" spans="2:3" x14ac:dyDescent="0.25">
      <c r="B16" s="6" t="s">
        <v>66</v>
      </c>
      <c r="C16" s="2">
        <f>C14+C15</f>
        <v>-590</v>
      </c>
    </row>
    <row r="17" spans="2:3" s="3" customFormat="1" x14ac:dyDescent="0.25">
      <c r="B17" s="6"/>
      <c r="C17" s="2"/>
    </row>
    <row r="18" spans="2:3" x14ac:dyDescent="0.25">
      <c r="B18" s="41" t="s">
        <v>59</v>
      </c>
    </row>
    <row r="19" spans="2:3" x14ac:dyDescent="0.25">
      <c r="B19" s="45" t="s">
        <v>67</v>
      </c>
      <c r="C19">
        <f>'balance g'!G30</f>
        <v>60</v>
      </c>
    </row>
    <row r="20" spans="2:3" x14ac:dyDescent="0.25">
      <c r="B20" s="45" t="s">
        <v>23</v>
      </c>
      <c r="C20">
        <f>-info!C27</f>
        <v>-10</v>
      </c>
    </row>
    <row r="21" spans="2:3" x14ac:dyDescent="0.25">
      <c r="B21" s="45" t="s">
        <v>24</v>
      </c>
      <c r="C21" s="3">
        <f>-info!C28</f>
        <v>-140</v>
      </c>
    </row>
    <row r="22" spans="2:3" x14ac:dyDescent="0.25">
      <c r="B22" s="7" t="s">
        <v>68</v>
      </c>
      <c r="C22">
        <f>SUM(C19:C21)</f>
        <v>-90</v>
      </c>
    </row>
    <row r="23" spans="2:3" x14ac:dyDescent="0.25">
      <c r="B23" s="7"/>
    </row>
    <row r="24" spans="2:3" x14ac:dyDescent="0.25">
      <c r="B24" s="45" t="s">
        <v>60</v>
      </c>
      <c r="C24">
        <f>C11+C16+C22</f>
        <v>20</v>
      </c>
    </row>
    <row r="25" spans="2:3" x14ac:dyDescent="0.25">
      <c r="B25" s="7" t="s">
        <v>61</v>
      </c>
      <c r="C25">
        <f>info!E6</f>
        <v>100</v>
      </c>
    </row>
    <row r="26" spans="2:3" x14ac:dyDescent="0.25">
      <c r="B26" s="7" t="s">
        <v>62</v>
      </c>
      <c r="C26">
        <f>info!C6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BE08-4F4E-4362-9D80-76D63E375DFE}">
  <dimension ref="B2:F33"/>
  <sheetViews>
    <sheetView tabSelected="1" workbookViewId="0">
      <selection activeCell="H30" sqref="H30"/>
    </sheetView>
  </sheetViews>
  <sheetFormatPr defaultRowHeight="15" x14ac:dyDescent="0.25"/>
  <cols>
    <col min="2" max="2" width="41.7109375" customWidth="1"/>
  </cols>
  <sheetData>
    <row r="2" spans="2:5" x14ac:dyDescent="0.25">
      <c r="B2" s="9" t="s">
        <v>69</v>
      </c>
      <c r="C2" s="9">
        <v>2019</v>
      </c>
      <c r="E2" s="9">
        <v>2018</v>
      </c>
    </row>
    <row r="3" spans="2:5" x14ac:dyDescent="0.25">
      <c r="B3" s="4" t="s">
        <v>70</v>
      </c>
      <c r="C3">
        <f>'balance g'!C12/'balance g'!C27</f>
        <v>1.1818181818181819</v>
      </c>
      <c r="D3" s="3"/>
      <c r="E3" s="3">
        <f>'balance g'!E12/'balance g'!E27</f>
        <v>1.4597701149425288</v>
      </c>
    </row>
    <row r="4" spans="2:5" x14ac:dyDescent="0.25">
      <c r="B4" t="s">
        <v>71</v>
      </c>
      <c r="C4">
        <f>('balance g'!C12-'balance g'!C11)/'balance g'!C27</f>
        <v>0.6</v>
      </c>
      <c r="D4" s="3"/>
      <c r="E4" s="3">
        <f>('balance g'!E12-'balance g'!E11)/'balance g'!E27</f>
        <v>0.75862068965517238</v>
      </c>
    </row>
    <row r="6" spans="2:5" x14ac:dyDescent="0.25">
      <c r="B6" s="9" t="s">
        <v>72</v>
      </c>
    </row>
    <row r="7" spans="2:5" x14ac:dyDescent="0.25">
      <c r="B7" s="4" t="s">
        <v>73</v>
      </c>
      <c r="C7">
        <f>info!C21/'balance g'!C18</f>
        <v>2.2758620689655173</v>
      </c>
      <c r="D7" s="3"/>
      <c r="E7" s="3">
        <f>info!E21/'balance g'!E18</f>
        <v>2.7486238532110092</v>
      </c>
    </row>
    <row r="8" spans="2:5" x14ac:dyDescent="0.25">
      <c r="B8" t="s">
        <v>74</v>
      </c>
      <c r="C8">
        <f>'estado r'!C8/'balance g'!C20</f>
        <v>1.2</v>
      </c>
      <c r="D8" s="3"/>
      <c r="E8" s="3">
        <f>'estado r'!E8/'balance g'!E20</f>
        <v>1.2694915254237289</v>
      </c>
    </row>
    <row r="10" spans="2:5" x14ac:dyDescent="0.25">
      <c r="B10" s="9" t="s">
        <v>75</v>
      </c>
    </row>
    <row r="11" spans="2:5" x14ac:dyDescent="0.25">
      <c r="B11" s="4" t="s">
        <v>76</v>
      </c>
      <c r="C11">
        <f>info!C19/info!C8</f>
        <v>3.046875</v>
      </c>
      <c r="D11" s="3"/>
      <c r="E11" s="3">
        <f>info!E19/info!E8</f>
        <v>2.7475409836065574</v>
      </c>
    </row>
    <row r="12" spans="2:5" x14ac:dyDescent="0.25">
      <c r="B12" s="4" t="s">
        <v>77</v>
      </c>
      <c r="C12">
        <f>info!C7/(info!C21/360)</f>
        <v>55.63636363636364</v>
      </c>
      <c r="D12" s="3"/>
      <c r="E12" s="3">
        <f>info!E7/(info!E21/360)</f>
        <v>60.080106809078764</v>
      </c>
    </row>
    <row r="14" spans="2:5" x14ac:dyDescent="0.25">
      <c r="B14" s="9" t="s">
        <v>78</v>
      </c>
    </row>
    <row r="15" spans="2:5" x14ac:dyDescent="0.25">
      <c r="B15" t="s">
        <v>79</v>
      </c>
      <c r="C15">
        <f>'balance g'!C32/'balance g'!C20</f>
        <v>0.45818181818181819</v>
      </c>
      <c r="D15" s="3"/>
      <c r="E15" s="3">
        <f>info!E20/info!E11</f>
        <v>4.2372881355932202E-2</v>
      </c>
    </row>
    <row r="16" spans="2:5" x14ac:dyDescent="0.25">
      <c r="B16" t="s">
        <v>80</v>
      </c>
      <c r="C16">
        <f>'estado r'!C14/'estado r'!C15</f>
        <v>5.875</v>
      </c>
      <c r="D16" s="3"/>
      <c r="E16" s="3">
        <f>'estado r'!E14/'estado r'!E15</f>
        <v>5.75</v>
      </c>
    </row>
    <row r="18" spans="2:6" x14ac:dyDescent="0.25">
      <c r="B18" s="9" t="s">
        <v>81</v>
      </c>
    </row>
    <row r="19" spans="2:6" x14ac:dyDescent="0.25">
      <c r="B19" s="4" t="s">
        <v>82</v>
      </c>
      <c r="C19">
        <f>'estado r'!C18/'estado r'!C8</f>
        <v>7.575757575757576E-2</v>
      </c>
      <c r="D19" s="3"/>
      <c r="E19" s="3">
        <f>'estado r'!E18/'estado r'!E8</f>
        <v>8.0106809078771699E-2</v>
      </c>
    </row>
    <row r="20" spans="2:6" x14ac:dyDescent="0.25">
      <c r="B20" s="4" t="s">
        <v>83</v>
      </c>
      <c r="C20">
        <f>'estado r'!C14/info!C11</f>
        <v>0.1709090909090909</v>
      </c>
      <c r="D20" s="3"/>
      <c r="E20" s="3">
        <f>'estado r'!E14/info!E11</f>
        <v>0.19491525423728814</v>
      </c>
    </row>
    <row r="22" spans="2:6" x14ac:dyDescent="0.25">
      <c r="B22" s="9" t="s">
        <v>84</v>
      </c>
    </row>
    <row r="23" spans="2:6" x14ac:dyDescent="0.25">
      <c r="B23" s="4" t="s">
        <v>85</v>
      </c>
      <c r="C23">
        <f>'estado r'!C18/'balance g'!C20</f>
        <v>9.0909090909090912E-2</v>
      </c>
      <c r="D23" s="3"/>
      <c r="E23" s="3">
        <f>'estado r'!E18/'balance g'!E20</f>
        <v>0.10169491525423729</v>
      </c>
    </row>
    <row r="24" spans="2:6" x14ac:dyDescent="0.25">
      <c r="B24" s="4" t="s">
        <v>86</v>
      </c>
      <c r="C24">
        <f>'estado r'!C18/'balance g'!C39</f>
        <v>0.16778523489932887</v>
      </c>
      <c r="D24" s="3"/>
      <c r="E24" s="3">
        <f>'estado r'!E18/'balance g'!E39</f>
        <v>0.17266187050359713</v>
      </c>
    </row>
    <row r="26" spans="2:6" x14ac:dyDescent="0.25">
      <c r="B26" s="9" t="s">
        <v>88</v>
      </c>
    </row>
    <row r="27" spans="2:6" x14ac:dyDescent="0.25">
      <c r="B27" t="s">
        <v>89</v>
      </c>
      <c r="C27">
        <f>'balance g'!C12-'balance g'!C27</f>
        <v>200</v>
      </c>
      <c r="D27" s="3"/>
      <c r="E27" s="3">
        <f>'balance g'!E12-'balance g'!E27</f>
        <v>400</v>
      </c>
    </row>
    <row r="28" spans="2:6" x14ac:dyDescent="0.25">
      <c r="B28" t="s">
        <v>90</v>
      </c>
      <c r="C28">
        <f>info!C6+info!C7+info!C8-(info!C17)</f>
        <v>720</v>
      </c>
      <c r="D28" s="3"/>
      <c r="E28" s="3">
        <f>info!E6+info!E7+info!E8-(info!E17)</f>
        <v>910</v>
      </c>
    </row>
    <row r="30" spans="2:6" ht="15" customHeight="1" x14ac:dyDescent="0.25">
      <c r="B30" s="46" t="s">
        <v>92</v>
      </c>
      <c r="C30" s="46"/>
      <c r="D30" s="46"/>
      <c r="E30" s="46"/>
      <c r="F30" s="46"/>
    </row>
    <row r="31" spans="2:6" x14ac:dyDescent="0.25">
      <c r="B31" s="46"/>
      <c r="C31" s="46"/>
      <c r="D31" s="46"/>
      <c r="E31" s="46"/>
      <c r="F31" s="46"/>
    </row>
    <row r="32" spans="2:6" x14ac:dyDescent="0.25">
      <c r="B32" s="46"/>
      <c r="C32" s="46"/>
      <c r="D32" s="46"/>
      <c r="E32" s="46"/>
      <c r="F32" s="46"/>
    </row>
    <row r="33" spans="2:6" x14ac:dyDescent="0.25">
      <c r="B33" s="46"/>
      <c r="C33" s="46"/>
      <c r="D33" s="46"/>
      <c r="E33" s="46"/>
      <c r="F33" s="46"/>
    </row>
  </sheetData>
  <mergeCells count="1">
    <mergeCell ref="B30:F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balance g</vt:lpstr>
      <vt:lpstr>estado r</vt:lpstr>
      <vt:lpstr>estado fe</vt:lpstr>
      <vt:lpstr>razones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2020-08-12T04:19:49Z</dcterms:modified>
</cp:coreProperties>
</file>