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sveth/Documents/Admin financiera/"/>
    </mc:Choice>
  </mc:AlternateContent>
  <xr:revisionPtr revIDLastSave="0" documentId="13_ncr:1_{6CD5E59D-7BD0-E04A-9754-4131844F8ED4}" xr6:coauthVersionLast="36" xr6:coauthVersionMax="36" xr10:uidLastSave="{00000000-0000-0000-0000-000000000000}"/>
  <bookViews>
    <workbookView xWindow="13380" yWindow="460" windowWidth="15680" windowHeight="16000" activeTab="1" xr2:uid="{00000000-000D-0000-FFFF-FFFF00000000}"/>
  </bookViews>
  <sheets>
    <sheet name="Table 1" sheetId="1" r:id="rId1"/>
    <sheet name="Table 2" sheetId="2" r:id="rId2"/>
  </sheets>
  <calcPr calcId="181029"/>
</workbook>
</file>

<file path=xl/calcChain.xml><?xml version="1.0" encoding="utf-8"?>
<calcChain xmlns="http://schemas.openxmlformats.org/spreadsheetml/2006/main">
  <c r="D30" i="2" l="1"/>
  <c r="B30" i="2"/>
  <c r="F29" i="2" s="1"/>
  <c r="F28" i="2"/>
  <c r="F27" i="2"/>
  <c r="F26" i="2"/>
  <c r="F25" i="2"/>
  <c r="D23" i="2"/>
  <c r="B23" i="2"/>
  <c r="B25" i="2" s="1"/>
  <c r="F22" i="2"/>
  <c r="F21" i="2"/>
  <c r="F20" i="2"/>
  <c r="B17" i="2"/>
  <c r="C15" i="2" s="1"/>
  <c r="F16" i="2"/>
  <c r="F15" i="2"/>
  <c r="F14" i="2"/>
  <c r="C14" i="2"/>
  <c r="D12" i="2"/>
  <c r="D17" i="2" s="1"/>
  <c r="C12" i="2"/>
  <c r="B12" i="2"/>
  <c r="F12" i="2" s="1"/>
  <c r="F11" i="2"/>
  <c r="C11" i="2"/>
  <c r="F10" i="2"/>
  <c r="C10" i="2"/>
  <c r="F9" i="2"/>
  <c r="C9" i="2"/>
  <c r="F8" i="2"/>
  <c r="F7" i="2"/>
  <c r="C7" i="2"/>
  <c r="F24" i="2" l="1"/>
  <c r="B31" i="2"/>
  <c r="E16" i="2"/>
  <c r="E9" i="2"/>
  <c r="E14" i="2"/>
  <c r="E17" i="2"/>
  <c r="E15" i="2"/>
  <c r="E10" i="2"/>
  <c r="E8" i="2"/>
  <c r="E11" i="2"/>
  <c r="E7" i="2"/>
  <c r="F17" i="2"/>
  <c r="D25" i="2"/>
  <c r="C30" i="2"/>
  <c r="E12" i="2"/>
  <c r="C16" i="2"/>
  <c r="C17" i="2"/>
  <c r="C8" i="2"/>
  <c r="F23" i="2"/>
  <c r="J51" i="2"/>
  <c r="J49" i="2"/>
  <c r="J47" i="2"/>
  <c r="J43" i="2"/>
  <c r="J45" i="2"/>
  <c r="B56" i="2"/>
  <c r="B55" i="2"/>
  <c r="B54" i="2"/>
  <c r="B53" i="2"/>
  <c r="D31" i="2" l="1"/>
  <c r="F30" i="2" s="1"/>
  <c r="E24" i="2"/>
  <c r="C27" i="2"/>
  <c r="C23" i="2"/>
  <c r="C31" i="2"/>
  <c r="C28" i="2"/>
  <c r="C20" i="2"/>
  <c r="C26" i="2"/>
  <c r="C24" i="2"/>
  <c r="C22" i="2"/>
  <c r="C29" i="2"/>
  <c r="C21" i="2"/>
  <c r="C25" i="2"/>
  <c r="K34" i="2"/>
  <c r="J34" i="2"/>
  <c r="J32" i="2"/>
  <c r="K32" i="2"/>
  <c r="E30" i="2" l="1"/>
  <c r="E28" i="2"/>
  <c r="E20" i="2"/>
  <c r="E27" i="2"/>
  <c r="E29" i="2"/>
  <c r="E25" i="2"/>
  <c r="E21" i="2"/>
  <c r="E26" i="2"/>
  <c r="E22" i="2"/>
  <c r="E23" i="2"/>
  <c r="K14" i="2"/>
  <c r="J14" i="2"/>
  <c r="K27" i="2"/>
  <c r="J27" i="2"/>
  <c r="J25" i="2"/>
  <c r="K25" i="2"/>
  <c r="K23" i="2"/>
  <c r="J23" i="2"/>
  <c r="J21" i="2"/>
  <c r="K21" i="2"/>
  <c r="A74" i="2" l="1"/>
  <c r="B74" i="2"/>
  <c r="D42" i="2" l="1"/>
  <c r="D44" i="2" s="1"/>
  <c r="B42" i="2"/>
  <c r="B44" i="2" s="1"/>
  <c r="B47" i="2" s="1"/>
  <c r="B81" i="2"/>
  <c r="B72" i="2"/>
  <c r="B87" i="2"/>
  <c r="B88" i="2"/>
  <c r="B73" i="2"/>
  <c r="B85" i="2"/>
  <c r="B91" i="2"/>
  <c r="A88" i="2"/>
  <c r="B86" i="2"/>
  <c r="B82" i="2"/>
  <c r="B78" i="2"/>
  <c r="B77" i="2"/>
  <c r="B76" i="2"/>
  <c r="B49" i="2" l="1"/>
  <c r="J38" i="2"/>
  <c r="B89" i="2"/>
  <c r="B83" i="2"/>
  <c r="J12" i="2"/>
  <c r="F40" i="2"/>
  <c r="E41" i="2"/>
  <c r="E43" i="2"/>
  <c r="E45" i="2"/>
  <c r="E46" i="2"/>
  <c r="E48" i="2"/>
  <c r="E50" i="2"/>
  <c r="E40" i="2"/>
  <c r="C41" i="2"/>
  <c r="C43" i="2"/>
  <c r="C45" i="2"/>
  <c r="C46" i="2"/>
  <c r="C48" i="2"/>
  <c r="C50" i="2"/>
  <c r="C40" i="2"/>
  <c r="E42" i="2"/>
  <c r="C42" i="2"/>
  <c r="A86" i="2"/>
  <c r="A82" i="2"/>
  <c r="A81" i="2"/>
  <c r="A78" i="2"/>
  <c r="A77" i="2"/>
  <c r="A76" i="2"/>
  <c r="A73" i="2"/>
  <c r="A70" i="2"/>
  <c r="F50" i="2"/>
  <c r="F48" i="2"/>
  <c r="F45" i="2"/>
  <c r="F43" i="2"/>
  <c r="F41" i="2"/>
  <c r="K12" i="2"/>
  <c r="B51" i="2" l="1"/>
  <c r="J41" i="2" s="1"/>
  <c r="J18" i="2"/>
  <c r="K18" i="2"/>
  <c r="K10" i="2"/>
  <c r="J7" i="2"/>
  <c r="J10" i="2"/>
  <c r="K7" i="2"/>
  <c r="F44" i="2"/>
  <c r="J36" i="2"/>
  <c r="F42" i="2"/>
  <c r="K30" i="2" l="1"/>
  <c r="K36" i="2"/>
  <c r="J30" i="2"/>
  <c r="J16" i="2"/>
  <c r="K16" i="2"/>
  <c r="C44" i="2"/>
  <c r="E44" i="2"/>
  <c r="D47" i="2"/>
  <c r="K47" i="2" s="1"/>
  <c r="E47" i="2" l="1"/>
  <c r="K38" i="2"/>
  <c r="D49" i="2"/>
  <c r="F47" i="2"/>
  <c r="C47" i="2"/>
  <c r="F49" i="2" l="1"/>
  <c r="C49" i="2"/>
  <c r="D51" i="2"/>
  <c r="K41" i="2" s="1"/>
  <c r="E49" i="2"/>
  <c r="E51" i="2" l="1"/>
  <c r="K45" i="2"/>
  <c r="F51" i="2"/>
  <c r="C51" i="2"/>
  <c r="B70" i="2"/>
  <c r="B79" i="2" s="1"/>
  <c r="B90" i="2" l="1"/>
  <c r="B92" i="2" s="1"/>
  <c r="D93" i="2" s="1"/>
</calcChain>
</file>

<file path=xl/sharedStrings.xml><?xml version="1.0" encoding="utf-8"?>
<sst xmlns="http://schemas.openxmlformats.org/spreadsheetml/2006/main" count="143" uniqueCount="110">
  <si>
    <r>
      <rPr>
        <sz val="11"/>
        <rFont val="Calibri"/>
        <family val="2"/>
      </rPr>
      <t xml:space="preserve">Abajo encontrará información de la empresa KRAMER, S.A. para los años 2019 y 2018.
</t>
    </r>
    <r>
      <rPr>
        <sz val="11"/>
        <rFont val="Calibri"/>
        <family val="2"/>
      </rPr>
      <t xml:space="preserve">Ordene las cuentas para preparar los siguientes estados financieros y hacer análisis horizontal y vertical.
</t>
    </r>
    <r>
      <rPr>
        <sz val="11"/>
        <rFont val="Calibri"/>
        <family val="2"/>
      </rPr>
      <t xml:space="preserve">1) Balance General
</t>
    </r>
    <r>
      <rPr>
        <sz val="11"/>
        <rFont val="Calibri"/>
        <family val="2"/>
      </rPr>
      <t xml:space="preserve">2) Estado de Resultados
</t>
    </r>
    <r>
      <rPr>
        <sz val="11"/>
        <rFont val="Calibri"/>
        <family val="2"/>
      </rPr>
      <t xml:space="preserve">3) Flujo de Caja
</t>
    </r>
    <r>
      <rPr>
        <sz val="11"/>
        <rFont val="Calibri"/>
        <family val="2"/>
      </rPr>
      <t xml:space="preserve">4) Razones financieras que considere
</t>
    </r>
    <r>
      <rPr>
        <sz val="11"/>
        <rFont val="Calibri"/>
        <family val="2"/>
      </rPr>
      <t>5) Realice un análisis de la empresa</t>
    </r>
  </si>
  <si>
    <r>
      <rPr>
        <sz val="11"/>
        <rFont val="Calibri"/>
        <family val="2"/>
      </rPr>
      <t>Propiedad, planta y equipo neto</t>
    </r>
  </si>
  <si>
    <r>
      <rPr>
        <sz val="11"/>
        <rFont val="Calibri"/>
        <family val="2"/>
      </rPr>
      <t>Efectivo</t>
    </r>
  </si>
  <si>
    <r>
      <rPr>
        <sz val="11"/>
        <rFont val="Calibri"/>
        <family val="2"/>
      </rPr>
      <t>Inversiones a LP</t>
    </r>
  </si>
  <si>
    <r>
      <rPr>
        <sz val="11"/>
        <rFont val="Calibri"/>
        <family val="2"/>
      </rPr>
      <t>Cuentas por cobrar</t>
    </r>
  </si>
  <si>
    <r>
      <rPr>
        <sz val="11"/>
        <rFont val="Calibri"/>
        <family val="2"/>
      </rPr>
      <t>Inventarios</t>
    </r>
  </si>
  <si>
    <r>
      <rPr>
        <sz val="11"/>
        <rFont val="Calibri"/>
        <family val="2"/>
      </rPr>
      <t>Utilidades retenidas</t>
    </r>
  </si>
  <si>
    <r>
      <rPr>
        <sz val="11"/>
        <rFont val="Calibri"/>
        <family val="2"/>
      </rPr>
      <t>Gastos pagados por anticipado</t>
    </r>
  </si>
  <si>
    <r>
      <rPr>
        <sz val="11"/>
        <rFont val="Calibri"/>
        <family val="2"/>
      </rPr>
      <t>Acciones preferentes</t>
    </r>
  </si>
  <si>
    <r>
      <rPr>
        <sz val="11"/>
        <rFont val="Calibri"/>
        <family val="2"/>
      </rPr>
      <t>Depreciación acumulada</t>
    </r>
  </si>
  <si>
    <r>
      <rPr>
        <sz val="11"/>
        <rFont val="Calibri"/>
        <family val="2"/>
      </rPr>
      <t>Valores negociables</t>
    </r>
  </si>
  <si>
    <r>
      <rPr>
        <sz val="11"/>
        <rFont val="Calibri"/>
        <family val="2"/>
      </rPr>
      <t>Total Activos</t>
    </r>
  </si>
  <si>
    <r>
      <rPr>
        <sz val="11"/>
        <rFont val="Calibri"/>
        <family val="2"/>
      </rPr>
      <t>Documentos por pagar</t>
    </r>
  </si>
  <si>
    <r>
      <rPr>
        <sz val="11"/>
        <rFont val="Calibri"/>
        <family val="2"/>
      </rPr>
      <t>Costo de ventas</t>
    </r>
  </si>
  <si>
    <r>
      <rPr>
        <sz val="11"/>
        <rFont val="Calibri"/>
        <family val="2"/>
      </rPr>
      <t>Gastos de ventas y administrativos</t>
    </r>
  </si>
  <si>
    <r>
      <rPr>
        <sz val="11"/>
        <rFont val="Calibri"/>
        <family val="2"/>
      </rPr>
      <t>Cuentas por pagar</t>
    </r>
  </si>
  <si>
    <r>
      <rPr>
        <sz val="11"/>
        <rFont val="Calibri"/>
        <family val="2"/>
      </rPr>
      <t>Propiedad, planta y equipo</t>
    </r>
  </si>
  <si>
    <r>
      <rPr>
        <sz val="11"/>
        <rFont val="Calibri"/>
        <family val="2"/>
      </rPr>
      <t>Bonos por pagar</t>
    </r>
  </si>
  <si>
    <r>
      <rPr>
        <sz val="11"/>
        <rFont val="Calibri"/>
        <family val="2"/>
      </rPr>
      <t>Acciones comunes</t>
    </r>
  </si>
  <si>
    <r>
      <rPr>
        <sz val="11"/>
        <rFont val="Calibri"/>
        <family val="2"/>
      </rPr>
      <t>Capital adicional sobre valor par de acción común</t>
    </r>
  </si>
  <si>
    <r>
      <rPr>
        <sz val="11"/>
        <rFont val="Calibri"/>
        <family val="2"/>
      </rPr>
      <t>Ventas</t>
    </r>
  </si>
  <si>
    <r>
      <rPr>
        <sz val="11"/>
        <rFont val="Calibri"/>
        <family val="2"/>
      </rPr>
      <t>Dividendos preferentes</t>
    </r>
  </si>
  <si>
    <r>
      <rPr>
        <sz val="11"/>
        <rFont val="Calibri"/>
        <family val="2"/>
      </rPr>
      <t>Gastos de intereses</t>
    </r>
  </si>
  <si>
    <r>
      <rPr>
        <sz val="11"/>
        <rFont val="Calibri"/>
        <family val="2"/>
      </rPr>
      <t>Gastos devengados</t>
    </r>
  </si>
  <si>
    <r>
      <rPr>
        <sz val="11"/>
        <rFont val="Calibri"/>
        <family val="2"/>
      </rPr>
      <t>Gastos de depreciacion</t>
    </r>
  </si>
  <si>
    <r>
      <rPr>
        <sz val="11"/>
        <rFont val="Calibri"/>
        <family val="2"/>
      </rPr>
      <t>Impuestos</t>
    </r>
  </si>
  <si>
    <r>
      <rPr>
        <sz val="11"/>
        <rFont val="Calibri"/>
        <family val="2"/>
      </rPr>
      <t>Dividendos comunes</t>
    </r>
  </si>
  <si>
    <t>BALANCE GENERAL</t>
  </si>
  <si>
    <t>Al 31 de diciembre 2019</t>
  </si>
  <si>
    <t>En dólares</t>
  </si>
  <si>
    <t>Analisis V</t>
  </si>
  <si>
    <t>Analisis H</t>
  </si>
  <si>
    <t>Activos</t>
  </si>
  <si>
    <t>Total activos circulantes</t>
  </si>
  <si>
    <t>Total activos</t>
  </si>
  <si>
    <t>Pasivo y capital contable</t>
  </si>
  <si>
    <t>Bonos por pagar</t>
  </si>
  <si>
    <t>Total pasivo circulantes</t>
  </si>
  <si>
    <t>Total Pasivo</t>
  </si>
  <si>
    <t>Total capital contable</t>
  </si>
  <si>
    <t>Total pasivos y capital contable</t>
  </si>
  <si>
    <t>ESTADO DE RESULTADOS</t>
  </si>
  <si>
    <t>Utilidad Bruta en ventas</t>
  </si>
  <si>
    <t>Earnings before interest and taxes , depreciation and amortization</t>
  </si>
  <si>
    <t>Net Operating Income</t>
  </si>
  <si>
    <t xml:space="preserve">Earnings before interest and taxes </t>
  </si>
  <si>
    <t>Earnings before taxes</t>
  </si>
  <si>
    <t>Net Inclome</t>
  </si>
  <si>
    <t>FLUJO DE CAJA</t>
  </si>
  <si>
    <t>Actividades Operativas</t>
  </si>
  <si>
    <t>Additions to net income</t>
  </si>
  <si>
    <t>Depreciacion</t>
  </si>
  <si>
    <t>Subtractions to net income</t>
  </si>
  <si>
    <t>Flujos efectivo operativo</t>
  </si>
  <si>
    <t>Actividades de inversión a largo plazo</t>
  </si>
  <si>
    <t>Actividades de financiamiento:</t>
  </si>
  <si>
    <t>Dividendos preferentes</t>
  </si>
  <si>
    <t>Flujo efectivo financiamiento</t>
  </si>
  <si>
    <t>Flujo efectivo neto</t>
  </si>
  <si>
    <t>Flujo al inicio del periodo</t>
  </si>
  <si>
    <t>Flujo al final del periodo</t>
  </si>
  <si>
    <t>KRAMER, S.A.</t>
  </si>
  <si>
    <t>RAZONES DE LIQUIDEZ</t>
  </si>
  <si>
    <t xml:space="preserve">Razón Circulante= </t>
  </si>
  <si>
    <t>Disminuyo la capacidad que tiene la compañía de pagar sus deudas.</t>
  </si>
  <si>
    <t>Prueba del ácido=</t>
  </si>
  <si>
    <t>RAZONES DE ACTIVOS</t>
  </si>
  <si>
    <t>Razón de rotación de activos fijos=</t>
  </si>
  <si>
    <t>RAZONES DE Rotación de Inventarios y Días de venta pendientes de cobro</t>
  </si>
  <si>
    <t>Rotación de inventarios=</t>
  </si>
  <si>
    <t>El inventario rotó menos veces, lo que implica que tuvo menos ventas en el año que anteriormente</t>
  </si>
  <si>
    <t>Disminuyeron los pagos de clientes</t>
  </si>
  <si>
    <t xml:space="preserve">Razón de deuda = </t>
  </si>
  <si>
    <t>Razón de cobertura de Intereses RCI =</t>
  </si>
  <si>
    <t>RAZONES DE RENTABILIDAD</t>
  </si>
  <si>
    <t xml:space="preserve">Margen de utilidad sobre ventas = </t>
  </si>
  <si>
    <t>Razón de rentabilidad básica =</t>
  </si>
  <si>
    <t>se redujo la capacidad de activo para generar utilidades de operación</t>
  </si>
  <si>
    <t>ROA =</t>
  </si>
  <si>
    <t>ROE =</t>
  </si>
  <si>
    <t>Disminuyo grandemente la capacidad de pagar sus obligaciones a corto plazo sin depender de la venta de sus inventarios</t>
  </si>
  <si>
    <t>Dias de la Rotación de inventarios=</t>
  </si>
  <si>
    <t>Rotacion de cartera =</t>
  </si>
  <si>
    <t>Dias pendientes de cobro=</t>
  </si>
  <si>
    <t>Razón de rotación de activos totales=</t>
  </si>
  <si>
    <t>Capital de trabajo=</t>
  </si>
  <si>
    <t>Prueba de pago inmediato=</t>
  </si>
  <si>
    <t>Me producen x veces las cosas q vendo</t>
  </si>
  <si>
    <t>A menor cantidad mejor</t>
  </si>
  <si>
    <t>Cantidad de dias q duro el stock de inventario</t>
  </si>
  <si>
    <t>Este índice indica la cantidad con la que cuenta la empresa para realizar sus operaciones normales</t>
  </si>
  <si>
    <t>Me producen x veces las cosas q vendo (should be high)</t>
  </si>
  <si>
    <t>RAZONES DE DEUDA</t>
  </si>
  <si>
    <t xml:space="preserve">Capacidad para pagar los intereses de deuda </t>
  </si>
  <si>
    <t>PORCENTAJE DE LOS ACTIVOS FINANCIADOS CON  DEUDA (HIGH IS BAD)</t>
  </si>
  <si>
    <t>Pasivo a capital contable =</t>
  </si>
  <si>
    <t xml:space="preserve">Rotacion de las cuentas por pagar = </t>
  </si>
  <si>
    <t>que tanto me apalanco de mis proveedores (veces al anño)</t>
  </si>
  <si>
    <t>Dias rotacion cuentas por pagar=</t>
  </si>
  <si>
    <t>cantidad de dias del credito</t>
  </si>
  <si>
    <t>la proporción que existe en el origen de la inversión de la empresa, con relación al capital propio y ajeno.</t>
  </si>
  <si>
    <t>rendimiento sobre activos para generar ventas (high is good)</t>
  </si>
  <si>
    <t>rendimiento sobre capital para generar ventas (high is good)</t>
  </si>
  <si>
    <t>Rendimiento activos totales=</t>
  </si>
  <si>
    <t>Rendimiento del capital contable comun=</t>
  </si>
  <si>
    <t>utilidad disponible para accionistas comunes</t>
  </si>
  <si>
    <t>Prefered dividends</t>
  </si>
  <si>
    <t>Earnings available to common stockholders</t>
  </si>
  <si>
    <t>Common dividends</t>
  </si>
  <si>
    <t>Adicion a Utilidades retenidas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</si>
</sst>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23">
    <font>
      <sz val="10"/>
      <color rgb="FF000000"/>
      <name val="Times New Roman"/>
      <charset val="204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1"/>
      <color theme="1"/>
      <name val="Calibri"/>
      <family val="2"/>
      <scheme val="minor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Cambria Math"/>
      <family val="1"/>
    </font>
    <font>
      <sz val="11"/>
      <color rgb="FF595959"/>
      <name val="Georgia"/>
      <family val="1"/>
    </font>
    <font>
      <sz val="10"/>
      <color rgb="FF595959"/>
      <name val="Georgia"/>
      <family val="1"/>
    </font>
    <font>
      <sz val="11"/>
      <color rgb="FF445555"/>
      <name val="Georgia"/>
      <family val="1"/>
    </font>
    <font>
      <sz val="12"/>
      <color theme="6" tint="-0.499984740745262"/>
      <name val="Georgia"/>
      <family val="1"/>
    </font>
    <font>
      <sz val="12"/>
      <color theme="6" tint="-0.499984740745262"/>
      <name val="Calibri"/>
      <family val="2"/>
      <scheme val="minor"/>
    </font>
    <font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4" fontId="3" fillId="0" borderId="1" xfId="0" applyNumberFormat="1" applyFont="1" applyFill="1" applyBorder="1" applyAlignment="1">
      <alignment horizontal="right" vertical="top" shrinkToFit="1"/>
    </xf>
    <xf numFmtId="0" fontId="6" fillId="0" borderId="0" xfId="0" applyFont="1"/>
    <xf numFmtId="0" fontId="0" fillId="0" borderId="0" xfId="0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7" fillId="4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 applyFill="1" applyBorder="1" applyAlignment="1">
      <alignment vertical="center" wrapText="1"/>
    </xf>
    <xf numFmtId="9" fontId="0" fillId="3" borderId="0" xfId="2" applyFont="1" applyFill="1"/>
    <xf numFmtId="9" fontId="0" fillId="4" borderId="0" xfId="2" applyFont="1" applyFill="1"/>
    <xf numFmtId="0" fontId="7" fillId="0" borderId="3" xfId="0" applyFont="1" applyBorder="1"/>
    <xf numFmtId="9" fontId="0" fillId="5" borderId="0" xfId="2" applyFont="1" applyFill="1"/>
    <xf numFmtId="0" fontId="0" fillId="0" borderId="0" xfId="0" applyFont="1"/>
    <xf numFmtId="0" fontId="8" fillId="0" borderId="0" xfId="0" applyFont="1"/>
    <xf numFmtId="0" fontId="5" fillId="0" borderId="2" xfId="0" applyFont="1" applyBorder="1"/>
    <xf numFmtId="0" fontId="9" fillId="0" borderId="5" xfId="0" applyFont="1" applyBorder="1"/>
    <xf numFmtId="0" fontId="7" fillId="5" borderId="0" xfId="0" applyFont="1" applyFill="1"/>
    <xf numFmtId="0" fontId="10" fillId="0" borderId="6" xfId="0" applyFont="1" applyFill="1" applyBorder="1" applyAlignment="1">
      <alignment vertical="center" wrapText="1"/>
    </xf>
    <xf numFmtId="0" fontId="0" fillId="0" borderId="0" xfId="0" applyBorder="1"/>
    <xf numFmtId="0" fontId="10" fillId="0" borderId="6" xfId="0" applyFont="1" applyBorder="1"/>
    <xf numFmtId="0" fontId="7" fillId="0" borderId="0" xfId="0" applyFont="1" applyBorder="1"/>
    <xf numFmtId="0" fontId="11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5" fillId="0" borderId="6" xfId="0" applyFont="1" applyBorder="1"/>
    <xf numFmtId="0" fontId="12" fillId="0" borderId="0" xfId="0" applyFont="1"/>
    <xf numFmtId="0" fontId="7" fillId="0" borderId="7" xfId="0" applyFont="1" applyBorder="1"/>
    <xf numFmtId="0" fontId="7" fillId="0" borderId="2" xfId="0" applyFont="1" applyBorder="1"/>
    <xf numFmtId="0" fontId="0" fillId="0" borderId="2" xfId="0" applyBorder="1"/>
    <xf numFmtId="0" fontId="7" fillId="0" borderId="0" xfId="0" applyFont="1" applyFill="1" applyBorder="1"/>
    <xf numFmtId="0" fontId="0" fillId="0" borderId="0" xfId="0" applyFill="1" applyBorder="1"/>
    <xf numFmtId="0" fontId="2" fillId="6" borderId="1" xfId="0" applyFont="1" applyFill="1" applyBorder="1" applyAlignment="1">
      <alignment horizontal="left" vertical="top" wrapText="1"/>
    </xf>
    <xf numFmtId="4" fontId="3" fillId="6" borderId="1" xfId="0" applyNumberFormat="1" applyFont="1" applyFill="1" applyBorder="1" applyAlignment="1">
      <alignment horizontal="right" vertical="top" shrinkToFit="1"/>
    </xf>
    <xf numFmtId="0" fontId="0" fillId="6" borderId="1" xfId="0" applyFill="1" applyBorder="1" applyAlignment="1">
      <alignment horizontal="left" wrapText="1"/>
    </xf>
    <xf numFmtId="4" fontId="0" fillId="0" borderId="0" xfId="0" applyNumberFormat="1"/>
    <xf numFmtId="0" fontId="2" fillId="7" borderId="1" xfId="0" applyFont="1" applyFill="1" applyBorder="1" applyAlignment="1">
      <alignment horizontal="left" vertical="top" wrapText="1"/>
    </xf>
    <xf numFmtId="4" fontId="3" fillId="7" borderId="1" xfId="0" applyNumberFormat="1" applyFont="1" applyFill="1" applyBorder="1" applyAlignment="1">
      <alignment horizontal="right" vertical="top" shrinkToFit="1"/>
    </xf>
    <xf numFmtId="0" fontId="0" fillId="7" borderId="1" xfId="0" applyFill="1" applyBorder="1" applyAlignment="1">
      <alignment horizontal="left" wrapText="1"/>
    </xf>
    <xf numFmtId="4" fontId="0" fillId="0" borderId="0" xfId="0" applyNumberFormat="1" applyBorder="1"/>
    <xf numFmtId="4" fontId="7" fillId="0" borderId="0" xfId="0" applyNumberFormat="1" applyFont="1" applyBorder="1"/>
    <xf numFmtId="9" fontId="0" fillId="5" borderId="1" xfId="2" applyFont="1" applyFill="1" applyBorder="1" applyAlignment="1">
      <alignment horizontal="left" wrapText="1"/>
    </xf>
    <xf numFmtId="9" fontId="0" fillId="0" borderId="0" xfId="2" applyFont="1" applyBorder="1"/>
    <xf numFmtId="4" fontId="0" fillId="0" borderId="4" xfId="0" applyNumberFormat="1" applyBorder="1"/>
    <xf numFmtId="4" fontId="0" fillId="0" borderId="0" xfId="0" applyNumberForma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 wrapText="1"/>
    </xf>
    <xf numFmtId="4" fontId="3" fillId="8" borderId="1" xfId="0" applyNumberFormat="1" applyFont="1" applyFill="1" applyBorder="1" applyAlignment="1">
      <alignment horizontal="right" vertical="top" shrinkToFit="1"/>
    </xf>
    <xf numFmtId="0" fontId="0" fillId="8" borderId="1" xfId="0" applyFill="1" applyBorder="1" applyAlignment="1">
      <alignment horizontal="left" wrapText="1"/>
    </xf>
    <xf numFmtId="4" fontId="0" fillId="0" borderId="0" xfId="0" applyNumberFormat="1" applyFont="1"/>
    <xf numFmtId="43" fontId="13" fillId="0" borderId="5" xfId="1" applyFont="1" applyBorder="1"/>
    <xf numFmtId="9" fontId="0" fillId="3" borderId="1" xfId="2" applyFont="1" applyFill="1" applyBorder="1" applyAlignment="1">
      <alignment horizontal="left" wrapText="1"/>
    </xf>
    <xf numFmtId="9" fontId="0" fillId="5" borderId="1" xfId="2" applyFont="1" applyFill="1" applyBorder="1" applyAlignment="1">
      <alignment horizontal="right" wrapText="1"/>
    </xf>
    <xf numFmtId="4" fontId="0" fillId="0" borderId="0" xfId="0" applyNumberFormat="1" applyFont="1" applyBorder="1"/>
    <xf numFmtId="4" fontId="7" fillId="0" borderId="2" xfId="0" applyNumberFormat="1" applyFont="1" applyBorder="1"/>
    <xf numFmtId="4" fontId="0" fillId="0" borderId="0" xfId="0" applyNumberFormat="1" applyFont="1" applyFill="1" applyBorder="1" applyAlignment="1">
      <alignment horizontal="right" vertical="center" wrapText="1"/>
    </xf>
    <xf numFmtId="4" fontId="0" fillId="0" borderId="2" xfId="0" applyNumberFormat="1" applyBorder="1"/>
    <xf numFmtId="0" fontId="14" fillId="0" borderId="0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4" fontId="0" fillId="0" borderId="0" xfId="0" applyNumberFormat="1"/>
    <xf numFmtId="43" fontId="5" fillId="0" borderId="0" xfId="1" applyFont="1"/>
    <xf numFmtId="4" fontId="5" fillId="0" borderId="0" xfId="0" applyNumberFormat="1" applyFont="1"/>
    <xf numFmtId="0" fontId="15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367727</xdr:colOff>
      <xdr:row>41</xdr:row>
      <xdr:rowOff>81064</xdr:rowOff>
    </xdr:from>
    <xdr:to>
      <xdr:col>29</xdr:col>
      <xdr:colOff>224585</xdr:colOff>
      <xdr:row>50</xdr:row>
      <xdr:rowOff>121814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B4516A-7C63-9D46-A59B-FC3B77D5D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6131" y="8390107"/>
          <a:ext cx="8368560" cy="2067345"/>
        </a:xfrm>
        <a:prstGeom prst="rect">
          <a:avLst/>
        </a:prstGeom>
      </xdr:spPr>
    </xdr:pic>
    <xdr:clientData/>
  </xdr:twoCellAnchor>
  <xdr:twoCellAnchor editAs="oneCell">
    <xdr:from>
      <xdr:col>15</xdr:col>
      <xdr:colOff>378297</xdr:colOff>
      <xdr:row>19</xdr:row>
      <xdr:rowOff>110787</xdr:rowOff>
    </xdr:from>
    <xdr:to>
      <xdr:col>25</xdr:col>
      <xdr:colOff>369008</xdr:colOff>
      <xdr:row>28</xdr:row>
      <xdr:rowOff>14118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94D9B9-321D-8B47-9361-1DA89F09B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4148" y="3961319"/>
          <a:ext cx="5665179" cy="1727267"/>
        </a:xfrm>
        <a:prstGeom prst="rect">
          <a:avLst/>
        </a:prstGeom>
      </xdr:spPr>
    </xdr:pic>
    <xdr:clientData/>
  </xdr:twoCellAnchor>
  <xdr:twoCellAnchor editAs="oneCell">
    <xdr:from>
      <xdr:col>16</xdr:col>
      <xdr:colOff>82504</xdr:colOff>
      <xdr:row>30</xdr:row>
      <xdr:rowOff>6333</xdr:rowOff>
    </xdr:from>
    <xdr:to>
      <xdr:col>28</xdr:col>
      <xdr:colOff>174575</xdr:colOff>
      <xdr:row>39</xdr:row>
      <xdr:rowOff>61895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12583D-9CE3-BE4D-8544-2760F94C0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5802" y="6086120"/>
          <a:ext cx="6901433" cy="1879498"/>
        </a:xfrm>
        <a:prstGeom prst="rect">
          <a:avLst/>
        </a:prstGeom>
      </xdr:spPr>
    </xdr:pic>
    <xdr:clientData/>
  </xdr:twoCellAnchor>
  <xdr:twoCellAnchor editAs="oneCell">
    <xdr:from>
      <xdr:col>15</xdr:col>
      <xdr:colOff>553936</xdr:colOff>
      <xdr:row>7</xdr:row>
      <xdr:rowOff>81064</xdr:rowOff>
    </xdr:from>
    <xdr:to>
      <xdr:col>25</xdr:col>
      <xdr:colOff>137268</xdr:colOff>
      <xdr:row>10</xdr:row>
      <xdr:rowOff>158885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160421-E3E0-5F4A-B0E1-D69AAF76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39787" y="1499681"/>
          <a:ext cx="5257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2985852</xdr:colOff>
      <xdr:row>6</xdr:row>
      <xdr:rowOff>40532</xdr:rowOff>
    </xdr:from>
    <xdr:to>
      <xdr:col>7</xdr:col>
      <xdr:colOff>445312</xdr:colOff>
      <xdr:row>16</xdr:row>
      <xdr:rowOff>122136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0025D4C-39EA-6645-82B1-4CF8E400A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85852" y="1256489"/>
          <a:ext cx="6146800" cy="2108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2357088</xdr:colOff>
      <xdr:row>37</xdr:row>
      <xdr:rowOff>162128</xdr:rowOff>
    </xdr:from>
    <xdr:to>
      <xdr:col>7</xdr:col>
      <xdr:colOff>463146</xdr:colOff>
      <xdr:row>50</xdr:row>
      <xdr:rowOff>1081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E20E95-7325-EB4D-B75E-657A0C9F3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57088" y="7660532"/>
          <a:ext cx="6793398" cy="2676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A26" sqref="A26"/>
    </sheetView>
  </sheetViews>
  <sheetFormatPr baseColWidth="10" defaultColWidth="9" defaultRowHeight="13"/>
  <cols>
    <col min="1" max="1" width="89.3984375" customWidth="1"/>
    <col min="3" max="3" width="2" customWidth="1"/>
  </cols>
  <sheetData>
    <row r="1" spans="1:4" ht="115.5" customHeight="1">
      <c r="A1" s="1" t="s">
        <v>0</v>
      </c>
    </row>
    <row r="3" spans="1:4" ht="15">
      <c r="A3" s="2"/>
      <c r="B3" s="3">
        <v>2019</v>
      </c>
      <c r="C3" s="2"/>
      <c r="D3" s="3">
        <v>2018</v>
      </c>
    </row>
    <row r="4" spans="1:4" ht="16">
      <c r="A4" s="4" t="s">
        <v>1</v>
      </c>
      <c r="B4" s="5">
        <v>500000</v>
      </c>
      <c r="C4" s="2"/>
      <c r="D4" s="5">
        <v>450000</v>
      </c>
    </row>
    <row r="5" spans="1:4" ht="16">
      <c r="A5" s="38" t="s">
        <v>2</v>
      </c>
      <c r="B5" s="39">
        <v>40000</v>
      </c>
      <c r="C5" s="40"/>
      <c r="D5" s="39">
        <v>30000</v>
      </c>
    </row>
    <row r="6" spans="1:4" ht="16">
      <c r="A6" s="38" t="s">
        <v>3</v>
      </c>
      <c r="B6" s="39">
        <v>50000</v>
      </c>
      <c r="C6" s="40"/>
      <c r="D6" s="39">
        <v>20000</v>
      </c>
    </row>
    <row r="7" spans="1:4" ht="16">
      <c r="A7" s="38" t="s">
        <v>4</v>
      </c>
      <c r="B7" s="39">
        <v>200000</v>
      </c>
      <c r="C7" s="40"/>
      <c r="D7" s="39">
        <v>170000</v>
      </c>
    </row>
    <row r="8" spans="1:4" ht="16">
      <c r="A8" s="38" t="s">
        <v>5</v>
      </c>
      <c r="B8" s="39">
        <v>180000</v>
      </c>
      <c r="C8" s="40"/>
      <c r="D8" s="39">
        <v>160000</v>
      </c>
    </row>
    <row r="9" spans="1:4" ht="16">
      <c r="A9" s="38" t="s">
        <v>6</v>
      </c>
      <c r="B9" s="39">
        <v>300000</v>
      </c>
      <c r="C9" s="40"/>
      <c r="D9" s="39">
        <v>250000</v>
      </c>
    </row>
    <row r="10" spans="1:4" ht="16">
      <c r="A10" s="38" t="s">
        <v>7</v>
      </c>
      <c r="B10" s="39">
        <v>20000</v>
      </c>
      <c r="C10" s="40"/>
      <c r="D10" s="39">
        <v>30000</v>
      </c>
    </row>
    <row r="11" spans="1:4" ht="16">
      <c r="A11" s="51" t="s">
        <v>8</v>
      </c>
      <c r="B11" s="52">
        <v>50000</v>
      </c>
      <c r="C11" s="53"/>
      <c r="D11" s="52">
        <v>50000</v>
      </c>
    </row>
    <row r="12" spans="1:4" ht="16">
      <c r="A12" s="38" t="s">
        <v>9</v>
      </c>
      <c r="B12" s="39">
        <v>600000</v>
      </c>
      <c r="C12" s="40"/>
      <c r="D12" s="39">
        <v>550000</v>
      </c>
    </row>
    <row r="13" spans="1:4" ht="16">
      <c r="A13" s="38" t="s">
        <v>10</v>
      </c>
      <c r="B13" s="39">
        <v>10000</v>
      </c>
      <c r="C13" s="40"/>
      <c r="D13" s="39">
        <v>10000</v>
      </c>
    </row>
    <row r="14" spans="1:4" ht="16">
      <c r="A14" s="38" t="s">
        <v>11</v>
      </c>
      <c r="B14" s="39">
        <v>1000000</v>
      </c>
      <c r="C14" s="40"/>
      <c r="D14" s="39">
        <v>870000</v>
      </c>
    </row>
    <row r="15" spans="1:4" ht="16">
      <c r="A15" s="51" t="s">
        <v>12</v>
      </c>
      <c r="B15" s="52">
        <v>100000</v>
      </c>
      <c r="C15" s="53"/>
      <c r="D15" s="52">
        <v>100000</v>
      </c>
    </row>
    <row r="16" spans="1:4" ht="16">
      <c r="A16" s="42" t="s">
        <v>13</v>
      </c>
      <c r="B16" s="43">
        <v>1500000</v>
      </c>
      <c r="C16" s="44"/>
      <c r="D16" s="43">
        <v>1200000</v>
      </c>
    </row>
    <row r="17" spans="1:4" ht="16">
      <c r="A17" s="42" t="s">
        <v>14</v>
      </c>
      <c r="B17" s="43">
        <v>270000</v>
      </c>
      <c r="C17" s="44"/>
      <c r="D17" s="43">
        <v>216000</v>
      </c>
    </row>
    <row r="18" spans="1:4" ht="16">
      <c r="A18" s="51" t="s">
        <v>15</v>
      </c>
      <c r="B18" s="52">
        <v>80000</v>
      </c>
      <c r="C18" s="53"/>
      <c r="D18" s="52">
        <v>45000</v>
      </c>
    </row>
    <row r="19" spans="1:4" ht="16">
      <c r="A19" s="38" t="s">
        <v>16</v>
      </c>
      <c r="B19" s="39">
        <v>1100000</v>
      </c>
      <c r="C19" s="40"/>
      <c r="D19" s="39">
        <v>1000000</v>
      </c>
    </row>
    <row r="20" spans="1:4" ht="16">
      <c r="A20" s="51" t="s">
        <v>17</v>
      </c>
      <c r="B20" s="52">
        <v>90000</v>
      </c>
      <c r="C20" s="53"/>
      <c r="D20" s="52">
        <v>40000</v>
      </c>
    </row>
    <row r="21" spans="1:4" ht="16">
      <c r="A21" s="51" t="s">
        <v>18</v>
      </c>
      <c r="B21" s="52">
        <v>100000</v>
      </c>
      <c r="C21" s="53"/>
      <c r="D21" s="52">
        <v>100000</v>
      </c>
    </row>
    <row r="22" spans="1:4" ht="16">
      <c r="A22" s="42" t="s">
        <v>19</v>
      </c>
      <c r="B22" s="43">
        <v>250000</v>
      </c>
      <c r="C22" s="44"/>
      <c r="D22" s="43">
        <v>250000</v>
      </c>
    </row>
    <row r="23" spans="1:4" ht="16">
      <c r="A23" s="42" t="s">
        <v>20</v>
      </c>
      <c r="B23" s="43">
        <v>2000000</v>
      </c>
      <c r="C23" s="44"/>
      <c r="D23" s="43">
        <v>1600000</v>
      </c>
    </row>
    <row r="24" spans="1:4" ht="16">
      <c r="A24" s="4" t="s">
        <v>21</v>
      </c>
      <c r="B24" s="5">
        <v>10500</v>
      </c>
      <c r="C24" s="2"/>
      <c r="D24" s="5">
        <v>10500</v>
      </c>
    </row>
    <row r="25" spans="1:4" ht="16">
      <c r="A25" s="42" t="s">
        <v>22</v>
      </c>
      <c r="B25" s="43">
        <v>20000</v>
      </c>
      <c r="C25" s="44"/>
      <c r="D25" s="43">
        <v>20000</v>
      </c>
    </row>
    <row r="26" spans="1:4" ht="16">
      <c r="A26" s="51" t="s">
        <v>23</v>
      </c>
      <c r="B26" s="52">
        <v>30000</v>
      </c>
      <c r="C26" s="53"/>
      <c r="D26" s="52">
        <v>35000</v>
      </c>
    </row>
    <row r="27" spans="1:4" ht="16">
      <c r="A27" s="42" t="s">
        <v>24</v>
      </c>
      <c r="B27" s="43">
        <v>50000</v>
      </c>
      <c r="C27" s="44"/>
      <c r="D27" s="43">
        <v>45000</v>
      </c>
    </row>
    <row r="28" spans="1:4" ht="16">
      <c r="A28" s="42" t="s">
        <v>25</v>
      </c>
      <c r="B28" s="43">
        <v>49500</v>
      </c>
      <c r="C28" s="44"/>
      <c r="D28" s="43">
        <v>36890</v>
      </c>
    </row>
    <row r="29" spans="1:4" ht="16">
      <c r="A29" s="4" t="s">
        <v>26</v>
      </c>
      <c r="B29" s="5">
        <v>50000</v>
      </c>
      <c r="C29" s="2"/>
      <c r="D29" s="5"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3"/>
  <sheetViews>
    <sheetView tabSelected="1" topLeftCell="O1" zoomScale="150" workbookViewId="0">
      <selection activeCell="J7" sqref="J7"/>
    </sheetView>
  </sheetViews>
  <sheetFormatPr baseColWidth="10" defaultColWidth="9" defaultRowHeight="13"/>
  <cols>
    <col min="1" max="1" width="59.59765625" customWidth="1"/>
    <col min="2" max="2" width="17.3984375" customWidth="1"/>
    <col min="3" max="3" width="11.796875" bestFit="1" customWidth="1"/>
    <col min="4" max="4" width="14" bestFit="1" customWidth="1"/>
    <col min="5" max="5" width="12.796875" customWidth="1"/>
    <col min="6" max="6" width="12.3984375" customWidth="1"/>
    <col min="8" max="8" width="11" bestFit="1" customWidth="1"/>
    <col min="9" max="9" width="42.19921875" customWidth="1"/>
    <col min="10" max="10" width="10.59765625" bestFit="1" customWidth="1"/>
    <col min="11" max="11" width="10.59765625" customWidth="1"/>
  </cols>
  <sheetData>
    <row r="1" spans="1:12" ht="16.5" customHeight="1">
      <c r="A1" s="6" t="s">
        <v>61</v>
      </c>
      <c r="B1" s="7"/>
      <c r="C1" s="7"/>
      <c r="D1" s="7"/>
      <c r="E1" s="7"/>
      <c r="F1" s="7"/>
    </row>
    <row r="2" spans="1:12" ht="16.5" customHeight="1">
      <c r="A2" s="8" t="s">
        <v>27</v>
      </c>
      <c r="B2" s="7"/>
      <c r="C2" s="7"/>
      <c r="D2" s="7"/>
      <c r="E2" s="7"/>
      <c r="F2" s="7"/>
    </row>
    <row r="3" spans="1:12" ht="16.5" customHeight="1">
      <c r="A3" s="7" t="s">
        <v>28</v>
      </c>
      <c r="B3" s="7"/>
      <c r="C3" s="7"/>
      <c r="D3" s="7"/>
      <c r="E3" s="7"/>
      <c r="F3" s="7"/>
    </row>
    <row r="4" spans="1:12" ht="16.5" customHeight="1">
      <c r="A4" s="7" t="s">
        <v>29</v>
      </c>
      <c r="B4" s="7"/>
      <c r="C4" s="7"/>
      <c r="D4" s="7"/>
      <c r="E4" s="7"/>
      <c r="F4" s="7"/>
    </row>
    <row r="5" spans="1:12" ht="16.5" customHeight="1">
      <c r="A5" s="7"/>
      <c r="B5" s="9">
        <v>2019</v>
      </c>
      <c r="C5" s="10" t="s">
        <v>30</v>
      </c>
      <c r="D5" s="9">
        <v>2018</v>
      </c>
      <c r="E5" s="10" t="s">
        <v>30</v>
      </c>
      <c r="F5" s="11" t="s">
        <v>31</v>
      </c>
      <c r="I5" s="7"/>
      <c r="J5" s="8">
        <v>2019</v>
      </c>
      <c r="K5" s="8">
        <v>2018</v>
      </c>
      <c r="L5" s="7"/>
    </row>
    <row r="6" spans="1:12" ht="16.5" customHeight="1">
      <c r="A6" s="8" t="s">
        <v>32</v>
      </c>
      <c r="B6" s="7"/>
      <c r="C6" s="12"/>
      <c r="D6" s="7"/>
      <c r="E6" s="12"/>
      <c r="F6" s="13"/>
      <c r="I6" s="73" t="s">
        <v>62</v>
      </c>
      <c r="J6" s="73"/>
      <c r="K6" s="73"/>
      <c r="L6" s="73"/>
    </row>
    <row r="7" spans="1:12" ht="16.5" customHeight="1">
      <c r="A7" s="4" t="s">
        <v>2</v>
      </c>
      <c r="B7" s="5">
        <v>40000</v>
      </c>
      <c r="C7" s="56">
        <f t="shared" ref="C7:C12" si="0">B7/$B$17</f>
        <v>0.04</v>
      </c>
      <c r="D7" s="5">
        <v>30000</v>
      </c>
      <c r="E7" s="15">
        <f>D7/$D$17</f>
        <v>3.4482758620689655E-2</v>
      </c>
      <c r="F7" s="16">
        <f>(B7-D7)/D7</f>
        <v>0.33333333333333331</v>
      </c>
      <c r="I7" s="63" t="s">
        <v>63</v>
      </c>
      <c r="J7" s="7">
        <f>B11/B24</f>
        <v>0.1111111111111111</v>
      </c>
      <c r="K7" s="7">
        <f>D11/D24</f>
        <v>0.25</v>
      </c>
    </row>
    <row r="8" spans="1:12" ht="16.5" customHeight="1">
      <c r="A8" s="4" t="s">
        <v>4</v>
      </c>
      <c r="B8" s="5">
        <v>200000</v>
      </c>
      <c r="C8" s="56">
        <f t="shared" si="0"/>
        <v>0.2</v>
      </c>
      <c r="D8" s="5">
        <v>170000</v>
      </c>
      <c r="E8" s="15">
        <f t="shared" ref="E8:E17" si="1">D8/$D$17</f>
        <v>0.19540229885057472</v>
      </c>
      <c r="F8" s="16">
        <f t="shared" ref="F8:F17" si="2">(B8-D8)/D8</f>
        <v>0.17647058823529413</v>
      </c>
      <c r="I8" s="64" t="s">
        <v>64</v>
      </c>
      <c r="J8" s="7"/>
      <c r="K8" s="7"/>
      <c r="L8" s="7"/>
    </row>
    <row r="9" spans="1:12" ht="16.5" customHeight="1">
      <c r="A9" s="4" t="s">
        <v>7</v>
      </c>
      <c r="B9" s="5">
        <v>20000</v>
      </c>
      <c r="C9" s="56">
        <f t="shared" si="0"/>
        <v>0.02</v>
      </c>
      <c r="D9" s="5">
        <v>30000</v>
      </c>
      <c r="E9" s="15">
        <f t="shared" si="1"/>
        <v>3.4482758620689655E-2</v>
      </c>
      <c r="F9" s="16">
        <f t="shared" si="2"/>
        <v>-0.33333333333333331</v>
      </c>
      <c r="I9" s="7"/>
      <c r="J9" s="7"/>
      <c r="K9" s="7"/>
      <c r="L9" s="7"/>
    </row>
    <row r="10" spans="1:12" ht="16" customHeight="1">
      <c r="A10" s="4" t="s">
        <v>5</v>
      </c>
      <c r="B10" s="5">
        <v>180000</v>
      </c>
      <c r="C10" s="56">
        <f t="shared" si="0"/>
        <v>0.18</v>
      </c>
      <c r="D10" s="5">
        <v>160000</v>
      </c>
      <c r="E10" s="15">
        <f t="shared" si="1"/>
        <v>0.18390804597701149</v>
      </c>
      <c r="F10" s="16">
        <f t="shared" si="2"/>
        <v>0.125</v>
      </c>
      <c r="I10" s="63" t="s">
        <v>65</v>
      </c>
      <c r="J10" s="7">
        <f>(B11-B10)/B24</f>
        <v>-1.8888888888888888</v>
      </c>
      <c r="K10" s="7">
        <f>(D11-D10)/D24</f>
        <v>-3.75</v>
      </c>
    </row>
    <row r="11" spans="1:12" ht="16.5" customHeight="1">
      <c r="A11" s="4" t="s">
        <v>10</v>
      </c>
      <c r="B11" s="5">
        <v>10000</v>
      </c>
      <c r="C11" s="56">
        <f t="shared" si="0"/>
        <v>0.01</v>
      </c>
      <c r="D11" s="5">
        <v>10000</v>
      </c>
      <c r="E11" s="15">
        <f t="shared" si="1"/>
        <v>1.1494252873563218E-2</v>
      </c>
      <c r="F11" s="16">
        <f t="shared" si="2"/>
        <v>0</v>
      </c>
      <c r="I11" s="65" t="s">
        <v>80</v>
      </c>
      <c r="J11" s="7"/>
      <c r="K11" s="7"/>
      <c r="L11" s="7"/>
    </row>
    <row r="12" spans="1:12" ht="16.5" customHeight="1">
      <c r="A12" s="8" t="s">
        <v>33</v>
      </c>
      <c r="B12" s="41">
        <f>SUM(B7:B11)</f>
        <v>450000</v>
      </c>
      <c r="C12" s="56">
        <f t="shared" si="0"/>
        <v>0.45</v>
      </c>
      <c r="D12" s="41">
        <f>SUM(D7:D11)</f>
        <v>400000</v>
      </c>
      <c r="E12" s="15">
        <f t="shared" si="1"/>
        <v>0.45977011494252873</v>
      </c>
      <c r="F12" s="16">
        <f t="shared" si="2"/>
        <v>0.125</v>
      </c>
      <c r="I12" s="63" t="s">
        <v>86</v>
      </c>
      <c r="J12" s="7">
        <f>B7/B24</f>
        <v>0.44444444444444442</v>
      </c>
      <c r="K12" s="7">
        <f>D7/D24</f>
        <v>0.75</v>
      </c>
    </row>
    <row r="13" spans="1:12" ht="16.5" customHeight="1">
      <c r="A13" s="7"/>
      <c r="B13" s="7"/>
      <c r="C13" s="56"/>
      <c r="D13" s="7"/>
      <c r="E13" s="15"/>
      <c r="F13" s="16"/>
      <c r="I13" s="73" t="s">
        <v>66</v>
      </c>
      <c r="J13" s="73"/>
      <c r="K13" s="73"/>
      <c r="L13" s="73"/>
    </row>
    <row r="14" spans="1:12" ht="16.5" customHeight="1">
      <c r="A14" s="4" t="s">
        <v>16</v>
      </c>
      <c r="B14" s="5">
        <v>1100000</v>
      </c>
      <c r="C14" s="56">
        <f>B14/$B$17</f>
        <v>1.1000000000000001</v>
      </c>
      <c r="D14" s="5">
        <v>1000000</v>
      </c>
      <c r="E14" s="15">
        <f t="shared" si="1"/>
        <v>1.1494252873563218</v>
      </c>
      <c r="F14" s="16">
        <f t="shared" si="2"/>
        <v>0.1</v>
      </c>
      <c r="I14" s="63" t="s">
        <v>67</v>
      </c>
      <c r="J14" s="7">
        <f>B40/'Table 1'!B4</f>
        <v>4</v>
      </c>
      <c r="K14" s="7">
        <f>D40/'Table 1'!D4</f>
        <v>3.5555555555555554</v>
      </c>
    </row>
    <row r="15" spans="1:12" ht="16.5" customHeight="1">
      <c r="A15" s="4" t="s">
        <v>9</v>
      </c>
      <c r="B15" s="5">
        <v>600000</v>
      </c>
      <c r="C15" s="56">
        <f>B15/$B$17</f>
        <v>0.6</v>
      </c>
      <c r="D15" s="5">
        <v>550000</v>
      </c>
      <c r="E15" s="15">
        <f t="shared" si="1"/>
        <v>0.63218390804597702</v>
      </c>
      <c r="F15" s="16">
        <f t="shared" si="2"/>
        <v>9.0909090909090912E-2</v>
      </c>
      <c r="I15" s="66" t="s">
        <v>91</v>
      </c>
      <c r="J15" s="7"/>
      <c r="K15" s="7"/>
      <c r="L15" s="7"/>
    </row>
    <row r="16" spans="1:12" ht="16.5" customHeight="1">
      <c r="A16" s="4" t="s">
        <v>3</v>
      </c>
      <c r="B16" s="5">
        <v>50000</v>
      </c>
      <c r="C16" s="56">
        <f>B16/$B$17</f>
        <v>0.05</v>
      </c>
      <c r="D16" s="5">
        <v>20000</v>
      </c>
      <c r="E16" s="15">
        <f t="shared" si="1"/>
        <v>2.2988505747126436E-2</v>
      </c>
      <c r="F16" s="16">
        <f t="shared" si="2"/>
        <v>1.5</v>
      </c>
      <c r="H16" s="50"/>
      <c r="I16" s="63" t="s">
        <v>84</v>
      </c>
      <c r="J16" s="7">
        <f>B40/B17</f>
        <v>2</v>
      </c>
      <c r="K16" s="7">
        <f>D40/D17</f>
        <v>1.8390804597701149</v>
      </c>
    </row>
    <row r="17" spans="1:12" ht="16.5" customHeight="1" thickBot="1">
      <c r="A17" s="17" t="s">
        <v>34</v>
      </c>
      <c r="B17" s="49">
        <f>SUM(B12:B14)-B15+SUM(B16:B16)</f>
        <v>1000000</v>
      </c>
      <c r="C17" s="56">
        <f>B17/$B$17</f>
        <v>1</v>
      </c>
      <c r="D17" s="49">
        <f>SUM(D12:D14)-D15+SUM(D16:D16)</f>
        <v>870000</v>
      </c>
      <c r="E17" s="15">
        <f t="shared" si="1"/>
        <v>1</v>
      </c>
      <c r="F17" s="16">
        <f t="shared" si="2"/>
        <v>0.14942528735632185</v>
      </c>
      <c r="I17" s="66" t="s">
        <v>87</v>
      </c>
      <c r="J17" s="7"/>
      <c r="K17" s="7"/>
      <c r="L17" s="7"/>
    </row>
    <row r="18" spans="1:12" ht="16.5" customHeight="1" thickTop="1">
      <c r="A18" s="7"/>
      <c r="B18" s="7"/>
      <c r="C18" s="18"/>
      <c r="D18" s="7"/>
      <c r="E18" s="15"/>
      <c r="F18" s="16"/>
      <c r="I18" s="63" t="s">
        <v>85</v>
      </c>
      <c r="J18" s="41">
        <f>B11-B24</f>
        <v>-80000</v>
      </c>
      <c r="K18" s="41">
        <f>D11-D24</f>
        <v>-30000</v>
      </c>
    </row>
    <row r="19" spans="1:12" ht="16.5" customHeight="1">
      <c r="A19" s="8" t="s">
        <v>35</v>
      </c>
      <c r="B19" s="19"/>
      <c r="C19" s="18"/>
      <c r="D19" s="19"/>
      <c r="E19" s="15"/>
      <c r="F19" s="16"/>
      <c r="I19" s="67" t="s">
        <v>90</v>
      </c>
      <c r="J19" s="7"/>
      <c r="K19" s="7"/>
      <c r="L19" s="7"/>
    </row>
    <row r="20" spans="1:12" ht="16.5" customHeight="1">
      <c r="A20" s="4" t="s">
        <v>15</v>
      </c>
      <c r="B20" s="5">
        <v>80000</v>
      </c>
      <c r="C20" s="57">
        <f t="shared" ref="C20:C31" si="3">B20/$B$31</f>
        <v>0.08</v>
      </c>
      <c r="D20" s="5">
        <v>45000</v>
      </c>
      <c r="E20" s="18">
        <f>D20/$D$31</f>
        <v>5.1724137931034482E-2</v>
      </c>
      <c r="F20" s="16">
        <f>(B20-D20)/D20</f>
        <v>0.77777777777777779</v>
      </c>
      <c r="I20" s="74" t="s">
        <v>68</v>
      </c>
      <c r="J20" s="74"/>
      <c r="K20" s="74"/>
      <c r="L20" s="74"/>
    </row>
    <row r="21" spans="1:12" ht="16.5" customHeight="1">
      <c r="A21" s="4" t="s">
        <v>12</v>
      </c>
      <c r="B21" s="5">
        <v>100000</v>
      </c>
      <c r="C21" s="57">
        <f t="shared" si="3"/>
        <v>0.1</v>
      </c>
      <c r="D21" s="5">
        <v>100000</v>
      </c>
      <c r="E21" s="18">
        <f>D21/$D$31</f>
        <v>0.11494252873563218</v>
      </c>
      <c r="F21" s="16">
        <f>(B21-D21)/D21</f>
        <v>0</v>
      </c>
      <c r="I21" s="63" t="s">
        <v>69</v>
      </c>
      <c r="J21" s="7">
        <f>B41/B10</f>
        <v>8.3333333333333339</v>
      </c>
      <c r="K21" s="7">
        <f>D41/D10</f>
        <v>7.5</v>
      </c>
    </row>
    <row r="22" spans="1:12" ht="16.5" customHeight="1">
      <c r="A22" s="4" t="s">
        <v>23</v>
      </c>
      <c r="B22" s="5">
        <v>30000</v>
      </c>
      <c r="C22" s="57">
        <f t="shared" si="3"/>
        <v>0.03</v>
      </c>
      <c r="D22" s="5">
        <v>35000</v>
      </c>
      <c r="E22" s="18">
        <f>D22/$D$31</f>
        <v>4.0229885057471264E-2</v>
      </c>
      <c r="F22" s="16">
        <f>(B22-D22)/D22</f>
        <v>-0.14285714285714285</v>
      </c>
      <c r="I22" s="67" t="s">
        <v>70</v>
      </c>
      <c r="J22" s="7"/>
      <c r="K22" s="7"/>
      <c r="L22" s="7"/>
    </row>
    <row r="23" spans="1:12" ht="16.5" customHeight="1">
      <c r="A23" s="20" t="s">
        <v>37</v>
      </c>
      <c r="B23" s="54">
        <f>SUM(B20:B22)</f>
        <v>210000</v>
      </c>
      <c r="C23" s="57">
        <f t="shared" si="3"/>
        <v>0.21</v>
      </c>
      <c r="D23" s="19">
        <f>SUM(D20:D22)</f>
        <v>180000</v>
      </c>
      <c r="E23" s="18">
        <f>D23/$D$31</f>
        <v>0.20689655172413793</v>
      </c>
      <c r="F23" s="16">
        <f>(B23-D23)/D23</f>
        <v>0.16666666666666666</v>
      </c>
      <c r="I23" s="63" t="s">
        <v>81</v>
      </c>
      <c r="J23" s="7">
        <f>B10/(B41/365)</f>
        <v>43.800000000000004</v>
      </c>
      <c r="K23" s="7">
        <f>D10/(D41/365)</f>
        <v>48.666666666666671</v>
      </c>
    </row>
    <row r="24" spans="1:12" ht="16.5" customHeight="1">
      <c r="A24" s="4" t="s">
        <v>17</v>
      </c>
      <c r="B24" s="5">
        <v>90000</v>
      </c>
      <c r="C24" s="57">
        <f t="shared" si="3"/>
        <v>0.09</v>
      </c>
      <c r="D24" s="5">
        <v>40000</v>
      </c>
      <c r="E24" s="18">
        <f t="shared" ref="E24:E30" si="4">D25/$D$31</f>
        <v>0.25287356321839083</v>
      </c>
      <c r="F24" s="16">
        <f t="shared" ref="F24:F30" si="5">(B25-D25)/D25</f>
        <v>0.36363636363636365</v>
      </c>
      <c r="I24" s="67" t="s">
        <v>89</v>
      </c>
      <c r="J24" s="7"/>
      <c r="K24" s="7"/>
      <c r="L24" s="7"/>
    </row>
    <row r="25" spans="1:12" ht="16.5" customHeight="1">
      <c r="A25" s="20" t="s">
        <v>38</v>
      </c>
      <c r="B25" s="72">
        <f>SUM(B23:B24)</f>
        <v>300000</v>
      </c>
      <c r="C25" s="57">
        <f t="shared" si="3"/>
        <v>0.3</v>
      </c>
      <c r="D25" s="72">
        <f t="shared" ref="D25" si="6">SUM(D23:D24)</f>
        <v>220000</v>
      </c>
      <c r="E25" s="18">
        <f t="shared" si="4"/>
        <v>0.28735632183908044</v>
      </c>
      <c r="F25" s="16">
        <f t="shared" si="5"/>
        <v>0</v>
      </c>
      <c r="I25" s="63" t="s">
        <v>82</v>
      </c>
      <c r="J25" s="7">
        <f>B40/B8</f>
        <v>10</v>
      </c>
      <c r="K25" s="7">
        <f>D40/D8</f>
        <v>9.4117647058823533</v>
      </c>
    </row>
    <row r="26" spans="1:12" ht="16.5" customHeight="1">
      <c r="A26" s="4" t="s">
        <v>19</v>
      </c>
      <c r="B26" s="5">
        <v>250000</v>
      </c>
      <c r="C26" s="57">
        <f t="shared" si="3"/>
        <v>0.25</v>
      </c>
      <c r="D26" s="5">
        <v>250000</v>
      </c>
      <c r="E26" s="18">
        <f t="shared" si="4"/>
        <v>5.7471264367816091E-2</v>
      </c>
      <c r="F26" s="16">
        <f t="shared" si="5"/>
        <v>0</v>
      </c>
      <c r="I26" s="68" t="s">
        <v>71</v>
      </c>
      <c r="J26" s="7"/>
      <c r="K26" s="7"/>
      <c r="L26" s="7"/>
    </row>
    <row r="27" spans="1:12" ht="16.5" customHeight="1">
      <c r="A27" s="4" t="s">
        <v>8</v>
      </c>
      <c r="B27" s="5">
        <v>50000</v>
      </c>
      <c r="C27" s="57">
        <f t="shared" si="3"/>
        <v>0.05</v>
      </c>
      <c r="D27" s="5">
        <v>50000</v>
      </c>
      <c r="E27" s="18">
        <f t="shared" si="4"/>
        <v>0.11494252873563218</v>
      </c>
      <c r="F27" s="16">
        <f t="shared" si="5"/>
        <v>0</v>
      </c>
      <c r="I27" s="63" t="s">
        <v>83</v>
      </c>
      <c r="J27" s="7">
        <f>B8/(B40/365)</f>
        <v>36.5</v>
      </c>
      <c r="K27" s="7">
        <f>D8/(D40/365)</f>
        <v>38.78125</v>
      </c>
    </row>
    <row r="28" spans="1:12" ht="16.5" customHeight="1">
      <c r="A28" s="4" t="s">
        <v>18</v>
      </c>
      <c r="B28" s="5">
        <v>100000</v>
      </c>
      <c r="C28" s="57">
        <f t="shared" si="3"/>
        <v>0.1</v>
      </c>
      <c r="D28" s="5">
        <v>100000</v>
      </c>
      <c r="E28" s="18">
        <f t="shared" si="4"/>
        <v>0.28735632183908044</v>
      </c>
      <c r="F28" s="16">
        <f t="shared" si="5"/>
        <v>0.2</v>
      </c>
      <c r="I28" s="68" t="s">
        <v>88</v>
      </c>
      <c r="J28" s="7"/>
      <c r="K28" s="7"/>
      <c r="L28" s="7"/>
    </row>
    <row r="29" spans="1:12" ht="16">
      <c r="A29" s="4" t="s">
        <v>6</v>
      </c>
      <c r="B29" s="5">
        <v>300000</v>
      </c>
      <c r="C29" s="57">
        <f t="shared" si="3"/>
        <v>0.3</v>
      </c>
      <c r="D29" s="5">
        <v>250000</v>
      </c>
      <c r="E29" s="18">
        <f t="shared" si="4"/>
        <v>0.74712643678160917</v>
      </c>
      <c r="F29" s="16">
        <f t="shared" si="5"/>
        <v>7.6923076923076927E-2</v>
      </c>
      <c r="I29" s="73" t="s">
        <v>92</v>
      </c>
      <c r="J29" s="73"/>
      <c r="K29" s="73"/>
      <c r="L29" s="73"/>
    </row>
    <row r="30" spans="1:12" ht="16">
      <c r="A30" s="20" t="s">
        <v>39</v>
      </c>
      <c r="B30" s="71">
        <f>SUM(B26:B29)</f>
        <v>700000</v>
      </c>
      <c r="C30" s="57">
        <f t="shared" si="3"/>
        <v>0.7</v>
      </c>
      <c r="D30" s="21">
        <f t="shared" ref="D30" si="7">SUM(D26:D29)</f>
        <v>650000</v>
      </c>
      <c r="E30" s="18">
        <f t="shared" si="4"/>
        <v>1</v>
      </c>
      <c r="F30" s="16">
        <f t="shared" si="5"/>
        <v>0.14942528735632185</v>
      </c>
      <c r="I30" s="63" t="s">
        <v>72</v>
      </c>
      <c r="J30" s="7">
        <f>B25/B17</f>
        <v>0.3</v>
      </c>
      <c r="K30" s="7">
        <f>D25/D17</f>
        <v>0.25287356321839083</v>
      </c>
    </row>
    <row r="31" spans="1:12" ht="16">
      <c r="A31" s="22" t="s">
        <v>40</v>
      </c>
      <c r="B31" s="55">
        <f>B25+B30</f>
        <v>1000000</v>
      </c>
      <c r="C31" s="57">
        <f t="shared" si="3"/>
        <v>1</v>
      </c>
      <c r="D31" s="55">
        <f>D25+D30</f>
        <v>870000</v>
      </c>
      <c r="E31" s="7"/>
      <c r="F31" s="7"/>
      <c r="I31" s="67" t="s">
        <v>94</v>
      </c>
      <c r="J31" s="7"/>
      <c r="K31" s="7"/>
      <c r="L31" s="7"/>
    </row>
    <row r="32" spans="1:12" ht="16">
      <c r="A32" s="7"/>
      <c r="B32" s="7"/>
      <c r="C32" s="7"/>
      <c r="D32" s="7"/>
      <c r="E32" s="7"/>
      <c r="F32" s="7"/>
      <c r="I32" s="63" t="s">
        <v>96</v>
      </c>
      <c r="J32" s="7">
        <f>B41/B20</f>
        <v>18.75</v>
      </c>
      <c r="K32" s="7">
        <f>D41/D20</f>
        <v>26.666666666666668</v>
      </c>
    </row>
    <row r="33" spans="1:12" ht="16">
      <c r="A33" s="7"/>
      <c r="B33" s="7"/>
      <c r="C33" s="7"/>
      <c r="D33" s="7"/>
      <c r="E33" s="7"/>
      <c r="F33" s="7"/>
      <c r="I33" s="67" t="s">
        <v>97</v>
      </c>
      <c r="J33" s="7"/>
      <c r="K33" s="7"/>
      <c r="L33" s="7"/>
    </row>
    <row r="34" spans="1:12" ht="16">
      <c r="A34" s="7"/>
      <c r="B34" s="7"/>
      <c r="C34" s="7"/>
      <c r="D34" s="7"/>
      <c r="E34" s="7"/>
      <c r="F34" s="7"/>
      <c r="I34" s="69" t="s">
        <v>98</v>
      </c>
      <c r="J34" s="7">
        <f>B20/(B41/365)</f>
        <v>19.466666666666669</v>
      </c>
      <c r="K34" s="7">
        <f>D20/(D41/365)</f>
        <v>13.687500000000002</v>
      </c>
    </row>
    <row r="35" spans="1:12" ht="16">
      <c r="A35" s="6" t="s">
        <v>61</v>
      </c>
      <c r="B35" s="7"/>
      <c r="C35" s="7"/>
      <c r="D35" s="7"/>
      <c r="E35" s="7"/>
      <c r="F35" s="7"/>
      <c r="I35" s="67" t="s">
        <v>99</v>
      </c>
      <c r="J35" s="7"/>
      <c r="L35" s="7"/>
    </row>
    <row r="36" spans="1:12" ht="16">
      <c r="A36" s="8" t="s">
        <v>41</v>
      </c>
      <c r="B36" s="7"/>
      <c r="C36" s="7"/>
      <c r="D36" s="7"/>
      <c r="E36" s="7"/>
      <c r="F36" s="7"/>
      <c r="I36" s="69" t="s">
        <v>95</v>
      </c>
      <c r="J36" s="7">
        <f>B25/B30</f>
        <v>0.42857142857142855</v>
      </c>
      <c r="K36" s="7">
        <f>D25/D30</f>
        <v>0.33846153846153848</v>
      </c>
    </row>
    <row r="37" spans="1:12" ht="16">
      <c r="A37" s="7" t="s">
        <v>28</v>
      </c>
      <c r="B37" s="7"/>
      <c r="C37" s="7"/>
      <c r="D37" s="7"/>
      <c r="E37" s="7"/>
      <c r="F37" s="7"/>
      <c r="I37" s="67" t="s">
        <v>100</v>
      </c>
      <c r="J37" s="7"/>
      <c r="K37" s="7"/>
      <c r="L37" s="7"/>
    </row>
    <row r="38" spans="1:12" ht="16">
      <c r="A38" s="7" t="s">
        <v>29</v>
      </c>
      <c r="B38" s="7"/>
      <c r="C38" s="7"/>
      <c r="D38" s="7"/>
      <c r="E38" s="7"/>
      <c r="F38" s="7"/>
      <c r="I38" s="69" t="s">
        <v>73</v>
      </c>
      <c r="J38" s="7">
        <f>B47/B48</f>
        <v>9</v>
      </c>
      <c r="K38" s="7">
        <f>D47/D48</f>
        <v>6.95</v>
      </c>
    </row>
    <row r="39" spans="1:12" ht="16">
      <c r="A39" s="7"/>
      <c r="B39" s="9">
        <v>2019</v>
      </c>
      <c r="C39" s="23" t="s">
        <v>30</v>
      </c>
      <c r="D39" s="9">
        <v>2018</v>
      </c>
      <c r="E39" s="23" t="s">
        <v>30</v>
      </c>
      <c r="F39" s="11" t="s">
        <v>31</v>
      </c>
      <c r="I39" s="67" t="s">
        <v>93</v>
      </c>
      <c r="J39" s="7"/>
      <c r="K39" s="7"/>
      <c r="L39" s="7"/>
    </row>
    <row r="40" spans="1:12" ht="16">
      <c r="A40" s="4" t="s">
        <v>20</v>
      </c>
      <c r="B40" s="5">
        <v>2000000</v>
      </c>
      <c r="C40" s="47">
        <f>B40/$B$40</f>
        <v>1</v>
      </c>
      <c r="D40" s="5">
        <v>1600000</v>
      </c>
      <c r="E40" s="47">
        <f>D40/$D$40</f>
        <v>1</v>
      </c>
      <c r="F40" s="16">
        <f>(B40-D40)/D40</f>
        <v>0.25</v>
      </c>
      <c r="I40" s="73" t="s">
        <v>74</v>
      </c>
      <c r="J40" s="73"/>
      <c r="K40" s="73"/>
      <c r="L40" s="73"/>
    </row>
    <row r="41" spans="1:12" ht="16">
      <c r="A41" s="4" t="s">
        <v>13</v>
      </c>
      <c r="B41" s="5">
        <v>1500000</v>
      </c>
      <c r="C41" s="47">
        <f t="shared" ref="C41:C51" si="8">B41/$B$40</f>
        <v>0.75</v>
      </c>
      <c r="D41" s="5">
        <v>1200000</v>
      </c>
      <c r="E41" s="47">
        <f t="shared" ref="E41:E51" si="9">D41/$D$40</f>
        <v>0.75</v>
      </c>
      <c r="F41" s="16">
        <f t="shared" ref="F41:F51" si="10">(B41-D41)/D41</f>
        <v>0.25</v>
      </c>
      <c r="I41" s="69" t="s">
        <v>103</v>
      </c>
      <c r="J41" s="7">
        <f>B51/B17</f>
        <v>0.1105</v>
      </c>
      <c r="K41" s="7">
        <f>D51/D17</f>
        <v>9.4379310344827591E-2</v>
      </c>
    </row>
    <row r="42" spans="1:12" ht="16">
      <c r="A42" s="8" t="s">
        <v>42</v>
      </c>
      <c r="B42" s="41">
        <f>B40-B41</f>
        <v>500000</v>
      </c>
      <c r="C42" s="47">
        <f t="shared" si="8"/>
        <v>0.25</v>
      </c>
      <c r="D42" s="41">
        <f>D40-D41</f>
        <v>400000</v>
      </c>
      <c r="E42" s="47">
        <f t="shared" si="9"/>
        <v>0.25</v>
      </c>
      <c r="F42" s="16">
        <f t="shared" si="10"/>
        <v>0.25</v>
      </c>
      <c r="I42" s="67"/>
      <c r="J42" s="7"/>
      <c r="K42" s="7"/>
      <c r="L42" s="7"/>
    </row>
    <row r="43" spans="1:12" ht="16">
      <c r="A43" s="4" t="s">
        <v>14</v>
      </c>
      <c r="B43" s="5">
        <v>270000</v>
      </c>
      <c r="C43" s="47">
        <f t="shared" si="8"/>
        <v>0.13500000000000001</v>
      </c>
      <c r="D43" s="5">
        <v>216000</v>
      </c>
      <c r="E43" s="47">
        <f t="shared" si="9"/>
        <v>0.13500000000000001</v>
      </c>
      <c r="F43" s="16">
        <f t="shared" si="10"/>
        <v>0.25</v>
      </c>
      <c r="I43" s="69" t="s">
        <v>104</v>
      </c>
      <c r="J43" s="7">
        <f>B54/B30</f>
        <v>0.14285714285714285</v>
      </c>
      <c r="K43" s="7"/>
      <c r="L43" s="7"/>
    </row>
    <row r="44" spans="1:12" ht="32">
      <c r="A44" s="24" t="s">
        <v>43</v>
      </c>
      <c r="B44" s="45">
        <f>B42-B43</f>
        <v>230000</v>
      </c>
      <c r="C44" s="47">
        <f t="shared" si="8"/>
        <v>0.115</v>
      </c>
      <c r="D44" s="45">
        <f>D42-D43</f>
        <v>184000</v>
      </c>
      <c r="E44" s="47">
        <f t="shared" si="9"/>
        <v>0.115</v>
      </c>
      <c r="F44" s="16">
        <f t="shared" si="10"/>
        <v>0.25</v>
      </c>
      <c r="I44" s="67" t="s">
        <v>105</v>
      </c>
      <c r="J44" s="7"/>
      <c r="K44" s="7"/>
      <c r="L44" s="7"/>
    </row>
    <row r="45" spans="1:12" ht="16">
      <c r="A45" s="4" t="s">
        <v>24</v>
      </c>
      <c r="B45" s="5">
        <v>50000</v>
      </c>
      <c r="C45" s="47">
        <f t="shared" si="8"/>
        <v>2.5000000000000001E-2</v>
      </c>
      <c r="D45" s="5">
        <v>45000</v>
      </c>
      <c r="E45" s="47">
        <f t="shared" si="9"/>
        <v>2.8125000000000001E-2</v>
      </c>
      <c r="F45" s="16">
        <f t="shared" si="10"/>
        <v>0.1111111111111111</v>
      </c>
      <c r="I45" s="69" t="s">
        <v>75</v>
      </c>
      <c r="J45" s="7">
        <f>B51/B40</f>
        <v>5.525E-2</v>
      </c>
      <c r="K45" s="7">
        <f>D51/D40</f>
        <v>5.1318750000000003E-2</v>
      </c>
    </row>
    <row r="46" spans="1:12" ht="16">
      <c r="A46" s="26" t="s">
        <v>44</v>
      </c>
      <c r="B46" s="25"/>
      <c r="C46" s="47">
        <f t="shared" si="8"/>
        <v>0</v>
      </c>
      <c r="D46" s="25"/>
      <c r="E46" s="47">
        <f t="shared" si="9"/>
        <v>0</v>
      </c>
      <c r="F46" s="16"/>
      <c r="I46" s="67"/>
      <c r="J46" s="7"/>
      <c r="K46" s="7"/>
      <c r="L46" s="7"/>
    </row>
    <row r="47" spans="1:12" ht="16">
      <c r="A47" s="24" t="s">
        <v>45</v>
      </c>
      <c r="B47" s="45">
        <f>B44-B45</f>
        <v>180000</v>
      </c>
      <c r="C47" s="47">
        <f t="shared" si="8"/>
        <v>0.09</v>
      </c>
      <c r="D47" s="45">
        <f>D44-D45</f>
        <v>139000</v>
      </c>
      <c r="E47" s="47">
        <f t="shared" si="9"/>
        <v>8.6874999999999994E-2</v>
      </c>
      <c r="F47" s="16">
        <f t="shared" si="10"/>
        <v>0.29496402877697842</v>
      </c>
      <c r="I47" s="69" t="s">
        <v>76</v>
      </c>
      <c r="J47" s="7">
        <f>B47/B17</f>
        <v>0.18</v>
      </c>
      <c r="K47" s="7">
        <f>D47/D17</f>
        <v>0.15977011494252874</v>
      </c>
    </row>
    <row r="48" spans="1:12" ht="16">
      <c r="A48" s="4" t="s">
        <v>22</v>
      </c>
      <c r="B48" s="5">
        <v>20000</v>
      </c>
      <c r="C48" s="47">
        <f t="shared" si="8"/>
        <v>0.01</v>
      </c>
      <c r="D48" s="5">
        <v>20000</v>
      </c>
      <c r="E48" s="47">
        <f t="shared" si="9"/>
        <v>1.2500000000000001E-2</v>
      </c>
      <c r="F48" s="16">
        <f t="shared" si="10"/>
        <v>0</v>
      </c>
      <c r="I48" s="67" t="s">
        <v>77</v>
      </c>
      <c r="J48" s="7"/>
      <c r="K48" s="7"/>
      <c r="L48" s="7"/>
    </row>
    <row r="49" spans="1:12" ht="16">
      <c r="A49" s="26" t="s">
        <v>46</v>
      </c>
      <c r="B49" s="45">
        <f>B47-B48</f>
        <v>160000</v>
      </c>
      <c r="C49" s="47">
        <f t="shared" si="8"/>
        <v>0.08</v>
      </c>
      <c r="D49" s="25">
        <f t="shared" ref="D49" si="11">D47-D48</f>
        <v>119000</v>
      </c>
      <c r="E49" s="47">
        <f t="shared" si="9"/>
        <v>7.4374999999999997E-2</v>
      </c>
      <c r="F49" s="16">
        <f t="shared" si="10"/>
        <v>0.34453781512605042</v>
      </c>
      <c r="I49" s="69" t="s">
        <v>78</v>
      </c>
      <c r="J49" s="70">
        <f>B54/B17</f>
        <v>0.1</v>
      </c>
      <c r="K49" s="70"/>
      <c r="L49" s="70"/>
    </row>
    <row r="50" spans="1:12" ht="16">
      <c r="A50" s="4" t="s">
        <v>25</v>
      </c>
      <c r="B50" s="5">
        <v>49500</v>
      </c>
      <c r="C50" s="47">
        <f t="shared" si="8"/>
        <v>2.4750000000000001E-2</v>
      </c>
      <c r="D50" s="5">
        <v>36890</v>
      </c>
      <c r="E50" s="47">
        <f t="shared" si="9"/>
        <v>2.305625E-2</v>
      </c>
      <c r="F50" s="16">
        <f t="shared" si="10"/>
        <v>0.34182705340200598</v>
      </c>
      <c r="I50" s="67" t="s">
        <v>101</v>
      </c>
      <c r="J50" s="7"/>
      <c r="K50" s="7"/>
      <c r="L50" s="7"/>
    </row>
    <row r="51" spans="1:12" ht="16">
      <c r="A51" s="9" t="s">
        <v>47</v>
      </c>
      <c r="B51" s="46">
        <f>B49-B50</f>
        <v>110500</v>
      </c>
      <c r="C51" s="47">
        <f t="shared" si="8"/>
        <v>5.525E-2</v>
      </c>
      <c r="D51" s="46">
        <f>D49-D50</f>
        <v>82110</v>
      </c>
      <c r="E51" s="47">
        <f t="shared" si="9"/>
        <v>5.1318750000000003E-2</v>
      </c>
      <c r="F51" s="16">
        <f t="shared" si="10"/>
        <v>0.34575569358178054</v>
      </c>
      <c r="I51" s="69" t="s">
        <v>79</v>
      </c>
      <c r="J51" s="7">
        <f>B54/B30</f>
        <v>0.14285714285714285</v>
      </c>
      <c r="K51" s="7"/>
    </row>
    <row r="52" spans="1:12" ht="16">
      <c r="A52" s="28"/>
      <c r="B52" s="29"/>
      <c r="C52" s="29"/>
      <c r="D52" s="29"/>
      <c r="E52" s="48"/>
      <c r="F52" s="25"/>
      <c r="I52" s="67" t="s">
        <v>102</v>
      </c>
      <c r="J52" s="7"/>
      <c r="K52" s="7"/>
    </row>
    <row r="53" spans="1:12">
      <c r="A53" s="37" t="s">
        <v>106</v>
      </c>
      <c r="B53" s="50">
        <f>B87</f>
        <v>10500</v>
      </c>
      <c r="C53" s="50"/>
      <c r="D53" s="50"/>
      <c r="E53" s="29"/>
      <c r="F53" s="25"/>
    </row>
    <row r="54" spans="1:12">
      <c r="A54" s="37" t="s">
        <v>107</v>
      </c>
      <c r="B54" s="50">
        <f>B51-B53</f>
        <v>100000</v>
      </c>
      <c r="C54" s="50"/>
      <c r="D54" s="50"/>
      <c r="E54" s="29"/>
      <c r="F54" s="25"/>
    </row>
    <row r="55" spans="1:12">
      <c r="A55" s="37" t="s">
        <v>108</v>
      </c>
      <c r="B55" s="50">
        <f>B88</f>
        <v>50000</v>
      </c>
      <c r="C55" s="50"/>
      <c r="D55" s="50"/>
      <c r="E55" s="29"/>
      <c r="F55" s="25"/>
    </row>
    <row r="56" spans="1:12" ht="16">
      <c r="A56" s="37" t="s">
        <v>109</v>
      </c>
      <c r="B56" s="50">
        <f>B54-B55</f>
        <v>50000</v>
      </c>
      <c r="C56" s="50"/>
      <c r="D56" s="50"/>
      <c r="E56" s="30"/>
      <c r="F56" s="25"/>
    </row>
    <row r="57" spans="1:12">
      <c r="A57" s="7"/>
      <c r="E57" s="29"/>
      <c r="F57" s="25"/>
    </row>
    <row r="58" spans="1:12">
      <c r="E58" s="29"/>
      <c r="F58" s="25"/>
    </row>
    <row r="59" spans="1:12" ht="16">
      <c r="E59" s="30"/>
      <c r="F59" s="25"/>
    </row>
    <row r="60" spans="1:12">
      <c r="E60" s="29"/>
      <c r="F60" s="25"/>
    </row>
    <row r="61" spans="1:12">
      <c r="E61" s="25"/>
      <c r="F61" s="25"/>
    </row>
    <row r="62" spans="1:12">
      <c r="E62" s="7"/>
      <c r="F62" s="7"/>
    </row>
    <row r="63" spans="1:12">
      <c r="E63" s="7"/>
      <c r="F63" s="7"/>
    </row>
    <row r="64" spans="1:12" ht="15">
      <c r="A64" s="6" t="s">
        <v>61</v>
      </c>
      <c r="B64" s="29"/>
      <c r="C64" s="29"/>
      <c r="D64" s="29"/>
      <c r="E64" s="7"/>
      <c r="F64" s="7"/>
    </row>
    <row r="65" spans="1:6" ht="16">
      <c r="A65" s="8" t="s">
        <v>48</v>
      </c>
      <c r="B65" s="30"/>
      <c r="C65" s="29"/>
      <c r="D65" s="29"/>
      <c r="E65" s="7"/>
      <c r="F65" s="7"/>
    </row>
    <row r="66" spans="1:6" ht="16">
      <c r="A66" s="7" t="s">
        <v>28</v>
      </c>
      <c r="B66" s="29"/>
      <c r="C66" s="29"/>
      <c r="D66" s="30"/>
      <c r="E66" s="7"/>
      <c r="F66" s="7"/>
    </row>
    <row r="67" spans="1:6" ht="16">
      <c r="A67" s="7" t="s">
        <v>29</v>
      </c>
      <c r="B67" s="29"/>
      <c r="C67" s="30"/>
      <c r="D67" s="29"/>
      <c r="E67" s="7"/>
      <c r="F67" s="7"/>
    </row>
    <row r="68" spans="1:6">
      <c r="A68" s="7"/>
      <c r="B68" s="29"/>
      <c r="C68" s="29"/>
      <c r="D68" s="29"/>
      <c r="E68" s="7"/>
      <c r="F68" s="7"/>
    </row>
    <row r="69" spans="1:6" ht="16">
      <c r="A69" s="31" t="s">
        <v>49</v>
      </c>
      <c r="B69" s="29"/>
      <c r="C69" s="29"/>
      <c r="D69" s="30"/>
      <c r="E69" s="7"/>
      <c r="F69" s="7"/>
    </row>
    <row r="70" spans="1:6" ht="16">
      <c r="A70" s="28" t="str">
        <f>A51</f>
        <v>Net Inclome</v>
      </c>
      <c r="B70" s="58">
        <f>B51</f>
        <v>110500</v>
      </c>
      <c r="C70" s="30"/>
      <c r="D70" s="29"/>
      <c r="E70" s="7"/>
      <c r="F70" s="7"/>
    </row>
    <row r="71" spans="1:6" ht="15">
      <c r="A71" s="32" t="s">
        <v>50</v>
      </c>
      <c r="B71" s="29"/>
      <c r="C71" s="29"/>
      <c r="D71" s="25"/>
      <c r="E71" s="7"/>
      <c r="F71" s="7"/>
    </row>
    <row r="72" spans="1:6">
      <c r="A72" s="62" t="s">
        <v>51</v>
      </c>
      <c r="B72" s="45">
        <f>B14-D14</f>
        <v>100000</v>
      </c>
      <c r="C72" s="25"/>
      <c r="D72" s="7"/>
      <c r="E72" s="7"/>
      <c r="F72" s="7"/>
    </row>
    <row r="73" spans="1:6">
      <c r="A73" s="7" t="str">
        <f>A20</f>
        <v>Cuentas por pagar</v>
      </c>
      <c r="B73" s="41">
        <f>'Table 1'!B7-'Table 1'!D7</f>
        <v>30000</v>
      </c>
      <c r="C73" s="7"/>
      <c r="D73" s="7"/>
      <c r="E73" s="7"/>
      <c r="F73" s="7"/>
    </row>
    <row r="74" spans="1:6">
      <c r="A74" s="7" t="str">
        <f>'Table 1'!A26</f>
        <v>Gastos devengados</v>
      </c>
      <c r="B74" s="41">
        <f>'Table 1'!B26-'Table 1'!D26</f>
        <v>-5000</v>
      </c>
      <c r="C74" s="7"/>
      <c r="D74" s="7"/>
      <c r="E74" s="7"/>
      <c r="F74" s="7"/>
    </row>
    <row r="75" spans="1:6" ht="15">
      <c r="A75" s="32" t="s">
        <v>52</v>
      </c>
      <c r="B75" s="7"/>
      <c r="C75" s="7"/>
      <c r="D75" s="7"/>
      <c r="E75" s="7"/>
      <c r="F75" s="7"/>
    </row>
    <row r="76" spans="1:6">
      <c r="A76" s="7" t="str">
        <f>A8</f>
        <v>Cuentas por cobrar</v>
      </c>
      <c r="B76" s="41">
        <f>'Table 1'!B7-'Table 1'!D7</f>
        <v>30000</v>
      </c>
      <c r="C76" s="7"/>
      <c r="D76" s="7"/>
      <c r="E76" s="7"/>
      <c r="F76" s="7"/>
    </row>
    <row r="77" spans="1:6">
      <c r="A77" s="7" t="str">
        <f>A9</f>
        <v>Gastos pagados por anticipado</v>
      </c>
      <c r="B77" s="41">
        <f>'Table 1'!B10-'Table 1'!D10</f>
        <v>-10000</v>
      </c>
      <c r="C77" s="7"/>
      <c r="D77" s="7"/>
      <c r="E77" s="7"/>
      <c r="F77" s="7"/>
    </row>
    <row r="78" spans="1:6">
      <c r="A78" s="7" t="str">
        <f>A10</f>
        <v>Inventarios</v>
      </c>
      <c r="B78" s="41">
        <f>'Table 1'!B8-'Table 1'!D8</f>
        <v>20000</v>
      </c>
      <c r="C78" s="7"/>
      <c r="D78" s="7"/>
      <c r="E78" s="7"/>
      <c r="F78" s="7"/>
    </row>
    <row r="79" spans="1:6" ht="16">
      <c r="A79" s="33" t="s">
        <v>53</v>
      </c>
      <c r="B79" s="59">
        <f>B70+SUM(B72:B74)-SUM(B76:B78)</f>
        <v>195500</v>
      </c>
      <c r="C79" s="7"/>
      <c r="D79" s="7"/>
      <c r="E79" s="7"/>
      <c r="F79" s="7"/>
    </row>
    <row r="80" spans="1:6" ht="16">
      <c r="A80" s="31" t="s">
        <v>54</v>
      </c>
      <c r="B80" s="7"/>
      <c r="C80" s="7"/>
      <c r="D80" s="7"/>
      <c r="E80" s="7"/>
      <c r="F80" s="7"/>
    </row>
    <row r="81" spans="1:6">
      <c r="A81" s="7">
        <f>A13</f>
        <v>0</v>
      </c>
      <c r="B81" s="41">
        <f>'Table 1'!B19-'Table 1'!D19</f>
        <v>100000</v>
      </c>
      <c r="C81" s="7"/>
      <c r="D81" s="7"/>
      <c r="E81" s="7"/>
      <c r="F81" s="7"/>
    </row>
    <row r="82" spans="1:6">
      <c r="A82" s="25" t="str">
        <f>A15</f>
        <v>Depreciación acumulada</v>
      </c>
      <c r="B82" s="45">
        <f>'Table 1'!B6-'Table 1'!D6</f>
        <v>30000</v>
      </c>
      <c r="C82" s="7"/>
      <c r="D82" s="7"/>
      <c r="E82" s="7"/>
      <c r="F82" s="7"/>
    </row>
    <row r="83" spans="1:6" ht="16">
      <c r="A83" s="34" t="s">
        <v>53</v>
      </c>
      <c r="B83" s="59">
        <f>B81+B82</f>
        <v>130000</v>
      </c>
      <c r="C83" s="7"/>
      <c r="D83" s="7"/>
      <c r="E83" s="7"/>
      <c r="F83" s="7"/>
    </row>
    <row r="84" spans="1:6" ht="16">
      <c r="A84" s="31" t="s">
        <v>55</v>
      </c>
      <c r="B84" s="25"/>
      <c r="C84" s="7"/>
      <c r="D84" s="7"/>
      <c r="E84" s="7"/>
      <c r="F84" s="7"/>
    </row>
    <row r="85" spans="1:6" ht="14">
      <c r="A85" s="14" t="s">
        <v>36</v>
      </c>
      <c r="B85" s="60">
        <f>'Table 1'!B20-'Table 1'!D20</f>
        <v>50000</v>
      </c>
      <c r="C85" s="7"/>
      <c r="D85" s="7"/>
      <c r="E85" s="7"/>
      <c r="F85" s="7"/>
    </row>
    <row r="86" spans="1:6">
      <c r="A86" s="7" t="str">
        <f>A21</f>
        <v>Documentos por pagar</v>
      </c>
      <c r="B86" s="41">
        <f>'Table 1'!B15-'Table 1'!D15</f>
        <v>0</v>
      </c>
      <c r="C86" s="7"/>
      <c r="D86" s="7"/>
      <c r="E86" s="7"/>
      <c r="F86" s="7"/>
    </row>
    <row r="87" spans="1:6">
      <c r="A87" s="7" t="s">
        <v>56</v>
      </c>
      <c r="B87" s="41">
        <f>'Table 1'!B24</f>
        <v>10500</v>
      </c>
      <c r="C87" s="7"/>
      <c r="D87" s="7"/>
    </row>
    <row r="88" spans="1:6">
      <c r="A88" s="35" t="str">
        <f>'Table 1'!A29</f>
        <v>Dividendos comunes</v>
      </c>
      <c r="B88" s="61">
        <f>'Table 1'!B29</f>
        <v>50000</v>
      </c>
      <c r="C88" s="7"/>
      <c r="D88" s="7"/>
    </row>
    <row r="89" spans="1:6" ht="16">
      <c r="A89" s="34" t="s">
        <v>57</v>
      </c>
      <c r="B89" s="59">
        <f>SUM(B85:B86)-B87-B88</f>
        <v>-10500</v>
      </c>
      <c r="C89" s="7"/>
      <c r="D89" s="7"/>
    </row>
    <row r="90" spans="1:6" ht="16">
      <c r="A90" s="27" t="s">
        <v>58</v>
      </c>
      <c r="B90" s="41">
        <f>B79-B83+B89</f>
        <v>55000</v>
      </c>
      <c r="C90" s="7"/>
      <c r="D90" s="7"/>
    </row>
    <row r="91" spans="1:6" ht="16">
      <c r="A91" s="36" t="s">
        <v>59</v>
      </c>
      <c r="B91" s="41">
        <f>'Table 1'!D5</f>
        <v>30000</v>
      </c>
      <c r="C91" s="7"/>
      <c r="D91" s="7"/>
    </row>
    <row r="92" spans="1:6" ht="16">
      <c r="A92" s="36" t="s">
        <v>60</v>
      </c>
      <c r="B92" s="41">
        <f>B91+B90</f>
        <v>85000</v>
      </c>
      <c r="C92" s="7"/>
      <c r="D92" s="7"/>
    </row>
    <row r="93" spans="1:6">
      <c r="C93" s="7"/>
      <c r="D93" s="41">
        <f>B92-'Table 1'!B5</f>
        <v>45000</v>
      </c>
    </row>
  </sheetData>
  <mergeCells count="5">
    <mergeCell ref="I6:L6"/>
    <mergeCell ref="I13:L13"/>
    <mergeCell ref="I20:L20"/>
    <mergeCell ref="I29:L29"/>
    <mergeCell ref="I40:L4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QUIZ 1 2020 - SOLUCION Y CUADRO.xlsx</dc:title>
  <dc:creator>Ana Muñoz</dc:creator>
  <cp:lastModifiedBy>Anesveth Maatens</cp:lastModifiedBy>
  <dcterms:created xsi:type="dcterms:W3CDTF">2020-08-14T00:08:56Z</dcterms:created>
  <dcterms:modified xsi:type="dcterms:W3CDTF">2020-09-07T12:51:26Z</dcterms:modified>
</cp:coreProperties>
</file>