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<sst xmlns="http://schemas.openxmlformats.org/spreadsheetml/2006/main" count="79" uniqueCount="64">
  <si>
    <t>Abajo encontrará información de la empresa TJX, S.A. para los años 2019 y 2018.
 Ordene las cuentas para preparar los siguientes estados financieros y hacer análisis horizontal y vertical. 
 1) Balance General
 2) Estado de Resultados
 3) Flujo de Caja</t>
  </si>
  <si>
    <t>BALANCE GENERAL</t>
  </si>
  <si>
    <t>Analisis H</t>
  </si>
  <si>
    <t>Activos corrientes</t>
  </si>
  <si>
    <t>Analisis v</t>
  </si>
  <si>
    <t>Pasivo corriente</t>
  </si>
  <si>
    <t>Deuda a largo plazo</t>
  </si>
  <si>
    <t>Efectivo</t>
  </si>
  <si>
    <t>Pasivos acumulados</t>
  </si>
  <si>
    <t>Ventas</t>
  </si>
  <si>
    <t>Cuentas por cobrar</t>
  </si>
  <si>
    <t>Cuentas por pagar</t>
  </si>
  <si>
    <t>Inventarios</t>
  </si>
  <si>
    <t>Documentos por pagar</t>
  </si>
  <si>
    <t>Activos no corrientes</t>
  </si>
  <si>
    <t>Pasivo no corriente</t>
  </si>
  <si>
    <t>Activos Fijos Netos</t>
  </si>
  <si>
    <t>Capital común</t>
  </si>
  <si>
    <t xml:space="preserve">Total pasivo: </t>
  </si>
  <si>
    <t>Utilidades retenidas</t>
  </si>
  <si>
    <t>Capital</t>
  </si>
  <si>
    <t>Costos de bienes vendidos</t>
  </si>
  <si>
    <t>Otros Gastos</t>
  </si>
  <si>
    <t>Total cap:</t>
  </si>
  <si>
    <t>Total activos</t>
  </si>
  <si>
    <t>TOTAL ACTIVO:</t>
  </si>
  <si>
    <t>TOTAL PASIVO + CAPITAL:</t>
  </si>
  <si>
    <t>Depreciación</t>
  </si>
  <si>
    <t>diff:</t>
  </si>
  <si>
    <t>Impuestos</t>
  </si>
  <si>
    <t>Dividendos comunes</t>
  </si>
  <si>
    <t>Gastos por intereses</t>
  </si>
  <si>
    <t>ESTADO DE RESULTADOS</t>
  </si>
  <si>
    <t>FLUJO DE CAJA</t>
  </si>
  <si>
    <t>Cash flow from operating activities</t>
  </si>
  <si>
    <t>Costo de ventas</t>
  </si>
  <si>
    <t>Net income</t>
  </si>
  <si>
    <t>Utilidad Bruta</t>
  </si>
  <si>
    <t>Additions to net incom</t>
  </si>
  <si>
    <t>Gastos fijos operativos</t>
  </si>
  <si>
    <t>Depreciation (change)</t>
  </si>
  <si>
    <t>Earnings before interest, taxes, depreciation and amortization</t>
  </si>
  <si>
    <t>Incremento en cuentas por pagar</t>
  </si>
  <si>
    <t>Depreciación anual</t>
  </si>
  <si>
    <t>Increase in accruals</t>
  </si>
  <si>
    <t>Earnings before interest and tax</t>
  </si>
  <si>
    <t>Subtractions from net income</t>
  </si>
  <si>
    <t>Incremento en cuenta por cobrar</t>
  </si>
  <si>
    <t>Earnings before taxes</t>
  </si>
  <si>
    <t>Incrementos en inventario</t>
  </si>
  <si>
    <t>Impuestos (40%)</t>
  </si>
  <si>
    <t>Net cash flow from operations</t>
  </si>
  <si>
    <t>Utilidad neta</t>
  </si>
  <si>
    <t>Cash flows from long term investing activities</t>
  </si>
  <si>
    <t>Aquicisión de activos fijos</t>
  </si>
  <si>
    <t>Cash flows from financing activities</t>
  </si>
  <si>
    <t>Increase in notes payable</t>
  </si>
  <si>
    <t>Increase in bonds</t>
  </si>
  <si>
    <t>-</t>
  </si>
  <si>
    <t>Divident payment</t>
  </si>
  <si>
    <t>Net cash flow from financing</t>
  </si>
  <si>
    <t>Net change in cash</t>
  </si>
  <si>
    <t>Cash at the beginning of the year</t>
  </si>
  <si>
    <t>Cash at the end of the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</si>
</sst>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sz val="11.0"/>
      <color rgb="FF000000"/>
      <name val="Calibri"/>
    </font>
    <font>
      <color theme="1"/>
      <name val="Arial"/>
    </font>
    <font>
      <b/>
      <sz val="11.0"/>
      <color rgb="FF000000"/>
      <name val="Calibri"/>
    </font>
    <font>
      <b/>
      <u/>
      <color theme="1"/>
      <name val="Arial"/>
    </font>
    <font>
      <b/>
      <u/>
      <color theme="1"/>
      <name val="Arial"/>
    </font>
    <font>
      <b/>
      <u/>
      <color theme="1"/>
      <name val="Arial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color theme="1"/>
      <name val="Arial"/>
    </font>
    <font>
      <b/>
      <u/>
      <color theme="1"/>
      <name val="Arial"/>
    </font>
    <font>
      <b/>
      <u/>
      <sz val="11.0"/>
      <color rgb="FF000000"/>
      <name val="Calibri"/>
    </font>
    <font>
      <b/>
      <u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1" fillId="3" fontId="1" numFmtId="0" xfId="0" applyAlignment="1" applyBorder="1" applyFill="1" applyFont="1">
      <alignment shrinkToFit="0" vertical="bottom" wrapText="0"/>
    </xf>
    <xf borderId="2" fillId="3" fontId="3" numFmtId="0" xfId="0" applyAlignment="1" applyBorder="1" applyFont="1">
      <alignment horizontal="right" readingOrder="0" shrinkToFit="0" vertical="bottom" wrapText="0"/>
    </xf>
    <xf borderId="2" fillId="3" fontId="3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2" fontId="5" numFmtId="0" xfId="0" applyAlignment="1" applyFont="1">
      <alignment readingOrder="0"/>
    </xf>
    <xf borderId="3" fillId="2" fontId="1" numFmtId="0" xfId="0" applyAlignment="1" applyBorder="1" applyFont="1">
      <alignment readingOrder="0" shrinkToFit="0" vertical="bottom" wrapText="0"/>
    </xf>
    <xf borderId="4" fillId="2" fontId="1" numFmtId="4" xfId="0" applyAlignment="1" applyBorder="1" applyFont="1" applyNumberFormat="1">
      <alignment readingOrder="0" shrinkToFit="0" vertical="bottom" wrapText="0"/>
    </xf>
    <xf borderId="4" fillId="2" fontId="1" numFmtId="10" xfId="0" applyAlignment="1" applyBorder="1" applyFont="1" applyNumberFormat="1">
      <alignment shrinkToFit="0" vertical="bottom" wrapText="0"/>
    </xf>
    <xf borderId="0" fillId="4" fontId="1" numFmtId="0" xfId="0" applyAlignment="1" applyFill="1" applyFont="1">
      <alignment readingOrder="0" shrinkToFit="0" vertical="bottom" wrapText="0"/>
    </xf>
    <xf borderId="0" fillId="4" fontId="1" numFmtId="4" xfId="0" applyAlignment="1" applyFont="1" applyNumberFormat="1">
      <alignment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2" fontId="1" numFmtId="0" xfId="0" applyAlignment="1" applyFont="1">
      <alignment readingOrder="0" shrinkToFit="0" vertical="bottom" wrapText="0"/>
    </xf>
    <xf borderId="0" fillId="2" fontId="2" numFmtId="0" xfId="0" applyFont="1"/>
    <xf borderId="3" fillId="0" fontId="1" numFmtId="0" xfId="0" applyAlignment="1" applyBorder="1" applyFont="1">
      <alignment readingOrder="0" shrinkToFit="0" vertical="bottom" wrapText="0"/>
    </xf>
    <xf borderId="4" fillId="0" fontId="1" numFmtId="4" xfId="0" applyAlignment="1" applyBorder="1" applyFont="1" applyNumberFormat="1">
      <alignment readingOrder="0" shrinkToFit="0" vertical="bottom" wrapText="0"/>
    </xf>
    <xf borderId="0" fillId="4" fontId="6" numFmtId="0" xfId="0" applyAlignment="1" applyFont="1">
      <alignment readingOrder="0"/>
    </xf>
    <xf borderId="0" fillId="2" fontId="7" numFmtId="0" xfId="0" applyAlignment="1" applyFont="1">
      <alignment shrinkToFit="0" vertical="bottom" wrapText="0"/>
    </xf>
    <xf borderId="0" fillId="2" fontId="8" numFmtId="0" xfId="0" applyAlignment="1" applyFont="1">
      <alignment readingOrder="0" shrinkToFit="0" vertical="bottom" wrapText="0"/>
    </xf>
    <xf borderId="0" fillId="0" fontId="9" numFmtId="4" xfId="0" applyFont="1" applyNumberFormat="1"/>
    <xf borderId="0" fillId="2" fontId="2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0"/>
    </xf>
    <xf borderId="0" fillId="0" fontId="1" numFmtId="4" xfId="0" applyAlignment="1" applyFont="1" applyNumberFormat="1">
      <alignment readingOrder="0" shrinkToFit="0" vertical="bottom" wrapText="0"/>
    </xf>
    <xf borderId="0" fillId="2" fontId="10" numFmtId="0" xfId="0" applyFont="1"/>
    <xf borderId="3" fillId="2" fontId="1" numFmtId="0" xfId="0" applyAlignment="1" applyBorder="1" applyFont="1">
      <alignment horizontal="left" readingOrder="0" shrinkToFit="0" vertical="bottom" wrapText="0"/>
    </xf>
    <xf borderId="0" fillId="0" fontId="2" numFmtId="4" xfId="0" applyFont="1" applyNumberFormat="1"/>
    <xf borderId="5" fillId="0" fontId="1" numFmtId="0" xfId="0" applyAlignment="1" applyBorder="1" applyFont="1">
      <alignment readingOrder="0"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7" fillId="0" fontId="2" numFmtId="4" xfId="0" applyBorder="1" applyFont="1" applyNumberFormat="1"/>
    <xf borderId="0" fillId="0" fontId="11" numFmtId="0" xfId="0" applyAlignment="1" applyFont="1">
      <alignment readingOrder="0" shrinkToFit="0" vertical="bottom" wrapText="0"/>
    </xf>
    <xf borderId="6" fillId="0" fontId="12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1.0"/>
    <col customWidth="1" min="3" max="3" width="13.43"/>
    <col customWidth="1" min="6" max="6" width="22.0"/>
    <col customWidth="1" min="7" max="7" width="15.86"/>
    <col customWidth="1" min="11" max="11" width="19.71"/>
  </cols>
  <sheetData>
    <row r="2">
      <c r="A2" s="1" t="s">
        <v>0</v>
      </c>
    </row>
    <row r="3">
      <c r="A3" s="2"/>
      <c r="B3" s="2"/>
      <c r="C3" s="2"/>
      <c r="D3" s="2"/>
    </row>
    <row r="4">
      <c r="A4" s="2"/>
      <c r="B4" s="2"/>
      <c r="C4" s="2"/>
      <c r="D4" s="2"/>
      <c r="F4" s="3" t="s">
        <v>1</v>
      </c>
    </row>
    <row r="5">
      <c r="A5" s="2"/>
      <c r="B5" s="2"/>
      <c r="C5" s="2"/>
      <c r="D5" s="2"/>
      <c r="J5" s="3"/>
    </row>
    <row r="6">
      <c r="A6" s="4"/>
      <c r="B6" s="5">
        <v>2019.0</v>
      </c>
      <c r="C6" s="6" t="s">
        <v>2</v>
      </c>
      <c r="D6" s="5">
        <v>2018.0</v>
      </c>
      <c r="F6" s="7" t="s">
        <v>3</v>
      </c>
      <c r="G6" s="7">
        <v>2019.0</v>
      </c>
      <c r="H6" s="8" t="s">
        <v>4</v>
      </c>
      <c r="I6" s="7">
        <v>2018.0</v>
      </c>
      <c r="J6" s="8" t="s">
        <v>4</v>
      </c>
      <c r="K6" s="7" t="s">
        <v>5</v>
      </c>
      <c r="L6" s="7">
        <v>2019.0</v>
      </c>
      <c r="M6" s="8" t="s">
        <v>4</v>
      </c>
      <c r="N6" s="7">
        <v>2018.0</v>
      </c>
      <c r="O6" s="8" t="s">
        <v>4</v>
      </c>
    </row>
    <row r="7">
      <c r="A7" s="9" t="s">
        <v>6</v>
      </c>
      <c r="B7" s="10">
        <v>805517.0</v>
      </c>
      <c r="C7" s="11">
        <f t="shared" ref="C7:C24" si="1">(B7-D7)/D7</f>
        <v>0.01942369291</v>
      </c>
      <c r="D7" s="10">
        <v>790169.0</v>
      </c>
      <c r="F7" s="12" t="s">
        <v>7</v>
      </c>
      <c r="G7" s="13">
        <v>1818012.0</v>
      </c>
      <c r="H7" s="14">
        <f t="shared" ref="H7:H9" si="2">G7/$G$17</f>
        <v>0.2502102275</v>
      </c>
      <c r="I7" s="13">
        <v>1745243.0</v>
      </c>
      <c r="J7" s="15">
        <f t="shared" ref="J7:J9" si="3">I7/$I$17</f>
        <v>0.2599879573</v>
      </c>
      <c r="K7" s="12" t="s">
        <v>8</v>
      </c>
      <c r="L7" s="13">
        <v>6260.0</v>
      </c>
      <c r="M7" s="14">
        <f t="shared" ref="M7:M9" si="4">L7/$L$12</f>
        <v>0.001587957499</v>
      </c>
      <c r="N7" s="13">
        <v>2355.0</v>
      </c>
      <c r="O7" s="16">
        <f t="shared" ref="O7:O9" si="5">N7/N12</f>
        <v>0.0006390504606</v>
      </c>
    </row>
    <row r="8">
      <c r="A8" s="17" t="s">
        <v>9</v>
      </c>
      <c r="B8" s="18">
        <v>2.1942193E7</v>
      </c>
      <c r="C8" s="11">
        <f t="shared" si="1"/>
        <v>0.08151186952</v>
      </c>
      <c r="D8" s="18">
        <v>2.0288444E7</v>
      </c>
      <c r="F8" s="12" t="s">
        <v>10</v>
      </c>
      <c r="G8" s="13">
        <v>213067.0</v>
      </c>
      <c r="H8" s="14">
        <f t="shared" si="2"/>
        <v>0.02932408727</v>
      </c>
      <c r="I8" s="13">
        <v>148126.0</v>
      </c>
      <c r="J8" s="15">
        <f t="shared" si="3"/>
        <v>0.02206625448</v>
      </c>
      <c r="K8" s="12" t="s">
        <v>11</v>
      </c>
      <c r="L8" s="13">
        <v>1683929.0</v>
      </c>
      <c r="M8" s="14">
        <f t="shared" si="4"/>
        <v>0.4271577768</v>
      </c>
      <c r="N8" s="13">
        <v>1507892.0</v>
      </c>
      <c r="O8" s="16">
        <f t="shared" si="5"/>
        <v>747.2210109</v>
      </c>
    </row>
    <row r="9">
      <c r="A9" s="9" t="s">
        <v>7</v>
      </c>
      <c r="B9" s="10">
        <v>1818012.0</v>
      </c>
      <c r="C9" s="11">
        <f t="shared" si="1"/>
        <v>0.04169562634</v>
      </c>
      <c r="D9" s="10">
        <v>1745243.0</v>
      </c>
      <c r="F9" s="12" t="s">
        <v>12</v>
      </c>
      <c r="G9" s="13">
        <v>2774077.0</v>
      </c>
      <c r="H9" s="14">
        <f t="shared" si="2"/>
        <v>0.3817919999</v>
      </c>
      <c r="I9" s="13">
        <v>2532318.0</v>
      </c>
      <c r="J9" s="15">
        <f t="shared" si="3"/>
        <v>0.3772381176</v>
      </c>
      <c r="K9" s="12" t="s">
        <v>13</v>
      </c>
      <c r="L9" s="13">
        <v>1446465.0</v>
      </c>
      <c r="M9" s="14">
        <f t="shared" si="4"/>
        <v>0.3669209174</v>
      </c>
      <c r="N9" s="13">
        <v>1384739.0</v>
      </c>
      <c r="O9" s="16">
        <f t="shared" si="5"/>
        <v>10.00873852</v>
      </c>
    </row>
    <row r="10">
      <c r="A10" s="9" t="s">
        <v>10</v>
      </c>
      <c r="B10" s="10">
        <v>213067.0</v>
      </c>
      <c r="C10" s="11">
        <f t="shared" si="1"/>
        <v>0.4384172934</v>
      </c>
      <c r="D10" s="10">
        <v>148126.0</v>
      </c>
      <c r="F10" s="19" t="s">
        <v>14</v>
      </c>
      <c r="G10" s="19">
        <v>2019.0</v>
      </c>
      <c r="H10" s="20"/>
      <c r="I10" s="19">
        <v>2018.0</v>
      </c>
      <c r="J10" s="21"/>
      <c r="K10" s="19" t="s">
        <v>15</v>
      </c>
      <c r="L10" s="19">
        <v>2019.0</v>
      </c>
      <c r="M10" s="14"/>
      <c r="N10" s="19">
        <v>2018.0</v>
      </c>
      <c r="O10" s="16"/>
    </row>
    <row r="11">
      <c r="A11" s="9" t="s">
        <v>8</v>
      </c>
      <c r="B11" s="10">
        <v>6260.0</v>
      </c>
      <c r="C11" s="11">
        <f t="shared" si="1"/>
        <v>1.658174098</v>
      </c>
      <c r="D11" s="10">
        <v>2355.0</v>
      </c>
      <c r="F11" s="12" t="s">
        <v>16</v>
      </c>
      <c r="G11" s="13">
        <v>2460782.0</v>
      </c>
      <c r="H11" s="14">
        <f>G11/$G$17</f>
        <v>0.3386736854</v>
      </c>
      <c r="I11" s="13">
        <v>2287097.0</v>
      </c>
      <c r="J11" s="15">
        <f>I11/$I$17</f>
        <v>0.3407076706</v>
      </c>
      <c r="K11" s="12" t="s">
        <v>6</v>
      </c>
      <c r="L11" s="13">
        <v>805517.0</v>
      </c>
      <c r="M11" s="14">
        <f>L11/$L$12</f>
        <v>0.2043333483</v>
      </c>
      <c r="N11" s="13">
        <v>790169.0</v>
      </c>
      <c r="O11" s="16">
        <f>N11/N16</f>
        <v>0.2609860719</v>
      </c>
    </row>
    <row r="12">
      <c r="A12" s="17" t="s">
        <v>17</v>
      </c>
      <c r="B12" s="18">
        <v>2889276.0</v>
      </c>
      <c r="C12" s="11">
        <f t="shared" si="1"/>
        <v>0</v>
      </c>
      <c r="D12" s="18">
        <v>2889276.0</v>
      </c>
      <c r="H12" s="16"/>
      <c r="J12" s="16"/>
      <c r="K12" s="7" t="s">
        <v>18</v>
      </c>
      <c r="L12" s="22">
        <f>L7+L8+L9+L11</f>
        <v>3942171</v>
      </c>
      <c r="M12" s="20"/>
      <c r="N12" s="22">
        <f>N7+N8+N9+N11</f>
        <v>3685155</v>
      </c>
      <c r="O12" s="16"/>
    </row>
    <row r="13">
      <c r="A13" s="9" t="s">
        <v>19</v>
      </c>
      <c r="B13" s="10">
        <v>434491.0</v>
      </c>
      <c r="C13" s="11">
        <f t="shared" si="1"/>
        <v>2.140452321</v>
      </c>
      <c r="D13" s="10">
        <v>138353.0</v>
      </c>
      <c r="H13" s="16"/>
      <c r="J13" s="23"/>
      <c r="K13" s="7" t="s">
        <v>20</v>
      </c>
      <c r="L13" s="19">
        <v>2019.0</v>
      </c>
      <c r="M13" s="14"/>
      <c r="N13" s="19">
        <v>2018.0</v>
      </c>
      <c r="O13" s="16"/>
    </row>
    <row r="14">
      <c r="A14" s="17" t="s">
        <v>21</v>
      </c>
      <c r="B14" s="18">
        <v>1.6040461E7</v>
      </c>
      <c r="C14" s="11">
        <f t="shared" si="1"/>
        <v>0.07161954003</v>
      </c>
      <c r="D14" s="18">
        <v>1.4968429E7</v>
      </c>
      <c r="H14" s="16"/>
      <c r="J14" s="15"/>
      <c r="K14" s="12" t="s">
        <v>19</v>
      </c>
      <c r="L14" s="13">
        <v>434491.0</v>
      </c>
      <c r="M14" s="14">
        <f t="shared" ref="M14:M15" si="6">L14/$L$16</f>
        <v>0.1307224604</v>
      </c>
      <c r="N14" s="13">
        <v>138353.0</v>
      </c>
      <c r="O14" s="16">
        <f t="shared" ref="O14:O15" si="7">N14/$N$16</f>
        <v>0.04569681424</v>
      </c>
    </row>
    <row r="15">
      <c r="A15" s="17" t="s">
        <v>22</v>
      </c>
      <c r="B15" s="18">
        <v>3710053.0</v>
      </c>
      <c r="C15" s="11">
        <f t="shared" si="1"/>
        <v>0.1144834518</v>
      </c>
      <c r="D15" s="18">
        <v>3328944.0</v>
      </c>
      <c r="H15" s="16"/>
      <c r="J15" s="16"/>
      <c r="K15" s="24" t="s">
        <v>17</v>
      </c>
      <c r="L15" s="25">
        <v>2889276.0</v>
      </c>
      <c r="M15" s="14">
        <f t="shared" si="6"/>
        <v>0.8692775396</v>
      </c>
      <c r="N15" s="25">
        <v>2889276.0</v>
      </c>
      <c r="O15" s="16">
        <f t="shared" si="7"/>
        <v>0.9543031858</v>
      </c>
    </row>
    <row r="16">
      <c r="A16" s="9" t="s">
        <v>16</v>
      </c>
      <c r="B16" s="10">
        <v>2460782.0</v>
      </c>
      <c r="C16" s="11">
        <f t="shared" si="1"/>
        <v>0.07594124779</v>
      </c>
      <c r="D16" s="10">
        <v>2287097.0</v>
      </c>
      <c r="H16" s="16"/>
      <c r="J16" s="16"/>
      <c r="K16" s="7" t="s">
        <v>23</v>
      </c>
      <c r="L16" s="22">
        <f>L14+L15</f>
        <v>3323767</v>
      </c>
      <c r="M16" s="26"/>
      <c r="N16" s="22">
        <f>N14+N15</f>
        <v>3027629</v>
      </c>
      <c r="O16" s="16"/>
    </row>
    <row r="17">
      <c r="A17" s="27" t="s">
        <v>24</v>
      </c>
      <c r="B17" s="10">
        <v>7265938.0</v>
      </c>
      <c r="C17" s="11">
        <f t="shared" si="1"/>
        <v>0.08240306853</v>
      </c>
      <c r="D17" s="10">
        <v>6712784.0</v>
      </c>
      <c r="F17" s="7" t="s">
        <v>25</v>
      </c>
      <c r="G17" s="22">
        <f>SUM(G7:G8)+SUM(G11)+G9</f>
        <v>7265938</v>
      </c>
      <c r="H17" s="26"/>
      <c r="I17" s="22">
        <f>SUM(I7:I8)+SUM(I11)+I9</f>
        <v>6712784</v>
      </c>
      <c r="J17" s="26"/>
      <c r="K17" s="7" t="s">
        <v>26</v>
      </c>
      <c r="L17" s="22">
        <f>SUM(L7:L9)+L14+L15+L11</f>
        <v>7265938</v>
      </c>
      <c r="M17" s="14"/>
      <c r="N17" s="22">
        <f>SUM(N7:N9)+N14+N15+N11</f>
        <v>6712784</v>
      </c>
      <c r="O17" s="16"/>
    </row>
    <row r="18">
      <c r="A18" s="17" t="s">
        <v>27</v>
      </c>
      <c r="B18" s="18">
        <v>34737.0</v>
      </c>
      <c r="C18" s="11">
        <f t="shared" si="1"/>
        <v>0.5188229636</v>
      </c>
      <c r="D18" s="18">
        <v>22871.0</v>
      </c>
      <c r="I18" s="3" t="s">
        <v>28</v>
      </c>
      <c r="J18" s="28">
        <f>G17-L17</f>
        <v>0</v>
      </c>
      <c r="K18" s="28">
        <f>I17-N17</f>
        <v>0</v>
      </c>
    </row>
    <row r="19">
      <c r="A19" s="9" t="s">
        <v>11</v>
      </c>
      <c r="B19" s="10">
        <v>1683929.0</v>
      </c>
      <c r="C19" s="11">
        <f t="shared" si="1"/>
        <v>0.1167437721</v>
      </c>
      <c r="D19" s="10">
        <v>1507892.0</v>
      </c>
    </row>
    <row r="20">
      <c r="A20" s="9" t="s">
        <v>13</v>
      </c>
      <c r="B20" s="10">
        <v>1446465.0</v>
      </c>
      <c r="C20" s="11">
        <f t="shared" si="1"/>
        <v>0.04457590925</v>
      </c>
      <c r="D20" s="10">
        <v>1384739.0</v>
      </c>
    </row>
    <row r="21">
      <c r="A21" s="17" t="s">
        <v>29</v>
      </c>
      <c r="B21" s="18">
        <v>847122.0</v>
      </c>
      <c r="C21" s="11">
        <f t="shared" si="1"/>
        <v>0.09805360115</v>
      </c>
      <c r="D21" s="18">
        <v>771476.0</v>
      </c>
    </row>
    <row r="22">
      <c r="A22" s="17" t="s">
        <v>30</v>
      </c>
      <c r="B22" s="18">
        <v>974545.0</v>
      </c>
      <c r="C22" s="11">
        <f t="shared" si="1"/>
        <v>0.2956105823</v>
      </c>
      <c r="D22" s="18">
        <v>752189.75</v>
      </c>
    </row>
    <row r="23">
      <c r="A23" s="9" t="s">
        <v>12</v>
      </c>
      <c r="B23" s="10">
        <v>2774077.0</v>
      </c>
      <c r="C23" s="11">
        <f t="shared" si="1"/>
        <v>0.09546944736</v>
      </c>
      <c r="D23" s="10">
        <v>2532318.0</v>
      </c>
    </row>
    <row r="24">
      <c r="A24" s="17" t="s">
        <v>31</v>
      </c>
      <c r="B24" s="18">
        <v>39137.0</v>
      </c>
      <c r="C24" s="11">
        <f t="shared" si="1"/>
        <v>-0.009415576198</v>
      </c>
      <c r="D24" s="18">
        <v>39509.0</v>
      </c>
    </row>
    <row r="27">
      <c r="A27" s="7" t="s">
        <v>32</v>
      </c>
      <c r="B27" s="7">
        <v>2019.0</v>
      </c>
      <c r="C27" s="7">
        <v>2018.0</v>
      </c>
      <c r="F27" s="7" t="s">
        <v>33</v>
      </c>
      <c r="G27" s="7">
        <v>2019.0</v>
      </c>
    </row>
    <row r="28">
      <c r="A28" s="29" t="s">
        <v>9</v>
      </c>
      <c r="B28" s="28">
        <f>B8</f>
        <v>21942193</v>
      </c>
      <c r="C28" s="28">
        <f>D8</f>
        <v>20288444</v>
      </c>
      <c r="F28" s="24" t="s">
        <v>34</v>
      </c>
    </row>
    <row r="29">
      <c r="A29" s="30" t="s">
        <v>35</v>
      </c>
      <c r="B29" s="31">
        <f>B14</f>
        <v>16040461</v>
      </c>
      <c r="C29" s="31">
        <f>D14</f>
        <v>14968429</v>
      </c>
      <c r="F29" s="24" t="s">
        <v>36</v>
      </c>
      <c r="G29" s="28">
        <f>B38</f>
        <v>1270683</v>
      </c>
    </row>
    <row r="30">
      <c r="A30" s="29" t="s">
        <v>37</v>
      </c>
      <c r="B30" s="28">
        <f t="shared" ref="B30:C30" si="8">B28-B29</f>
        <v>5901732</v>
      </c>
      <c r="C30" s="28">
        <f t="shared" si="8"/>
        <v>5320015</v>
      </c>
      <c r="F30" s="24" t="s">
        <v>38</v>
      </c>
    </row>
    <row r="31">
      <c r="A31" s="30" t="s">
        <v>39</v>
      </c>
      <c r="B31" s="31">
        <f>B15</f>
        <v>3710053</v>
      </c>
      <c r="C31" s="31">
        <f>D15</f>
        <v>3328944</v>
      </c>
      <c r="F31" s="24" t="s">
        <v>40</v>
      </c>
      <c r="G31" s="28">
        <f>B18</f>
        <v>34737</v>
      </c>
    </row>
    <row r="32">
      <c r="A32" s="29" t="s">
        <v>41</v>
      </c>
      <c r="B32" s="28">
        <f t="shared" ref="B32:C32" si="9">B30-B31</f>
        <v>2191679</v>
      </c>
      <c r="C32" s="28">
        <f t="shared" si="9"/>
        <v>1991071</v>
      </c>
      <c r="F32" s="24" t="s">
        <v>42</v>
      </c>
      <c r="G32" s="28">
        <f>B19-D19</f>
        <v>176037</v>
      </c>
    </row>
    <row r="33">
      <c r="A33" s="30" t="s">
        <v>43</v>
      </c>
      <c r="B33" s="31">
        <f>B18</f>
        <v>34737</v>
      </c>
      <c r="C33" s="31">
        <f>D18</f>
        <v>22871</v>
      </c>
      <c r="F33" s="24" t="s">
        <v>44</v>
      </c>
    </row>
    <row r="34">
      <c r="A34" s="29" t="s">
        <v>45</v>
      </c>
      <c r="B34" s="28">
        <f t="shared" ref="B34:C34" si="10">B32-B33</f>
        <v>2156942</v>
      </c>
      <c r="C34" s="28">
        <f t="shared" si="10"/>
        <v>1968200</v>
      </c>
      <c r="F34" s="24" t="s">
        <v>46</v>
      </c>
    </row>
    <row r="35">
      <c r="A35" s="30" t="s">
        <v>31</v>
      </c>
      <c r="B35" s="31">
        <f>B24</f>
        <v>39137</v>
      </c>
      <c r="C35" s="31">
        <f>D24</f>
        <v>39509</v>
      </c>
      <c r="F35" s="24" t="s">
        <v>47</v>
      </c>
      <c r="G35" s="28">
        <f>-(B10-D10)</f>
        <v>-64941</v>
      </c>
    </row>
    <row r="36">
      <c r="A36" s="29" t="s">
        <v>48</v>
      </c>
      <c r="B36" s="28">
        <f t="shared" ref="B36:C36" si="11">B34-B35</f>
        <v>2117805</v>
      </c>
      <c r="C36" s="28">
        <f t="shared" si="11"/>
        <v>1928691</v>
      </c>
      <c r="F36" s="24" t="s">
        <v>49</v>
      </c>
      <c r="G36" s="28">
        <f>-(B23-D23)</f>
        <v>-241759</v>
      </c>
    </row>
    <row r="37">
      <c r="A37" s="30" t="s">
        <v>50</v>
      </c>
      <c r="B37" s="31">
        <f>B21</f>
        <v>847122</v>
      </c>
      <c r="C37" s="31">
        <f>D21</f>
        <v>771476</v>
      </c>
      <c r="F37" s="32" t="s">
        <v>51</v>
      </c>
      <c r="H37" s="28">
        <f>SUM(G29:G36)</f>
        <v>1174757</v>
      </c>
    </row>
    <row r="38">
      <c r="A38" s="33" t="s">
        <v>52</v>
      </c>
      <c r="B38" s="31">
        <f t="shared" ref="B38:C38" si="12">B36-B37</f>
        <v>1270683</v>
      </c>
      <c r="C38" s="31">
        <f t="shared" si="12"/>
        <v>1157215</v>
      </c>
      <c r="F38" s="24" t="s">
        <v>53</v>
      </c>
    </row>
    <row r="39">
      <c r="F39" s="24" t="s">
        <v>54</v>
      </c>
      <c r="H39" s="28">
        <f>B16-D16</f>
        <v>173685</v>
      </c>
    </row>
    <row r="40">
      <c r="F40" s="24" t="s">
        <v>55</v>
      </c>
    </row>
    <row r="41">
      <c r="F41" s="24" t="s">
        <v>56</v>
      </c>
      <c r="G41" s="28">
        <f>B20-D20</f>
        <v>61726</v>
      </c>
    </row>
    <row r="42">
      <c r="F42" s="24" t="s">
        <v>57</v>
      </c>
      <c r="G42" s="3" t="s">
        <v>58</v>
      </c>
    </row>
    <row r="43">
      <c r="F43" s="24" t="s">
        <v>59</v>
      </c>
      <c r="G43" s="28">
        <f>-B22</f>
        <v>-974545</v>
      </c>
    </row>
    <row r="44">
      <c r="F44" s="32" t="s">
        <v>60</v>
      </c>
      <c r="H44" s="28">
        <f>SUM(G41:G43)</f>
        <v>-912819</v>
      </c>
    </row>
    <row r="45">
      <c r="F45" s="24" t="s">
        <v>61</v>
      </c>
      <c r="H45" s="28">
        <f>H37+H39+H44</f>
        <v>435623</v>
      </c>
    </row>
    <row r="46">
      <c r="F46" s="24" t="s">
        <v>62</v>
      </c>
      <c r="H46" s="28">
        <f>D9</f>
        <v>1745243</v>
      </c>
    </row>
    <row r="47">
      <c r="F47" s="32" t="s">
        <v>63</v>
      </c>
      <c r="H47" s="28">
        <f>B9</f>
        <v>1818012</v>
      </c>
    </row>
    <row r="48">
      <c r="H48" s="28">
        <f>B9-D9</f>
        <v>72769</v>
      </c>
    </row>
  </sheetData>
  <mergeCells count="1">
    <mergeCell ref="A2:D2"/>
  </mergeCells>
  <drawing r:id="rId1"/>
</worksheet>
</file>