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 Muñoz\Documents\1 - ANA\2 - CURSOS\2020 - 1 - FIN 7AM - C\EJERCICIOS\"/>
    </mc:Choice>
  </mc:AlternateContent>
  <bookViews>
    <workbookView xWindow="0" yWindow="0" windowWidth="20220" windowHeight="7350" activeTab="2"/>
  </bookViews>
  <sheets>
    <sheet name="DATA" sheetId="1" r:id="rId1"/>
    <sheet name="AÑO 1" sheetId="2" r:id="rId2"/>
    <sheet name=" AÑO 2" sheetId="3" r:id="rId3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E16" i="3"/>
  <c r="E32" i="3"/>
  <c r="E9" i="3"/>
  <c r="E17" i="2"/>
  <c r="L32" i="2"/>
  <c r="I33" i="2"/>
  <c r="G27" i="2"/>
  <c r="G28" i="2"/>
  <c r="G29" i="2"/>
  <c r="G30" i="2"/>
  <c r="G31" i="2"/>
  <c r="G32" i="2"/>
  <c r="G33" i="2"/>
  <c r="I32" i="2"/>
  <c r="D9" i="3"/>
  <c r="I20" i="3"/>
  <c r="G20" i="3"/>
  <c r="D32" i="3"/>
  <c r="L32" i="3"/>
  <c r="K33" i="3"/>
  <c r="C28" i="3"/>
  <c r="C29" i="3"/>
  <c r="C30" i="3"/>
  <c r="C31" i="3"/>
  <c r="C32" i="3"/>
  <c r="C33" i="3"/>
  <c r="C34" i="3"/>
  <c r="C35" i="3"/>
  <c r="C36" i="3"/>
  <c r="C37" i="3"/>
  <c r="C38" i="3"/>
  <c r="C39" i="3"/>
  <c r="C27" i="3"/>
  <c r="C18" i="3"/>
  <c r="C20" i="3"/>
  <c r="C21" i="3"/>
  <c r="C15" i="3"/>
  <c r="C16" i="3"/>
  <c r="C6" i="3"/>
  <c r="C7" i="3"/>
  <c r="C8" i="3"/>
  <c r="C9" i="3"/>
  <c r="C10" i="3"/>
  <c r="C5" i="3"/>
  <c r="G40" i="2"/>
  <c r="G13" i="2"/>
  <c r="G12" i="2"/>
  <c r="G11" i="2"/>
  <c r="G9" i="2"/>
  <c r="F53" i="2"/>
  <c r="F21" i="2"/>
  <c r="E19" i="2"/>
  <c r="E10" i="2"/>
  <c r="E9" i="2"/>
  <c r="E8" i="2"/>
  <c r="E7" i="2"/>
  <c r="E6" i="2"/>
  <c r="E5" i="2"/>
  <c r="E13" i="2"/>
  <c r="D9" i="2"/>
  <c r="E32" i="2"/>
  <c r="D32" i="2"/>
  <c r="K33" i="2"/>
  <c r="E29" i="3"/>
  <c r="E28" i="3"/>
  <c r="E27" i="3"/>
  <c r="E37" i="3"/>
  <c r="E36" i="3"/>
  <c r="E35" i="3"/>
  <c r="E38" i="3"/>
  <c r="E8" i="3"/>
  <c r="D59" i="3"/>
  <c r="H39" i="3"/>
  <c r="I39" i="3"/>
  <c r="A60" i="3"/>
  <c r="A54" i="3"/>
  <c r="E39" i="3"/>
  <c r="G32" i="3"/>
  <c r="I32" i="3"/>
  <c r="E30" i="3"/>
  <c r="G30" i="3"/>
  <c r="I30" i="3"/>
  <c r="G29" i="3"/>
  <c r="I29" i="3"/>
  <c r="G28" i="3"/>
  <c r="I28" i="3"/>
  <c r="I16" i="3"/>
  <c r="G9" i="3"/>
  <c r="I9" i="3"/>
  <c r="E6" i="3"/>
  <c r="E7" i="3"/>
  <c r="E5" i="3"/>
  <c r="G5" i="3"/>
  <c r="I5" i="3"/>
  <c r="G35" i="3"/>
  <c r="E10" i="3"/>
  <c r="G8" i="3"/>
  <c r="I8" i="3"/>
  <c r="F59" i="3"/>
  <c r="H11" i="3"/>
  <c r="I35" i="3"/>
  <c r="E31" i="3"/>
  <c r="E33" i="3"/>
  <c r="G7" i="3"/>
  <c r="I7" i="3"/>
  <c r="G37" i="3"/>
  <c r="I37" i="3"/>
  <c r="G6" i="3"/>
  <c r="I6" i="3"/>
  <c r="G27" i="3"/>
  <c r="I27" i="3"/>
  <c r="D59" i="2"/>
  <c r="H40" i="2"/>
  <c r="I40" i="2"/>
  <c r="D58" i="2"/>
  <c r="H42" i="2"/>
  <c r="I42" i="2"/>
  <c r="C42" i="3"/>
  <c r="E42" i="3"/>
  <c r="I36" i="2"/>
  <c r="I37" i="2"/>
  <c r="I38" i="2"/>
  <c r="I39" i="2"/>
  <c r="I35" i="2"/>
  <c r="I16" i="2"/>
  <c r="I8" i="2"/>
  <c r="I5" i="2"/>
  <c r="A60" i="2"/>
  <c r="G39" i="2"/>
  <c r="G38" i="2"/>
  <c r="G37" i="2"/>
  <c r="G36" i="2"/>
  <c r="G35" i="2"/>
  <c r="G8" i="2"/>
  <c r="G5" i="2"/>
  <c r="A54" i="2"/>
  <c r="I41" i="2"/>
  <c r="C41" i="3"/>
  <c r="C40" i="3"/>
  <c r="G31" i="3"/>
  <c r="I31" i="3"/>
  <c r="G36" i="3"/>
  <c r="G38" i="3"/>
  <c r="I36" i="3"/>
  <c r="G10" i="3"/>
  <c r="I38" i="3"/>
  <c r="G33" i="3"/>
  <c r="I33" i="3"/>
  <c r="F59" i="2"/>
  <c r="H11" i="2"/>
  <c r="I11" i="2"/>
  <c r="C11" i="3"/>
  <c r="E11" i="3"/>
  <c r="E12" i="3"/>
  <c r="E13" i="3"/>
  <c r="E14" i="3"/>
  <c r="E17" i="3"/>
  <c r="D43" i="3"/>
  <c r="D60" i="2"/>
  <c r="F58" i="2"/>
  <c r="H21" i="2"/>
  <c r="I11" i="3"/>
  <c r="G40" i="3"/>
  <c r="E40" i="3"/>
  <c r="E41" i="3"/>
  <c r="I40" i="3"/>
  <c r="I10" i="3"/>
  <c r="E42" i="2"/>
  <c r="E41" i="2"/>
  <c r="E39" i="2"/>
  <c r="E38" i="2"/>
  <c r="E37" i="2"/>
  <c r="E36" i="2"/>
  <c r="E35" i="2"/>
  <c r="E33" i="2"/>
  <c r="E31" i="2"/>
  <c r="E30" i="2"/>
  <c r="E28" i="2"/>
  <c r="E29" i="2"/>
  <c r="E27" i="2"/>
  <c r="E16" i="2"/>
  <c r="I9" i="2"/>
  <c r="G6" i="2"/>
  <c r="I6" i="2"/>
  <c r="C44" i="2"/>
  <c r="C37" i="2"/>
  <c r="C36" i="2"/>
  <c r="C38" i="2"/>
  <c r="C41" i="2"/>
  <c r="C45" i="2"/>
  <c r="C32" i="2"/>
  <c r="C31" i="2"/>
  <c r="C16" i="2"/>
  <c r="C10" i="2"/>
  <c r="C12" i="2"/>
  <c r="C8" i="2"/>
  <c r="C7" i="2"/>
  <c r="I41" i="3"/>
  <c r="I12" i="3"/>
  <c r="E19" i="3"/>
  <c r="C13" i="2"/>
  <c r="C14" i="2"/>
  <c r="I13" i="3"/>
  <c r="G7" i="2"/>
  <c r="I7" i="2"/>
  <c r="C17" i="2"/>
  <c r="C19" i="2"/>
  <c r="I14" i="3"/>
  <c r="E12" i="2"/>
  <c r="E14" i="2"/>
  <c r="G10" i="2"/>
  <c r="I10" i="2"/>
  <c r="I12" i="2"/>
  <c r="I17" i="3"/>
  <c r="I19" i="3"/>
  <c r="I13" i="2"/>
  <c r="C12" i="3"/>
  <c r="D43" i="2"/>
  <c r="E43" i="2"/>
  <c r="E44" i="2"/>
  <c r="E45" i="2"/>
  <c r="E48" i="2"/>
  <c r="E51" i="2"/>
  <c r="H43" i="3"/>
  <c r="I14" i="2"/>
  <c r="C13" i="3"/>
  <c r="D52" i="2"/>
  <c r="D53" i="2"/>
  <c r="C14" i="3"/>
  <c r="I17" i="2"/>
  <c r="I19" i="2"/>
  <c r="C19" i="3"/>
  <c r="F11" i="2"/>
  <c r="G14" i="2"/>
  <c r="F40" i="2"/>
  <c r="G41" i="2"/>
  <c r="F42" i="2"/>
  <c r="G42" i="2"/>
  <c r="D54" i="2"/>
  <c r="F52" i="2"/>
  <c r="G21" i="2"/>
  <c r="G16" i="2"/>
  <c r="H43" i="2"/>
  <c r="I43" i="2"/>
  <c r="C17" i="3"/>
  <c r="G19" i="2"/>
  <c r="G17" i="2"/>
  <c r="F43" i="2"/>
  <c r="G43" i="2"/>
  <c r="G44" i="2"/>
  <c r="G45" i="2"/>
  <c r="G48" i="2"/>
  <c r="G49" i="2"/>
  <c r="I44" i="2"/>
  <c r="C43" i="3"/>
  <c r="E43" i="3"/>
  <c r="E44" i="3"/>
  <c r="E45" i="3"/>
  <c r="E48" i="3"/>
  <c r="E51" i="3"/>
  <c r="I43" i="3"/>
  <c r="I45" i="2"/>
  <c r="C44" i="3"/>
  <c r="I48" i="2"/>
  <c r="C45" i="3"/>
  <c r="D58" i="3"/>
  <c r="D53" i="3"/>
  <c r="D52" i="3"/>
  <c r="D54" i="3"/>
  <c r="F42" i="3"/>
  <c r="G42" i="3"/>
  <c r="F52" i="3"/>
  <c r="F21" i="3"/>
  <c r="G21" i="3"/>
  <c r="G16" i="3"/>
  <c r="F39" i="3"/>
  <c r="G39" i="3"/>
  <c r="G41" i="3"/>
  <c r="F53" i="3"/>
  <c r="F11" i="3"/>
  <c r="G11" i="3"/>
  <c r="G12" i="3"/>
  <c r="G13" i="3"/>
  <c r="G14" i="3"/>
  <c r="D60" i="3"/>
  <c r="F58" i="3"/>
  <c r="H21" i="3"/>
  <c r="H42" i="3"/>
  <c r="I42" i="3"/>
  <c r="G19" i="3"/>
  <c r="G17" i="3"/>
  <c r="F43" i="3"/>
  <c r="G43" i="3"/>
  <c r="G44" i="3"/>
  <c r="G45" i="3"/>
  <c r="G48" i="3"/>
  <c r="G49" i="3"/>
  <c r="I44" i="3"/>
  <c r="I45" i="3"/>
  <c r="I48" i="3"/>
</calcChain>
</file>

<file path=xl/sharedStrings.xml><?xml version="1.0" encoding="utf-8"?>
<sst xmlns="http://schemas.openxmlformats.org/spreadsheetml/2006/main" count="160" uniqueCount="62">
  <si>
    <t>Ventas</t>
  </si>
  <si>
    <t>Costo de ventas</t>
  </si>
  <si>
    <t>Utilidad Bruta</t>
  </si>
  <si>
    <t xml:space="preserve">Gastos de operación fijos </t>
  </si>
  <si>
    <t>Depreciación</t>
  </si>
  <si>
    <t>UAII</t>
  </si>
  <si>
    <t>Intreses</t>
  </si>
  <si>
    <t>UAI</t>
  </si>
  <si>
    <t>Utilidad Neta</t>
  </si>
  <si>
    <t>Dividendos comunes</t>
  </si>
  <si>
    <t>Adición a las utilidad retenidas</t>
  </si>
  <si>
    <t>Utilidades por acción</t>
  </si>
  <si>
    <t>Dividendos por acción</t>
  </si>
  <si>
    <t>Número de acciones comunes</t>
  </si>
  <si>
    <t>Efectivo</t>
  </si>
  <si>
    <t>Cuentas por cobrar</t>
  </si>
  <si>
    <t>Inventarios</t>
  </si>
  <si>
    <t>Total activos circulantes</t>
  </si>
  <si>
    <t>Planta y equipo  Neto</t>
  </si>
  <si>
    <t>Total Activos</t>
  </si>
  <si>
    <t>Cuentas por pagar</t>
  </si>
  <si>
    <t>Gastos Devengados</t>
  </si>
  <si>
    <t>Documentos por pagar</t>
  </si>
  <si>
    <t>Total Pasivos Circulantes</t>
  </si>
  <si>
    <t>Total Pasivos</t>
  </si>
  <si>
    <t>Utilidades retenidas</t>
  </si>
  <si>
    <t xml:space="preserve">Total Capital </t>
  </si>
  <si>
    <t>Total pasivo y capital</t>
  </si>
  <si>
    <t>Impuestos (38%)</t>
  </si>
  <si>
    <t>Otros activos</t>
  </si>
  <si>
    <t>Otras cuentas por pagar</t>
  </si>
  <si>
    <t>Nordstrom, Inc</t>
  </si>
  <si>
    <t>Estado de Resultados</t>
  </si>
  <si>
    <t>($ millones)</t>
  </si>
  <si>
    <t>Balance General</t>
  </si>
  <si>
    <t>Acciones comunes</t>
  </si>
  <si>
    <t>FAN</t>
  </si>
  <si>
    <t>Acciones comunes, $15 por acción</t>
  </si>
  <si>
    <t>Bonos a LP con un cupon del 7%</t>
  </si>
  <si>
    <t>2020 - 1</t>
  </si>
  <si>
    <t>Bonos a LP</t>
  </si>
  <si>
    <t>2020 - 2</t>
  </si>
  <si>
    <t>2021 - 1</t>
  </si>
  <si>
    <t>2021 - 2</t>
  </si>
  <si>
    <t>Prestamo al 10%</t>
  </si>
  <si>
    <t>Activos</t>
  </si>
  <si>
    <t>Cuentas x pagar</t>
  </si>
  <si>
    <t>Gastos devengados</t>
  </si>
  <si>
    <t>AÑO 1</t>
  </si>
  <si>
    <t>AÑO 3</t>
  </si>
  <si>
    <t>AÑO 2</t>
  </si>
  <si>
    <t>2022 -2</t>
  </si>
  <si>
    <t>2022 - 2</t>
  </si>
  <si>
    <t>Para el primer año</t>
  </si>
  <si>
    <t>Planea financiarse a traves de bonos, con un cupon del 7%</t>
  </si>
  <si>
    <t>Para el segundo año</t>
  </si>
  <si>
    <t>Para tercer año</t>
  </si>
  <si>
    <t>Planea financiearse a traves de deuda a una tasa del 10%</t>
  </si>
  <si>
    <t>Depreciación, linea recta</t>
  </si>
  <si>
    <t>5 años</t>
  </si>
  <si>
    <t>2021 - 0</t>
  </si>
  <si>
    <t>100%  a traves de capital común a un precio de $35 por acción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</si>
</sst>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43" fontId="0" fillId="0" borderId="0" xfId="1" applyFont="1"/>
    <xf numFmtId="0" fontId="2" fillId="3" borderId="0" xfId="0" applyFont="1" applyFill="1" applyAlignment="1">
      <alignment horizontal="center"/>
    </xf>
    <xf numFmtId="0" fontId="0" fillId="3" borderId="0" xfId="0" applyFill="1"/>
    <xf numFmtId="43" fontId="0" fillId="0" borderId="0" xfId="0" applyNumberFormat="1"/>
    <xf numFmtId="43" fontId="0" fillId="2" borderId="0" xfId="1" applyFont="1" applyFill="1"/>
    <xf numFmtId="0" fontId="0" fillId="4" borderId="0" xfId="0" applyFill="1"/>
    <xf numFmtId="43" fontId="0" fillId="4" borderId="0" xfId="0" applyNumberFormat="1" applyFill="1"/>
    <xf numFmtId="43" fontId="2" fillId="4" borderId="1" xfId="0" applyNumberFormat="1" applyFont="1" applyFill="1" applyBorder="1"/>
    <xf numFmtId="9" fontId="0" fillId="5" borderId="0" xfId="0" applyNumberFormat="1" applyFill="1"/>
    <xf numFmtId="0" fontId="0" fillId="5" borderId="0" xfId="0" applyFill="1"/>
    <xf numFmtId="43" fontId="0" fillId="5" borderId="0" xfId="0" applyNumberFormat="1" applyFill="1"/>
    <xf numFmtId="0" fontId="2" fillId="2" borderId="0" xfId="0" applyFont="1" applyFill="1"/>
    <xf numFmtId="43" fontId="2" fillId="2" borderId="0" xfId="1" applyFont="1" applyFill="1"/>
    <xf numFmtId="43" fontId="2" fillId="3" borderId="0" xfId="1" applyFont="1" applyFill="1" applyAlignment="1">
      <alignment horizontal="center"/>
    </xf>
    <xf numFmtId="0" fontId="2" fillId="5" borderId="0" xfId="0" applyFont="1" applyFill="1"/>
    <xf numFmtId="43" fontId="2" fillId="5" borderId="0" xfId="1" applyFont="1" applyFill="1"/>
    <xf numFmtId="0" fontId="2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applyNumberFormat="1" applyBorder="1" applyAlignment="1">
      <alignment horizontal="center"/>
    </xf>
    <xf numFmtId="0" fontId="0" fillId="0" borderId="2" xfId="0" applyFill="1" applyBorder="1" applyAlignment="1">
      <alignment horizontal="left"/>
    </xf>
    <xf numFmtId="43" fontId="0" fillId="0" borderId="2" xfId="1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1"/>
  <sheetViews>
    <sheetView topLeftCell="B10" workbookViewId="0">
      <selection activeCell="E5" sqref="E5"/>
    </sheetView>
  </sheetViews>
  <sheetFormatPr defaultRowHeight="15" x14ac:dyDescent="0.25"/>
  <cols>
    <col min="2" max="2" width="28.7109375" bestFit="1" customWidth="1"/>
    <col min="3" max="3" width="9.7109375" bestFit="1" customWidth="1"/>
    <col min="4" max="4" width="9.5703125" customWidth="1"/>
    <col min="5" max="5" width="10.5703125" bestFit="1" customWidth="1"/>
    <col min="6" max="6" width="9.5703125" customWidth="1"/>
    <col min="7" max="7" width="10.5703125" bestFit="1" customWidth="1"/>
    <col min="8" max="8" width="9.5703125" customWidth="1"/>
    <col min="9" max="9" width="10.5703125" bestFit="1" customWidth="1"/>
    <col min="13" max="13" width="24" bestFit="1" customWidth="1"/>
    <col min="14" max="15" width="9.5703125" bestFit="1" customWidth="1"/>
  </cols>
  <sheetData>
    <row r="1" spans="2:16" x14ac:dyDescent="0.25">
      <c r="B1" t="s">
        <v>31</v>
      </c>
    </row>
    <row r="2" spans="2:16" x14ac:dyDescent="0.25">
      <c r="B2" t="s">
        <v>32</v>
      </c>
    </row>
    <row r="3" spans="2:16" x14ac:dyDescent="0.25">
      <c r="B3" t="s">
        <v>33</v>
      </c>
      <c r="M3" s="19"/>
      <c r="N3" s="18" t="s">
        <v>48</v>
      </c>
      <c r="O3" s="18" t="s">
        <v>50</v>
      </c>
      <c r="P3" s="18" t="s">
        <v>49</v>
      </c>
    </row>
    <row r="4" spans="2:16" x14ac:dyDescent="0.25">
      <c r="C4" s="3">
        <v>2019</v>
      </c>
      <c r="D4" s="3"/>
      <c r="E4" s="3" t="s">
        <v>41</v>
      </c>
      <c r="F4" s="3"/>
      <c r="G4" s="3" t="s">
        <v>43</v>
      </c>
      <c r="H4" s="3"/>
      <c r="I4" s="15" t="s">
        <v>51</v>
      </c>
      <c r="M4" s="22" t="s">
        <v>0</v>
      </c>
      <c r="N4" s="20">
        <v>0.05</v>
      </c>
      <c r="O4" s="20">
        <v>0.1</v>
      </c>
      <c r="P4" s="20">
        <v>0.1</v>
      </c>
    </row>
    <row r="5" spans="2:16" x14ac:dyDescent="0.25">
      <c r="B5" t="s">
        <v>0</v>
      </c>
      <c r="C5" s="2">
        <v>9700</v>
      </c>
      <c r="D5" s="2"/>
      <c r="E5" s="2">
        <v>10185</v>
      </c>
      <c r="F5" s="2"/>
      <c r="G5" s="2">
        <v>11203.5</v>
      </c>
      <c r="H5" s="2"/>
      <c r="I5" s="2">
        <v>12323.85</v>
      </c>
      <c r="M5" s="22" t="s">
        <v>1</v>
      </c>
      <c r="N5" s="20">
        <v>0.04</v>
      </c>
      <c r="O5" s="20">
        <v>0.1</v>
      </c>
      <c r="P5" s="20">
        <v>0.08</v>
      </c>
    </row>
    <row r="6" spans="2:16" x14ac:dyDescent="0.25">
      <c r="B6" t="s">
        <v>1</v>
      </c>
      <c r="C6" s="2">
        <v>5508</v>
      </c>
      <c r="D6" s="2"/>
      <c r="E6" s="2">
        <v>5783.4000000000005</v>
      </c>
      <c r="F6" s="2"/>
      <c r="G6" s="2">
        <v>6361.7400000000007</v>
      </c>
      <c r="H6" s="2"/>
      <c r="I6" s="2">
        <v>6997.9140000000016</v>
      </c>
      <c r="M6" s="22" t="s">
        <v>3</v>
      </c>
      <c r="N6" s="20">
        <v>0.08</v>
      </c>
      <c r="O6" s="20">
        <v>0.1</v>
      </c>
      <c r="P6" s="20">
        <v>0.08</v>
      </c>
    </row>
    <row r="7" spans="2:16" x14ac:dyDescent="0.25">
      <c r="B7" t="s">
        <v>2</v>
      </c>
      <c r="C7" s="2">
        <v>4192</v>
      </c>
      <c r="D7" s="2"/>
      <c r="E7" s="2">
        <v>4401.5999999999995</v>
      </c>
      <c r="F7" s="2"/>
      <c r="G7" s="2">
        <v>4841.7599999999993</v>
      </c>
      <c r="H7" s="2"/>
      <c r="I7" s="2">
        <v>5325.9359999999988</v>
      </c>
      <c r="M7" s="22" t="s">
        <v>45</v>
      </c>
      <c r="N7" s="25">
        <v>1350</v>
      </c>
      <c r="O7" s="25">
        <v>1000</v>
      </c>
      <c r="P7" s="23">
        <v>500</v>
      </c>
    </row>
    <row r="8" spans="2:16" x14ac:dyDescent="0.25">
      <c r="B8" t="s">
        <v>3</v>
      </c>
      <c r="C8" s="2">
        <v>2842.6</v>
      </c>
      <c r="D8" s="2"/>
      <c r="E8" s="2">
        <v>3070.0080000000003</v>
      </c>
      <c r="F8" s="2"/>
      <c r="G8" s="2">
        <v>3377.0088000000005</v>
      </c>
      <c r="H8" s="2"/>
      <c r="I8" s="2">
        <v>3714.7096800000008</v>
      </c>
      <c r="M8" s="24" t="s">
        <v>58</v>
      </c>
      <c r="N8" s="26" t="s">
        <v>59</v>
      </c>
      <c r="O8" s="26" t="s">
        <v>59</v>
      </c>
      <c r="P8" s="26" t="s">
        <v>59</v>
      </c>
    </row>
    <row r="9" spans="2:16" x14ac:dyDescent="0.25">
      <c r="B9" t="s">
        <v>4</v>
      </c>
      <c r="C9" s="2">
        <v>169.4</v>
      </c>
      <c r="D9" s="2"/>
      <c r="E9" s="2">
        <v>237.16</v>
      </c>
      <c r="F9" s="2"/>
      <c r="G9" s="2">
        <v>237.16</v>
      </c>
      <c r="H9" s="2"/>
      <c r="I9" s="2">
        <v>308.30799999999999</v>
      </c>
      <c r="M9" s="22" t="s">
        <v>46</v>
      </c>
      <c r="N9" s="20">
        <v>0.08</v>
      </c>
      <c r="O9" s="20">
        <v>0.1</v>
      </c>
      <c r="P9" s="20">
        <v>0.12</v>
      </c>
    </row>
    <row r="10" spans="2:16" x14ac:dyDescent="0.25">
      <c r="B10" t="s">
        <v>5</v>
      </c>
      <c r="C10" s="2">
        <v>1180</v>
      </c>
      <c r="D10" s="2"/>
      <c r="E10" s="2">
        <v>1094.4319999999991</v>
      </c>
      <c r="F10" s="2"/>
      <c r="G10" s="2">
        <v>1227.5911999999987</v>
      </c>
      <c r="H10" s="2"/>
      <c r="I10" s="2">
        <v>1302.9183199999979</v>
      </c>
      <c r="M10" s="22" t="s">
        <v>47</v>
      </c>
      <c r="N10" s="20">
        <v>0.05</v>
      </c>
      <c r="O10" s="20">
        <v>0.1</v>
      </c>
      <c r="P10" s="20">
        <v>0.1</v>
      </c>
    </row>
    <row r="11" spans="2:16" x14ac:dyDescent="0.25">
      <c r="B11" t="s">
        <v>6</v>
      </c>
      <c r="C11" s="2">
        <v>164.2</v>
      </c>
      <c r="D11" s="2"/>
      <c r="E11" s="2">
        <v>241.47339661300461</v>
      </c>
      <c r="F11" s="2"/>
      <c r="G11" s="2">
        <v>241.47339661300461</v>
      </c>
      <c r="H11" s="2"/>
      <c r="I11" s="2">
        <v>311.97661578225461</v>
      </c>
      <c r="M11" s="22" t="s">
        <v>12</v>
      </c>
      <c r="N11" s="21">
        <v>2.5</v>
      </c>
      <c r="O11" s="21">
        <v>3</v>
      </c>
      <c r="P11" s="21">
        <v>4</v>
      </c>
    </row>
    <row r="12" spans="2:16" x14ac:dyDescent="0.25">
      <c r="B12" t="s">
        <v>7</v>
      </c>
      <c r="C12" s="2">
        <v>1015.8</v>
      </c>
      <c r="D12" s="2"/>
      <c r="E12" s="2">
        <v>852.95860338699447</v>
      </c>
      <c r="F12" s="2"/>
      <c r="G12" s="2">
        <v>986.11780338699407</v>
      </c>
      <c r="H12" s="2"/>
      <c r="I12" s="2">
        <v>990.94170421774334</v>
      </c>
    </row>
    <row r="13" spans="2:16" x14ac:dyDescent="0.25">
      <c r="B13" t="s">
        <v>28</v>
      </c>
      <c r="C13" s="2">
        <v>386.00399999999996</v>
      </c>
      <c r="D13" s="2"/>
      <c r="E13" s="2">
        <v>324.12426928705793</v>
      </c>
      <c r="F13" s="2"/>
      <c r="G13" s="2">
        <v>374.72476528705778</v>
      </c>
      <c r="H13" s="2"/>
      <c r="I13" s="2">
        <v>376.55784760274247</v>
      </c>
      <c r="M13" t="s">
        <v>53</v>
      </c>
    </row>
    <row r="14" spans="2:16" x14ac:dyDescent="0.25">
      <c r="B14" s="16" t="s">
        <v>8</v>
      </c>
      <c r="C14" s="17">
        <v>629.79600000000005</v>
      </c>
      <c r="D14" s="2"/>
      <c r="E14" s="2">
        <v>528.83433409993654</v>
      </c>
      <c r="F14" s="2"/>
      <c r="G14" s="2">
        <v>611.39303809993635</v>
      </c>
      <c r="H14" s="2"/>
      <c r="I14" s="2">
        <v>614.38385661500092</v>
      </c>
      <c r="M14" t="s">
        <v>54</v>
      </c>
    </row>
    <row r="15" spans="2:16" x14ac:dyDescent="0.25">
      <c r="C15" s="2"/>
      <c r="D15" s="2"/>
      <c r="E15" s="2"/>
      <c r="F15" s="2"/>
      <c r="G15" s="2"/>
      <c r="H15" s="2"/>
      <c r="I15" s="2"/>
    </row>
    <row r="16" spans="2:16" x14ac:dyDescent="0.25">
      <c r="B16" t="s">
        <v>9</v>
      </c>
      <c r="C16" s="2">
        <v>187.5</v>
      </c>
      <c r="D16" s="2"/>
      <c r="E16" s="2">
        <v>187.5</v>
      </c>
      <c r="F16" s="2"/>
      <c r="G16" s="2">
        <v>337.78103809993803</v>
      </c>
      <c r="H16" s="2"/>
      <c r="I16" s="2">
        <v>337.5</v>
      </c>
      <c r="M16" t="s">
        <v>55</v>
      </c>
    </row>
    <row r="17" spans="2:13" x14ac:dyDescent="0.25">
      <c r="B17" t="s">
        <v>10</v>
      </c>
      <c r="C17" s="2">
        <v>442.29600000000005</v>
      </c>
      <c r="D17" s="2"/>
      <c r="E17" s="2">
        <v>341.33433409993654</v>
      </c>
      <c r="F17" s="2"/>
      <c r="G17" s="2">
        <v>273.61199999999832</v>
      </c>
      <c r="H17" s="2"/>
      <c r="I17" s="2">
        <v>276.88385661500092</v>
      </c>
      <c r="M17" t="s">
        <v>57</v>
      </c>
    </row>
    <row r="18" spans="2:13" x14ac:dyDescent="0.25">
      <c r="C18" s="2"/>
      <c r="D18" s="2"/>
      <c r="E18" s="2"/>
      <c r="F18" s="2"/>
      <c r="G18" s="2"/>
      <c r="H18" s="2"/>
      <c r="I18" s="2"/>
    </row>
    <row r="19" spans="2:13" x14ac:dyDescent="0.25">
      <c r="B19" t="s">
        <v>11</v>
      </c>
      <c r="C19" s="2">
        <v>8.3972800000000003</v>
      </c>
      <c r="D19" s="2"/>
      <c r="E19" s="2">
        <v>7.0511244546658203</v>
      </c>
      <c r="F19" s="2"/>
      <c r="G19" s="2">
        <v>8.1519071746658174</v>
      </c>
      <c r="H19" s="2"/>
      <c r="I19" s="2">
        <v>8.1917847548666796</v>
      </c>
      <c r="M19" t="s">
        <v>56</v>
      </c>
    </row>
    <row r="20" spans="2:13" x14ac:dyDescent="0.25">
      <c r="B20" t="s">
        <v>12</v>
      </c>
      <c r="C20" s="2">
        <v>2.5</v>
      </c>
      <c r="D20" s="2"/>
      <c r="E20" s="2">
        <v>2.5</v>
      </c>
      <c r="F20" s="2"/>
      <c r="G20" s="2">
        <v>4.5037471746658406</v>
      </c>
      <c r="H20" s="2"/>
      <c r="I20" s="2">
        <v>4.5</v>
      </c>
      <c r="M20" t="s">
        <v>61</v>
      </c>
    </row>
    <row r="21" spans="2:13" x14ac:dyDescent="0.25">
      <c r="B21" t="s">
        <v>13</v>
      </c>
      <c r="C21" s="2">
        <v>75</v>
      </c>
      <c r="D21" s="2"/>
      <c r="E21" s="2">
        <v>75</v>
      </c>
      <c r="F21" s="2"/>
      <c r="G21" s="2">
        <v>75</v>
      </c>
      <c r="H21" s="2"/>
      <c r="I21" s="2">
        <v>75</v>
      </c>
    </row>
    <row r="22" spans="2:13" x14ac:dyDescent="0.25">
      <c r="C22" s="2"/>
      <c r="D22" s="2"/>
      <c r="E22" s="2"/>
      <c r="F22" s="2"/>
      <c r="G22" s="2"/>
      <c r="H22" s="2"/>
      <c r="I22" s="2"/>
    </row>
    <row r="23" spans="2:13" x14ac:dyDescent="0.25">
      <c r="B23" t="s">
        <v>31</v>
      </c>
      <c r="C23" s="2"/>
      <c r="D23" s="2"/>
      <c r="E23" s="2"/>
      <c r="F23" s="2"/>
      <c r="G23" s="2"/>
      <c r="H23" s="2"/>
      <c r="I23" s="2"/>
    </row>
    <row r="24" spans="2:13" x14ac:dyDescent="0.25">
      <c r="B24" t="s">
        <v>34</v>
      </c>
      <c r="C24" s="2"/>
      <c r="D24" s="2"/>
      <c r="E24" s="2"/>
      <c r="F24" s="2"/>
      <c r="G24" s="2"/>
      <c r="H24" s="2"/>
      <c r="I24" s="2"/>
    </row>
    <row r="25" spans="2:13" x14ac:dyDescent="0.25">
      <c r="B25" t="s">
        <v>33</v>
      </c>
      <c r="C25" s="2"/>
      <c r="D25" s="2"/>
      <c r="E25" s="2"/>
      <c r="F25" s="2"/>
      <c r="G25" s="2"/>
      <c r="H25" s="2"/>
      <c r="I25" s="2"/>
    </row>
    <row r="26" spans="2:13" x14ac:dyDescent="0.25">
      <c r="C26" s="3">
        <v>2019</v>
      </c>
      <c r="D26" s="3"/>
      <c r="E26" s="3" t="s">
        <v>41</v>
      </c>
      <c r="F26" s="3"/>
      <c r="G26" s="3" t="s">
        <v>43</v>
      </c>
      <c r="H26" s="3"/>
      <c r="I26" s="3" t="s">
        <v>52</v>
      </c>
    </row>
    <row r="27" spans="2:13" x14ac:dyDescent="0.25">
      <c r="B27" t="s">
        <v>14</v>
      </c>
      <c r="C27" s="2">
        <v>1506</v>
      </c>
      <c r="D27" s="2"/>
      <c r="E27" s="2">
        <v>1581.3</v>
      </c>
      <c r="F27" s="2"/>
      <c r="G27" s="2">
        <v>1739.43</v>
      </c>
      <c r="H27" s="2"/>
      <c r="I27" s="2">
        <v>1913.3730000000003</v>
      </c>
    </row>
    <row r="28" spans="2:13" x14ac:dyDescent="0.25">
      <c r="B28" t="s">
        <v>15</v>
      </c>
      <c r="C28" s="2">
        <v>2026</v>
      </c>
      <c r="D28" s="2"/>
      <c r="E28" s="2">
        <v>2127.3000000000002</v>
      </c>
      <c r="F28" s="2"/>
      <c r="G28" s="2">
        <v>2340.0300000000002</v>
      </c>
      <c r="H28" s="2"/>
      <c r="I28" s="2">
        <v>2574.0330000000004</v>
      </c>
    </row>
    <row r="29" spans="2:13" x14ac:dyDescent="0.25">
      <c r="B29" t="s">
        <v>16</v>
      </c>
      <c r="C29" s="2">
        <v>977</v>
      </c>
      <c r="D29" s="2"/>
      <c r="E29" s="2">
        <v>1025.8500000000001</v>
      </c>
      <c r="F29" s="2"/>
      <c r="G29" s="2">
        <v>1128.4350000000002</v>
      </c>
      <c r="H29" s="2"/>
      <c r="I29" s="2">
        <v>1241.2785000000003</v>
      </c>
    </row>
    <row r="30" spans="2:13" x14ac:dyDescent="0.25">
      <c r="B30" t="s">
        <v>29</v>
      </c>
      <c r="C30" s="2">
        <v>315</v>
      </c>
      <c r="D30" s="2"/>
      <c r="E30" s="2">
        <v>315</v>
      </c>
      <c r="F30" s="2"/>
      <c r="G30" s="2">
        <v>315</v>
      </c>
      <c r="H30" s="2"/>
      <c r="I30" s="2">
        <v>315</v>
      </c>
    </row>
    <row r="31" spans="2:13" x14ac:dyDescent="0.25">
      <c r="B31" t="s">
        <v>17</v>
      </c>
      <c r="C31" s="2">
        <v>4824</v>
      </c>
      <c r="D31" s="2"/>
      <c r="E31" s="2">
        <v>5049.4500000000007</v>
      </c>
      <c r="F31" s="2"/>
      <c r="G31" s="2">
        <v>5522.8950000000004</v>
      </c>
      <c r="H31" s="2"/>
      <c r="I31" s="2">
        <v>6043.6845000000012</v>
      </c>
    </row>
    <row r="32" spans="2:13" x14ac:dyDescent="0.25">
      <c r="B32" t="s">
        <v>18</v>
      </c>
      <c r="C32" s="2">
        <v>3347.8</v>
      </c>
      <c r="D32" s="2"/>
      <c r="E32" s="2">
        <v>4686.92</v>
      </c>
      <c r="F32" s="2"/>
      <c r="G32" s="2">
        <v>4686.92</v>
      </c>
      <c r="H32" s="2"/>
      <c r="I32" s="2">
        <v>6092.9960000000001</v>
      </c>
    </row>
    <row r="33" spans="2:9" x14ac:dyDescent="0.25">
      <c r="B33" s="16" t="s">
        <v>19</v>
      </c>
      <c r="C33" s="17">
        <v>8171.8</v>
      </c>
      <c r="D33" s="2"/>
      <c r="E33" s="2">
        <v>9736.3700000000008</v>
      </c>
      <c r="F33" s="2"/>
      <c r="G33" s="2">
        <v>10209.815000000001</v>
      </c>
      <c r="H33" s="2"/>
      <c r="I33" s="2">
        <v>12136.680500000002</v>
      </c>
    </row>
    <row r="34" spans="2:9" x14ac:dyDescent="0.25">
      <c r="C34" s="2"/>
      <c r="D34" s="2"/>
      <c r="E34" s="2"/>
      <c r="F34" s="2"/>
      <c r="G34" s="2"/>
      <c r="H34" s="2"/>
      <c r="I34" s="2"/>
    </row>
    <row r="35" spans="2:9" x14ac:dyDescent="0.25">
      <c r="B35" t="s">
        <v>20</v>
      </c>
      <c r="C35" s="2">
        <v>846</v>
      </c>
      <c r="D35" s="2"/>
      <c r="E35" s="2">
        <v>913.68000000000006</v>
      </c>
      <c r="F35" s="2"/>
      <c r="G35" s="2">
        <v>1005.0480000000001</v>
      </c>
      <c r="H35" s="2"/>
      <c r="I35" s="2">
        <v>1125.6537600000001</v>
      </c>
    </row>
    <row r="36" spans="2:9" x14ac:dyDescent="0.25">
      <c r="B36" t="s">
        <v>21</v>
      </c>
      <c r="C36" s="2">
        <v>1033</v>
      </c>
      <c r="D36" s="2"/>
      <c r="E36" s="2">
        <v>1084.6500000000001</v>
      </c>
      <c r="F36" s="2"/>
      <c r="G36" s="2">
        <v>1193.1150000000002</v>
      </c>
      <c r="H36" s="2"/>
      <c r="I36" s="2">
        <v>1312.4265000000003</v>
      </c>
    </row>
    <row r="37" spans="2:9" x14ac:dyDescent="0.25">
      <c r="B37" t="s">
        <v>30</v>
      </c>
      <c r="C37" s="2">
        <v>795.7</v>
      </c>
      <c r="D37" s="2"/>
      <c r="E37" s="2">
        <v>795.7</v>
      </c>
      <c r="F37" s="2"/>
      <c r="G37" s="2">
        <v>795.7</v>
      </c>
      <c r="H37" s="2"/>
      <c r="I37" s="2">
        <v>795.7</v>
      </c>
    </row>
    <row r="38" spans="2:9" x14ac:dyDescent="0.25">
      <c r="B38" t="s">
        <v>23</v>
      </c>
      <c r="C38" s="2">
        <v>2674.7</v>
      </c>
      <c r="D38" s="2"/>
      <c r="E38" s="2">
        <v>2794.03</v>
      </c>
      <c r="F38" s="2"/>
      <c r="G38" s="2">
        <v>2993.8630000000003</v>
      </c>
      <c r="H38" s="2"/>
      <c r="I38" s="2">
        <v>3233.7802600000005</v>
      </c>
    </row>
    <row r="39" spans="2:9" x14ac:dyDescent="0.25">
      <c r="B39" t="s">
        <v>22</v>
      </c>
      <c r="C39" s="2">
        <v>3460</v>
      </c>
      <c r="D39" s="2"/>
      <c r="E39" s="2">
        <v>3460</v>
      </c>
      <c r="F39" s="2"/>
      <c r="G39" s="2">
        <v>3460</v>
      </c>
      <c r="H39" s="2"/>
      <c r="I39" s="2">
        <v>4165.0321916925004</v>
      </c>
    </row>
    <row r="40" spans="2:9" x14ac:dyDescent="0.25">
      <c r="B40" t="s">
        <v>40</v>
      </c>
      <c r="C40" s="2"/>
      <c r="D40" s="2"/>
      <c r="E40" s="2">
        <v>1103.905665900066</v>
      </c>
      <c r="F40" s="2"/>
      <c r="G40" s="2">
        <v>1103.905665900066</v>
      </c>
      <c r="H40" s="2"/>
      <c r="I40" s="2">
        <v>1103.905665900066</v>
      </c>
    </row>
    <row r="41" spans="2:9" x14ac:dyDescent="0.25">
      <c r="B41" t="s">
        <v>24</v>
      </c>
      <c r="C41" s="2">
        <v>6134.7</v>
      </c>
      <c r="D41" s="2"/>
      <c r="E41" s="2">
        <v>7357.9356659000669</v>
      </c>
      <c r="F41" s="2"/>
      <c r="G41" s="2">
        <v>7557.7686659000665</v>
      </c>
      <c r="H41" s="2"/>
      <c r="I41" s="2">
        <v>8502.7181175925671</v>
      </c>
    </row>
    <row r="42" spans="2:9" x14ac:dyDescent="0.25">
      <c r="B42" t="s">
        <v>35</v>
      </c>
      <c r="C42" s="2">
        <v>1147.0999999999999</v>
      </c>
      <c r="D42" s="2"/>
      <c r="E42" s="2">
        <v>1147.0999999999999</v>
      </c>
      <c r="F42" s="2"/>
      <c r="G42" s="2">
        <v>1147.0999999999999</v>
      </c>
      <c r="H42" s="2"/>
      <c r="I42" s="2">
        <v>1852.1321916925003</v>
      </c>
    </row>
    <row r="43" spans="2:9" x14ac:dyDescent="0.25">
      <c r="B43" t="s">
        <v>25</v>
      </c>
      <c r="C43" s="2">
        <v>890</v>
      </c>
      <c r="D43" s="2"/>
      <c r="E43" s="2">
        <v>1231.3343340999365</v>
      </c>
      <c r="F43" s="2"/>
      <c r="G43" s="2">
        <v>1504.9463340999348</v>
      </c>
      <c r="H43" s="2"/>
      <c r="I43" s="2">
        <v>1781.8301907149357</v>
      </c>
    </row>
    <row r="44" spans="2:9" x14ac:dyDescent="0.25">
      <c r="B44" t="s">
        <v>26</v>
      </c>
      <c r="C44" s="2">
        <v>2037.1</v>
      </c>
      <c r="D44" s="2"/>
      <c r="E44" s="2">
        <v>2378.4343340999367</v>
      </c>
      <c r="F44" s="2"/>
      <c r="G44" s="2">
        <v>2652.0463340999349</v>
      </c>
      <c r="H44" s="2"/>
      <c r="I44" s="2">
        <v>3633.9623824074361</v>
      </c>
    </row>
    <row r="45" spans="2:9" x14ac:dyDescent="0.25">
      <c r="B45" s="16" t="s">
        <v>27</v>
      </c>
      <c r="C45" s="17">
        <v>8171.7999999999993</v>
      </c>
      <c r="D45" s="2"/>
      <c r="E45" s="2">
        <v>9736.3700000000026</v>
      </c>
      <c r="F45" s="2"/>
      <c r="G45" s="2">
        <v>10209.815000000002</v>
      </c>
      <c r="H45" s="2"/>
      <c r="I45" s="2">
        <v>12136.680500000002</v>
      </c>
    </row>
    <row r="49" spans="3:8" x14ac:dyDescent="0.25">
      <c r="C49" s="5"/>
      <c r="D49" s="5"/>
      <c r="E49" s="5"/>
      <c r="F49" s="5"/>
      <c r="G49" s="5"/>
      <c r="H49" s="5"/>
    </row>
    <row r="50" spans="3:8" x14ac:dyDescent="0.25">
      <c r="C50" s="5"/>
      <c r="D50" s="5"/>
      <c r="E50" s="5"/>
      <c r="F50" s="5"/>
      <c r="G50" s="5"/>
      <c r="H50" s="5"/>
    </row>
    <row r="51" spans="3:8" x14ac:dyDescent="0.25">
      <c r="C51" s="5"/>
      <c r="D51" s="5"/>
      <c r="E51" s="5"/>
      <c r="F51" s="5"/>
      <c r="G51" s="5"/>
      <c r="H51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opLeftCell="A25" workbookViewId="0">
      <selection activeCell="L42" sqref="L42"/>
    </sheetView>
  </sheetViews>
  <sheetFormatPr defaultRowHeight="15" x14ac:dyDescent="0.25"/>
  <cols>
    <col min="2" max="2" width="31.42578125" bestFit="1" customWidth="1"/>
    <col min="3" max="4" width="9.5703125" bestFit="1" customWidth="1"/>
    <col min="5" max="5" width="10.5703125" bestFit="1" customWidth="1"/>
    <col min="6" max="6" width="9.5703125" bestFit="1" customWidth="1"/>
    <col min="7" max="7" width="10.5703125" bestFit="1" customWidth="1"/>
    <col min="8" max="8" width="9.5703125" bestFit="1" customWidth="1"/>
    <col min="9" max="9" width="10.5703125" bestFit="1" customWidth="1"/>
    <col min="11" max="12" width="9.5703125" bestFit="1" customWidth="1"/>
  </cols>
  <sheetData>
    <row r="1" spans="2:13" x14ac:dyDescent="0.25">
      <c r="B1" t="s">
        <v>31</v>
      </c>
    </row>
    <row r="2" spans="2:13" x14ac:dyDescent="0.25">
      <c r="B2" t="s">
        <v>32</v>
      </c>
    </row>
    <row r="3" spans="2:13" x14ac:dyDescent="0.25">
      <c r="B3" t="s">
        <v>33</v>
      </c>
    </row>
    <row r="4" spans="2:13" x14ac:dyDescent="0.25">
      <c r="C4" s="3">
        <v>2019</v>
      </c>
      <c r="D4" s="4"/>
      <c r="E4" s="3">
        <v>2020</v>
      </c>
      <c r="F4" s="3"/>
      <c r="G4" s="3" t="s">
        <v>39</v>
      </c>
      <c r="H4" s="3"/>
      <c r="I4" s="3" t="s">
        <v>41</v>
      </c>
      <c r="J4" s="3"/>
      <c r="K4" s="3"/>
      <c r="L4" s="3"/>
      <c r="M4" s="3"/>
    </row>
    <row r="5" spans="2:13" x14ac:dyDescent="0.25">
      <c r="B5" t="s">
        <v>0</v>
      </c>
      <c r="C5" s="2">
        <v>9700</v>
      </c>
      <c r="D5">
        <v>1.05</v>
      </c>
      <c r="E5" s="5">
        <f>C5*D5</f>
        <v>10185</v>
      </c>
      <c r="G5" s="5">
        <f>E5</f>
        <v>10185</v>
      </c>
      <c r="I5" s="5">
        <f>G5</f>
        <v>10185</v>
      </c>
    </row>
    <row r="6" spans="2:13" x14ac:dyDescent="0.25">
      <c r="B6" t="s">
        <v>1</v>
      </c>
      <c r="C6" s="2">
        <v>5508</v>
      </c>
      <c r="D6">
        <v>1.04</v>
      </c>
      <c r="E6" s="5">
        <f>C6*D6</f>
        <v>5728.3200000000006</v>
      </c>
      <c r="G6" s="5">
        <f t="shared" ref="G6:G10" si="0">E6</f>
        <v>5728.3200000000006</v>
      </c>
      <c r="I6" s="5">
        <f t="shared" ref="I6:I10" si="1">G6</f>
        <v>5728.3200000000006</v>
      </c>
    </row>
    <row r="7" spans="2:13" x14ac:dyDescent="0.25">
      <c r="B7" t="s">
        <v>2</v>
      </c>
      <c r="C7" s="2">
        <f>C5-C6</f>
        <v>4192</v>
      </c>
      <c r="E7" s="2">
        <f>E5-E6</f>
        <v>4456.6799999999994</v>
      </c>
      <c r="G7" s="5">
        <f t="shared" si="0"/>
        <v>4456.6799999999994</v>
      </c>
      <c r="I7" s="5">
        <f t="shared" si="1"/>
        <v>4456.6799999999994</v>
      </c>
    </row>
    <row r="8" spans="2:13" x14ac:dyDescent="0.25">
      <c r="B8" t="s">
        <v>3</v>
      </c>
      <c r="C8" s="2">
        <f>(-2685-327+163.4+6)*-1</f>
        <v>2842.6</v>
      </c>
      <c r="D8">
        <v>1.08</v>
      </c>
      <c r="E8" s="5">
        <f>C8*D8</f>
        <v>3070.0080000000003</v>
      </c>
      <c r="G8" s="5">
        <f t="shared" si="0"/>
        <v>3070.0080000000003</v>
      </c>
      <c r="I8" s="5">
        <f t="shared" si="1"/>
        <v>3070.0080000000003</v>
      </c>
    </row>
    <row r="9" spans="2:13" x14ac:dyDescent="0.25">
      <c r="B9" t="s">
        <v>4</v>
      </c>
      <c r="C9" s="2">
        <v>169.4</v>
      </c>
      <c r="D9" s="5">
        <f>K33</f>
        <v>270</v>
      </c>
      <c r="E9" s="5">
        <f>C9+D9</f>
        <v>439.4</v>
      </c>
      <c r="G9" s="5">
        <f>E9</f>
        <v>439.4</v>
      </c>
      <c r="I9" s="5">
        <f t="shared" si="1"/>
        <v>439.4</v>
      </c>
    </row>
    <row r="10" spans="2:13" x14ac:dyDescent="0.25">
      <c r="B10" t="s">
        <v>5</v>
      </c>
      <c r="C10" s="2">
        <f>C7-C8-C9</f>
        <v>1180</v>
      </c>
      <c r="E10" s="2">
        <f>E7-E8-E9</f>
        <v>947.27199999999914</v>
      </c>
      <c r="G10" s="5">
        <f t="shared" si="0"/>
        <v>947.27199999999914</v>
      </c>
      <c r="I10" s="5">
        <f t="shared" si="1"/>
        <v>947.27199999999914</v>
      </c>
    </row>
    <row r="11" spans="2:13" x14ac:dyDescent="0.25">
      <c r="B11" t="s">
        <v>6</v>
      </c>
      <c r="C11" s="2">
        <v>164.2</v>
      </c>
      <c r="E11" s="2">
        <v>164.2</v>
      </c>
      <c r="F11" s="5">
        <f>F53</f>
        <v>62.16807519999999</v>
      </c>
      <c r="G11" s="5">
        <f>C11+F11</f>
        <v>226.36807519999996</v>
      </c>
      <c r="H11" s="5">
        <f>F59</f>
        <v>64.988579552582024</v>
      </c>
      <c r="I11" s="5">
        <f>C11+H11</f>
        <v>229.18857955258201</v>
      </c>
    </row>
    <row r="12" spans="2:13" x14ac:dyDescent="0.25">
      <c r="B12" t="s">
        <v>7</v>
      </c>
      <c r="C12" s="2">
        <f>C10-C11</f>
        <v>1015.8</v>
      </c>
      <c r="E12" s="2">
        <f>E10-E11</f>
        <v>783.07199999999921</v>
      </c>
      <c r="G12" s="2">
        <f>G10-G11</f>
        <v>720.90392479999923</v>
      </c>
      <c r="I12" s="2">
        <f>I10-I11</f>
        <v>718.0834204474171</v>
      </c>
    </row>
    <row r="13" spans="2:13" x14ac:dyDescent="0.25">
      <c r="B13" t="s">
        <v>28</v>
      </c>
      <c r="C13" s="2">
        <f>C12*0.38</f>
        <v>386.00399999999996</v>
      </c>
      <c r="E13" s="2">
        <f>E12*0.38</f>
        <v>297.56735999999972</v>
      </c>
      <c r="G13" s="2">
        <f>G12*0.38</f>
        <v>273.94349142399972</v>
      </c>
      <c r="I13" s="2">
        <f>I12*0.38</f>
        <v>272.87169977001849</v>
      </c>
    </row>
    <row r="14" spans="2:13" x14ac:dyDescent="0.25">
      <c r="B14" s="13" t="s">
        <v>8</v>
      </c>
      <c r="C14" s="14">
        <f>C12-C13</f>
        <v>629.79600000000005</v>
      </c>
      <c r="D14" s="13"/>
      <c r="E14" s="14">
        <f>E12-E13</f>
        <v>485.50463999999948</v>
      </c>
      <c r="F14" s="13"/>
      <c r="G14" s="14">
        <f>G12-G13</f>
        <v>446.96043337599951</v>
      </c>
      <c r="H14" s="13"/>
      <c r="I14" s="14">
        <f>I12-I13</f>
        <v>445.2117206773986</v>
      </c>
    </row>
    <row r="16" spans="2:13" x14ac:dyDescent="0.25">
      <c r="B16" t="s">
        <v>9</v>
      </c>
      <c r="C16" s="5">
        <f>C20*C21</f>
        <v>187.5</v>
      </c>
      <c r="E16" s="5">
        <f>E20*E21</f>
        <v>187.5</v>
      </c>
      <c r="G16" s="5">
        <f>G20*G21</f>
        <v>187.5</v>
      </c>
      <c r="I16" s="5">
        <f>I20*I21</f>
        <v>187.5</v>
      </c>
    </row>
    <row r="17" spans="2:12" x14ac:dyDescent="0.25">
      <c r="B17" t="s">
        <v>10</v>
      </c>
      <c r="C17" s="5">
        <f>C14-C16</f>
        <v>442.29600000000005</v>
      </c>
      <c r="E17" s="5">
        <f>E14-E16</f>
        <v>298.00463999999948</v>
      </c>
      <c r="G17" s="5">
        <f>G14-G16</f>
        <v>259.46043337599951</v>
      </c>
      <c r="I17" s="5">
        <f>I14-I16</f>
        <v>257.7117206773986</v>
      </c>
    </row>
    <row r="19" spans="2:12" x14ac:dyDescent="0.25">
      <c r="B19" t="s">
        <v>11</v>
      </c>
      <c r="C19" s="2">
        <f>C14/C21</f>
        <v>8.3972800000000003</v>
      </c>
      <c r="E19" s="2">
        <f>E14/E21</f>
        <v>6.4733951999999935</v>
      </c>
      <c r="G19" s="2">
        <f>G14/G21</f>
        <v>5.9594724450133265</v>
      </c>
      <c r="I19" s="2">
        <f>I14/I21</f>
        <v>5.9361562756986483</v>
      </c>
    </row>
    <row r="20" spans="2:12" x14ac:dyDescent="0.25">
      <c r="B20" t="s">
        <v>12</v>
      </c>
      <c r="C20" s="2">
        <v>2.5</v>
      </c>
      <c r="E20" s="2">
        <v>2.5</v>
      </c>
      <c r="G20" s="2">
        <v>2.5</v>
      </c>
      <c r="I20" s="2">
        <v>2.5</v>
      </c>
    </row>
    <row r="21" spans="2:12" x14ac:dyDescent="0.25">
      <c r="B21" t="s">
        <v>13</v>
      </c>
      <c r="C21" s="2">
        <v>75</v>
      </c>
      <c r="E21" s="2">
        <v>75</v>
      </c>
      <c r="F21" s="5">
        <f>F52</f>
        <v>0</v>
      </c>
      <c r="G21" s="2">
        <f>C21+F21</f>
        <v>75</v>
      </c>
      <c r="H21" s="5">
        <f>F58</f>
        <v>0</v>
      </c>
      <c r="I21" s="2">
        <v>75</v>
      </c>
    </row>
    <row r="23" spans="2:12" x14ac:dyDescent="0.25">
      <c r="B23" t="s">
        <v>31</v>
      </c>
    </row>
    <row r="24" spans="2:12" x14ac:dyDescent="0.25">
      <c r="B24" t="s">
        <v>34</v>
      </c>
    </row>
    <row r="25" spans="2:12" x14ac:dyDescent="0.25">
      <c r="B25" t="s">
        <v>33</v>
      </c>
    </row>
    <row r="26" spans="2:12" x14ac:dyDescent="0.25">
      <c r="C26" s="3">
        <v>2019</v>
      </c>
      <c r="D26" s="4"/>
      <c r="E26" s="3">
        <v>2020</v>
      </c>
      <c r="F26" s="3"/>
      <c r="G26" s="3" t="s">
        <v>39</v>
      </c>
      <c r="H26" s="3"/>
      <c r="I26" s="3" t="s">
        <v>41</v>
      </c>
    </row>
    <row r="27" spans="2:12" x14ac:dyDescent="0.25">
      <c r="B27" t="s">
        <v>14</v>
      </c>
      <c r="C27" s="2">
        <v>1506</v>
      </c>
      <c r="D27">
        <v>1.05</v>
      </c>
      <c r="E27" s="5">
        <f>C27*D27</f>
        <v>1581.3</v>
      </c>
      <c r="G27" s="5">
        <f>E27</f>
        <v>1581.3</v>
      </c>
      <c r="I27" s="5">
        <v>1581.3</v>
      </c>
    </row>
    <row r="28" spans="2:12" x14ac:dyDescent="0.25">
      <c r="B28" t="s">
        <v>15</v>
      </c>
      <c r="C28" s="2">
        <v>2026</v>
      </c>
      <c r="D28">
        <v>1.05</v>
      </c>
      <c r="E28" s="5">
        <f t="shared" ref="E28:E29" si="2">C28*D28</f>
        <v>2127.3000000000002</v>
      </c>
      <c r="G28" s="5">
        <f t="shared" ref="G28:G33" si="3">E28</f>
        <v>2127.3000000000002</v>
      </c>
      <c r="I28" s="5">
        <v>2127.3000000000002</v>
      </c>
    </row>
    <row r="29" spans="2:12" x14ac:dyDescent="0.25">
      <c r="B29" t="s">
        <v>16</v>
      </c>
      <c r="C29" s="2">
        <v>977</v>
      </c>
      <c r="D29">
        <v>1.05</v>
      </c>
      <c r="E29" s="5">
        <f t="shared" si="2"/>
        <v>1025.8500000000001</v>
      </c>
      <c r="G29" s="5">
        <f t="shared" si="3"/>
        <v>1025.8500000000001</v>
      </c>
      <c r="I29" s="5">
        <v>1025.8500000000001</v>
      </c>
    </row>
    <row r="30" spans="2:12" x14ac:dyDescent="0.25">
      <c r="B30" t="s">
        <v>29</v>
      </c>
      <c r="C30" s="2">
        <v>315</v>
      </c>
      <c r="E30" s="5">
        <f>C30</f>
        <v>315</v>
      </c>
      <c r="G30" s="5">
        <f t="shared" si="3"/>
        <v>315</v>
      </c>
      <c r="I30" s="5">
        <v>315</v>
      </c>
    </row>
    <row r="31" spans="2:12" x14ac:dyDescent="0.25">
      <c r="B31" t="s">
        <v>17</v>
      </c>
      <c r="C31" s="2">
        <f>SUM(C27:C30)</f>
        <v>4824</v>
      </c>
      <c r="E31" s="5">
        <f>SUM(E27:E30)</f>
        <v>5049.4500000000007</v>
      </c>
      <c r="G31" s="5">
        <f t="shared" si="3"/>
        <v>5049.4500000000007</v>
      </c>
      <c r="I31" s="5">
        <v>5049.4500000000007</v>
      </c>
    </row>
    <row r="32" spans="2:12" x14ac:dyDescent="0.25">
      <c r="B32" t="s">
        <v>18</v>
      </c>
      <c r="C32" s="2">
        <f>3294.8+53</f>
        <v>3347.8</v>
      </c>
      <c r="D32" s="5">
        <f>L32</f>
        <v>1080</v>
      </c>
      <c r="E32" s="5">
        <f>C32+D32</f>
        <v>4427.8</v>
      </c>
      <c r="G32" s="5">
        <f t="shared" si="3"/>
        <v>4427.8</v>
      </c>
      <c r="I32" s="5">
        <f>G32</f>
        <v>4427.8</v>
      </c>
      <c r="K32" s="5">
        <v>1350</v>
      </c>
      <c r="L32" s="5">
        <f>K32-K33</f>
        <v>1080</v>
      </c>
    </row>
    <row r="33" spans="2:11" x14ac:dyDescent="0.25">
      <c r="B33" s="1" t="s">
        <v>19</v>
      </c>
      <c r="C33" s="6">
        <f>C31+C32</f>
        <v>8171.8</v>
      </c>
      <c r="D33" s="1"/>
      <c r="E33" s="6">
        <f>E31+E32</f>
        <v>9477.25</v>
      </c>
      <c r="G33" s="6">
        <f t="shared" si="3"/>
        <v>9477.25</v>
      </c>
      <c r="I33" s="6">
        <f>SUM(I31:I32)</f>
        <v>9477.25</v>
      </c>
      <c r="K33" s="5">
        <f>K32/5</f>
        <v>270</v>
      </c>
    </row>
    <row r="34" spans="2:11" x14ac:dyDescent="0.25">
      <c r="C34" s="2"/>
    </row>
    <row r="35" spans="2:11" x14ac:dyDescent="0.25">
      <c r="B35" t="s">
        <v>20</v>
      </c>
      <c r="C35" s="2">
        <v>846</v>
      </c>
      <c r="D35">
        <v>1.08</v>
      </c>
      <c r="E35" s="5">
        <f>C35*D35</f>
        <v>913.68000000000006</v>
      </c>
      <c r="G35" s="5">
        <f>E35</f>
        <v>913.68000000000006</v>
      </c>
      <c r="I35" s="5">
        <f>E35</f>
        <v>913.68000000000006</v>
      </c>
    </row>
    <row r="36" spans="2:11" x14ac:dyDescent="0.25">
      <c r="B36" t="s">
        <v>21</v>
      </c>
      <c r="C36" s="2">
        <f>1027+6</f>
        <v>1033</v>
      </c>
      <c r="D36">
        <v>1.05</v>
      </c>
      <c r="E36" s="5">
        <f>C36*D36</f>
        <v>1084.6500000000001</v>
      </c>
      <c r="G36" s="5">
        <f>E36</f>
        <v>1084.6500000000001</v>
      </c>
      <c r="I36" s="5">
        <f t="shared" ref="I36:I39" si="4">E36</f>
        <v>1084.6500000000001</v>
      </c>
    </row>
    <row r="37" spans="2:11" x14ac:dyDescent="0.25">
      <c r="B37" t="s">
        <v>30</v>
      </c>
      <c r="C37" s="2">
        <f>787+8.7</f>
        <v>795.7</v>
      </c>
      <c r="E37" s="5">
        <f>C37</f>
        <v>795.7</v>
      </c>
      <c r="G37" s="5">
        <f>E37</f>
        <v>795.7</v>
      </c>
      <c r="I37" s="5">
        <f t="shared" si="4"/>
        <v>795.7</v>
      </c>
    </row>
    <row r="38" spans="2:11" x14ac:dyDescent="0.25">
      <c r="B38" t="s">
        <v>23</v>
      </c>
      <c r="C38" s="2">
        <f>SUM(C35:C37)</f>
        <v>2674.7</v>
      </c>
      <c r="E38" s="5">
        <f>SUM(E35:E37)</f>
        <v>2794.03</v>
      </c>
      <c r="G38" s="5">
        <f>SUM(G35:G37)</f>
        <v>2794.03</v>
      </c>
      <c r="I38" s="5">
        <f t="shared" si="4"/>
        <v>2794.03</v>
      </c>
    </row>
    <row r="39" spans="2:11" x14ac:dyDescent="0.25">
      <c r="B39" t="s">
        <v>22</v>
      </c>
      <c r="C39" s="2">
        <v>3460</v>
      </c>
      <c r="E39" s="5">
        <f>C39</f>
        <v>3460</v>
      </c>
      <c r="G39" s="5">
        <f>E39</f>
        <v>3460</v>
      </c>
      <c r="I39" s="5">
        <f t="shared" si="4"/>
        <v>3460</v>
      </c>
    </row>
    <row r="40" spans="2:11" x14ac:dyDescent="0.25">
      <c r="B40" t="s">
        <v>40</v>
      </c>
      <c r="C40" s="2"/>
      <c r="E40" s="5"/>
      <c r="F40" s="5">
        <f>D53</f>
        <v>888.11535999999978</v>
      </c>
      <c r="G40" s="5">
        <f>C40+F40</f>
        <v>888.11535999999978</v>
      </c>
      <c r="H40" s="5">
        <f>D59</f>
        <v>928.40827932260027</v>
      </c>
      <c r="I40" s="5">
        <f>C40+H40</f>
        <v>928.40827932260027</v>
      </c>
    </row>
    <row r="41" spans="2:11" x14ac:dyDescent="0.25">
      <c r="B41" t="s">
        <v>24</v>
      </c>
      <c r="C41" s="2">
        <f>SUM(C38:C39)</f>
        <v>6134.7</v>
      </c>
      <c r="E41" s="2">
        <f>SUM(E38:E39)</f>
        <v>6254.0300000000007</v>
      </c>
      <c r="G41" s="2">
        <f>SUM(G38:G40)</f>
        <v>7142.1453600000004</v>
      </c>
      <c r="I41" s="2">
        <f>SUM(I38:I40)</f>
        <v>7182.4382793226014</v>
      </c>
    </row>
    <row r="42" spans="2:11" x14ac:dyDescent="0.25">
      <c r="B42" t="s">
        <v>35</v>
      </c>
      <c r="C42" s="2">
        <v>1147.0999999999999</v>
      </c>
      <c r="E42" s="5">
        <f>C42</f>
        <v>1147.0999999999999</v>
      </c>
      <c r="F42" s="5">
        <f>D52</f>
        <v>0</v>
      </c>
      <c r="G42" s="5">
        <f>C42+F42</f>
        <v>1147.0999999999999</v>
      </c>
      <c r="H42" s="5">
        <f>D58</f>
        <v>0</v>
      </c>
      <c r="I42" s="5">
        <f>C42+H42</f>
        <v>1147.0999999999999</v>
      </c>
    </row>
    <row r="43" spans="2:11" x14ac:dyDescent="0.25">
      <c r="B43" t="s">
        <v>25</v>
      </c>
      <c r="C43" s="2">
        <v>890</v>
      </c>
      <c r="D43" s="5">
        <f>E17</f>
        <v>298.00463999999948</v>
      </c>
      <c r="E43" s="5">
        <f>C43+D43</f>
        <v>1188.0046399999994</v>
      </c>
      <c r="F43" s="5">
        <f>G17</f>
        <v>259.46043337599951</v>
      </c>
      <c r="G43" s="5">
        <f>C43+F43</f>
        <v>1149.4604333759994</v>
      </c>
      <c r="H43" s="5">
        <f>I17</f>
        <v>257.7117206773986</v>
      </c>
      <c r="I43" s="5">
        <f>C43+H43</f>
        <v>1147.7117206773987</v>
      </c>
    </row>
    <row r="44" spans="2:11" x14ac:dyDescent="0.25">
      <c r="B44" t="s">
        <v>26</v>
      </c>
      <c r="C44" s="2">
        <f>SUM(C42:C43)</f>
        <v>2037.1</v>
      </c>
      <c r="E44" s="2">
        <f>SUM(E42:E43)</f>
        <v>2335.1046399999996</v>
      </c>
      <c r="G44" s="2">
        <f>SUM(G42:G43)</f>
        <v>2296.5604333759993</v>
      </c>
      <c r="I44" s="2">
        <f>SUM(I42:I43)</f>
        <v>2294.8117206773986</v>
      </c>
    </row>
    <row r="45" spans="2:11" x14ac:dyDescent="0.25">
      <c r="B45" s="1" t="s">
        <v>27</v>
      </c>
      <c r="C45" s="6">
        <f>C41+C44</f>
        <v>8171.7999999999993</v>
      </c>
      <c r="D45" s="1"/>
      <c r="E45" s="6">
        <f>E41+E44</f>
        <v>8589.1346400000002</v>
      </c>
      <c r="G45" s="6">
        <f>G41+G44</f>
        <v>9438.7057933760007</v>
      </c>
      <c r="I45" s="6">
        <f>I41+I44</f>
        <v>9477.25</v>
      </c>
    </row>
    <row r="48" spans="2:11" x14ac:dyDescent="0.25">
      <c r="B48" s="7" t="s">
        <v>36</v>
      </c>
      <c r="C48" s="7"/>
      <c r="D48" s="7"/>
      <c r="E48" s="8">
        <f>E33-E45</f>
        <v>888.11535999999978</v>
      </c>
      <c r="F48" s="7"/>
      <c r="G48" s="8">
        <f>G33-G45</f>
        <v>38.544206623999344</v>
      </c>
      <c r="H48" s="7"/>
      <c r="I48" s="8">
        <f>I33-I45</f>
        <v>0</v>
      </c>
    </row>
    <row r="49" spans="1:7" x14ac:dyDescent="0.25">
      <c r="C49" s="5"/>
      <c r="G49" s="5">
        <f>E48+G48</f>
        <v>926.65956662399913</v>
      </c>
    </row>
    <row r="50" spans="1:7" ht="15.75" thickBot="1" x14ac:dyDescent="0.3">
      <c r="C50" s="5"/>
    </row>
    <row r="51" spans="1:7" ht="15.75" thickBot="1" x14ac:dyDescent="0.3">
      <c r="C51" s="5"/>
      <c r="E51" s="9">
        <f>E48</f>
        <v>888.11535999999978</v>
      </c>
    </row>
    <row r="52" spans="1:7" x14ac:dyDescent="0.25">
      <c r="A52" s="10"/>
      <c r="B52" s="11"/>
      <c r="C52" s="11"/>
      <c r="D52" s="12">
        <f>$E$51*A52</f>
        <v>0</v>
      </c>
      <c r="E52" s="11">
        <v>1</v>
      </c>
      <c r="F52" s="12">
        <f>D52/E52</f>
        <v>0</v>
      </c>
      <c r="G52" s="11"/>
    </row>
    <row r="53" spans="1:7" x14ac:dyDescent="0.25">
      <c r="A53" s="10">
        <v>1</v>
      </c>
      <c r="B53" s="11" t="s">
        <v>38</v>
      </c>
      <c r="C53" s="11"/>
      <c r="D53" s="12">
        <f>$E$51*A53</f>
        <v>888.11535999999978</v>
      </c>
      <c r="E53" s="10">
        <v>7.0000000000000007E-2</v>
      </c>
      <c r="F53" s="12">
        <f>D53*E53</f>
        <v>62.16807519999999</v>
      </c>
      <c r="G53" s="11"/>
    </row>
    <row r="54" spans="1:7" x14ac:dyDescent="0.25">
      <c r="A54" s="10">
        <f>SUM(A52:A53)</f>
        <v>1</v>
      </c>
      <c r="B54" s="11"/>
      <c r="C54" s="11"/>
      <c r="D54" s="12">
        <f>SUM(D52:D53)</f>
        <v>888.11535999999978</v>
      </c>
      <c r="E54" s="11"/>
      <c r="F54" s="11"/>
      <c r="G54" s="11"/>
    </row>
    <row r="56" spans="1:7" ht="15.75" thickBot="1" x14ac:dyDescent="0.3"/>
    <row r="57" spans="1:7" ht="15.75" thickBot="1" x14ac:dyDescent="0.3">
      <c r="C57" s="5"/>
      <c r="E57" s="9">
        <v>928.40827932260027</v>
      </c>
    </row>
    <row r="58" spans="1:7" x14ac:dyDescent="0.25">
      <c r="A58" s="10"/>
      <c r="B58" s="11" t="s">
        <v>37</v>
      </c>
      <c r="C58" s="11"/>
      <c r="D58" s="12">
        <f>$E$57*A58</f>
        <v>0</v>
      </c>
      <c r="E58" s="11">
        <v>15</v>
      </c>
      <c r="F58" s="12">
        <f>D58/E58</f>
        <v>0</v>
      </c>
      <c r="G58" s="11"/>
    </row>
    <row r="59" spans="1:7" x14ac:dyDescent="0.25">
      <c r="A59" s="10">
        <v>1</v>
      </c>
      <c r="B59" s="11" t="s">
        <v>38</v>
      </c>
      <c r="C59" s="11"/>
      <c r="D59" s="12">
        <f>$E$57*A59</f>
        <v>928.40827932260027</v>
      </c>
      <c r="E59" s="10">
        <v>7.0000000000000007E-2</v>
      </c>
      <c r="F59" s="12">
        <f>D59*E59</f>
        <v>64.988579552582024</v>
      </c>
      <c r="G59" s="11"/>
    </row>
    <row r="60" spans="1:7" x14ac:dyDescent="0.25">
      <c r="A60" s="10">
        <f>SUM(A58:A59)</f>
        <v>1</v>
      </c>
      <c r="B60" s="11"/>
      <c r="C60" s="11"/>
      <c r="D60" s="12">
        <f>SUM(D58:D59)</f>
        <v>928.40827932260027</v>
      </c>
      <c r="E60" s="11"/>
      <c r="F60" s="11"/>
      <c r="G60" s="11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workbookViewId="0">
      <selection activeCell="L12" sqref="L12"/>
    </sheetView>
  </sheetViews>
  <sheetFormatPr defaultRowHeight="15" x14ac:dyDescent="0.25"/>
  <cols>
    <col min="2" max="2" width="31.42578125" bestFit="1" customWidth="1"/>
    <col min="3" max="3" width="10.5703125" bestFit="1" customWidth="1"/>
    <col min="4" max="4" width="9.5703125" bestFit="1" customWidth="1"/>
    <col min="5" max="5" width="11.5703125" bestFit="1" customWidth="1"/>
    <col min="6" max="6" width="9.5703125" bestFit="1" customWidth="1"/>
    <col min="7" max="7" width="10.5703125" bestFit="1" customWidth="1"/>
    <col min="8" max="8" width="9.5703125" bestFit="1" customWidth="1"/>
    <col min="9" max="9" width="10.5703125" bestFit="1" customWidth="1"/>
  </cols>
  <sheetData>
    <row r="1" spans="2:13" x14ac:dyDescent="0.25">
      <c r="B1" t="s">
        <v>31</v>
      </c>
    </row>
    <row r="2" spans="2:13" x14ac:dyDescent="0.25">
      <c r="B2" t="s">
        <v>32</v>
      </c>
    </row>
    <row r="3" spans="2:13" x14ac:dyDescent="0.25">
      <c r="B3" t="s">
        <v>33</v>
      </c>
    </row>
    <row r="4" spans="2:13" x14ac:dyDescent="0.25">
      <c r="C4" s="3">
        <v>2020</v>
      </c>
      <c r="D4" s="4"/>
      <c r="E4" s="3" t="s">
        <v>60</v>
      </c>
      <c r="F4" s="3"/>
      <c r="G4" s="3" t="s">
        <v>42</v>
      </c>
      <c r="H4" s="3"/>
      <c r="I4" s="3" t="s">
        <v>43</v>
      </c>
      <c r="J4" s="3"/>
      <c r="K4" s="3"/>
      <c r="L4" s="3"/>
      <c r="M4" s="3"/>
    </row>
    <row r="5" spans="2:13" x14ac:dyDescent="0.25">
      <c r="B5" t="s">
        <v>0</v>
      </c>
      <c r="C5" s="2">
        <f>'AÑO 1'!I5</f>
        <v>10185</v>
      </c>
      <c r="D5">
        <v>1.1000000000000001</v>
      </c>
      <c r="E5" s="5">
        <f>C5*D5</f>
        <v>11203.5</v>
      </c>
      <c r="G5" s="5">
        <f>E5</f>
        <v>11203.5</v>
      </c>
      <c r="I5" s="5">
        <f>G5</f>
        <v>11203.5</v>
      </c>
    </row>
    <row r="6" spans="2:13" x14ac:dyDescent="0.25">
      <c r="B6" t="s">
        <v>1</v>
      </c>
      <c r="C6" s="2">
        <f>'AÑO 1'!I6</f>
        <v>5728.3200000000006</v>
      </c>
      <c r="D6">
        <v>1.1000000000000001</v>
      </c>
      <c r="E6" s="5">
        <f>C6*D6</f>
        <v>6301.152000000001</v>
      </c>
      <c r="G6" s="5">
        <f t="shared" ref="G6:G10" si="0">E6</f>
        <v>6301.152000000001</v>
      </c>
      <c r="I6" s="5">
        <f t="shared" ref="I6:I10" si="1">G6</f>
        <v>6301.152000000001</v>
      </c>
    </row>
    <row r="7" spans="2:13" x14ac:dyDescent="0.25">
      <c r="B7" t="s">
        <v>2</v>
      </c>
      <c r="C7" s="2">
        <f>'AÑO 1'!I7</f>
        <v>4456.6799999999994</v>
      </c>
      <c r="E7" s="2">
        <f>E5-E6</f>
        <v>4902.347999999999</v>
      </c>
      <c r="G7" s="5">
        <f t="shared" si="0"/>
        <v>4902.347999999999</v>
      </c>
      <c r="I7" s="5">
        <f t="shared" si="1"/>
        <v>4902.347999999999</v>
      </c>
    </row>
    <row r="8" spans="2:13" x14ac:dyDescent="0.25">
      <c r="B8" t="s">
        <v>3</v>
      </c>
      <c r="C8" s="2">
        <f>'AÑO 1'!I8</f>
        <v>3070.0080000000003</v>
      </c>
      <c r="D8">
        <v>1.1000000000000001</v>
      </c>
      <c r="E8" s="5">
        <f>C8*D8</f>
        <v>3377.0088000000005</v>
      </c>
      <c r="G8" s="5">
        <f t="shared" si="0"/>
        <v>3377.0088000000005</v>
      </c>
      <c r="I8" s="5">
        <f t="shared" si="1"/>
        <v>3377.0088000000005</v>
      </c>
    </row>
    <row r="9" spans="2:13" x14ac:dyDescent="0.25">
      <c r="B9" t="s">
        <v>4</v>
      </c>
      <c r="C9" s="2">
        <f>'AÑO 1'!I9</f>
        <v>439.4</v>
      </c>
      <c r="D9">
        <f>K33</f>
        <v>200</v>
      </c>
      <c r="E9" s="5">
        <f>C9+D9</f>
        <v>639.4</v>
      </c>
      <c r="G9" s="5">
        <f t="shared" si="0"/>
        <v>639.4</v>
      </c>
      <c r="I9" s="5">
        <f t="shared" si="1"/>
        <v>639.4</v>
      </c>
    </row>
    <row r="10" spans="2:13" x14ac:dyDescent="0.25">
      <c r="B10" t="s">
        <v>5</v>
      </c>
      <c r="C10" s="2">
        <f>'AÑO 1'!I10</f>
        <v>947.27199999999914</v>
      </c>
      <c r="E10" s="2">
        <f>E7-E8-E9</f>
        <v>885.93919999999855</v>
      </c>
      <c r="G10" s="5">
        <f t="shared" si="0"/>
        <v>885.93919999999855</v>
      </c>
      <c r="I10" s="5">
        <f t="shared" si="1"/>
        <v>885.93919999999855</v>
      </c>
    </row>
    <row r="11" spans="2:13" x14ac:dyDescent="0.25">
      <c r="B11" t="s">
        <v>6</v>
      </c>
      <c r="C11" s="2">
        <f>'AÑO 1'!I11</f>
        <v>229.18857955258201</v>
      </c>
      <c r="E11" s="2">
        <f>C11</f>
        <v>229.18857955258201</v>
      </c>
      <c r="F11" s="5">
        <f>F53</f>
        <v>62.142661532260178</v>
      </c>
      <c r="G11" s="5">
        <f>C11+F11</f>
        <v>291.33124108484219</v>
      </c>
      <c r="H11" s="5">
        <f>F59</f>
        <v>66.250172209232588</v>
      </c>
      <c r="I11" s="5">
        <f>C11+H11</f>
        <v>295.43875176181461</v>
      </c>
    </row>
    <row r="12" spans="2:13" x14ac:dyDescent="0.25">
      <c r="B12" t="s">
        <v>7</v>
      </c>
      <c r="C12" s="2">
        <f>'AÑO 1'!I12</f>
        <v>718.0834204474171</v>
      </c>
      <c r="E12" s="2">
        <f>E10-E11</f>
        <v>656.75062044741651</v>
      </c>
      <c r="G12" s="2">
        <f>G10-G11</f>
        <v>594.60795891515636</v>
      </c>
      <c r="I12" s="2">
        <f>I10-I11</f>
        <v>590.50044823818394</v>
      </c>
    </row>
    <row r="13" spans="2:13" x14ac:dyDescent="0.25">
      <c r="B13" t="s">
        <v>28</v>
      </c>
      <c r="C13" s="2">
        <f>'AÑO 1'!I13</f>
        <v>272.87169977001849</v>
      </c>
      <c r="E13" s="2">
        <f>E12*0.38</f>
        <v>249.56523577001829</v>
      </c>
      <c r="G13" s="2">
        <f>G12*0.38</f>
        <v>225.95102438775942</v>
      </c>
      <c r="I13" s="2">
        <f>I12*0.38</f>
        <v>224.3901703305099</v>
      </c>
    </row>
    <row r="14" spans="2:13" x14ac:dyDescent="0.25">
      <c r="B14" s="13" t="s">
        <v>8</v>
      </c>
      <c r="C14" s="14">
        <f>'AÑO 1'!I14</f>
        <v>445.2117206773986</v>
      </c>
      <c r="D14" s="13"/>
      <c r="E14" s="14">
        <f>E12-E13</f>
        <v>407.18538467739825</v>
      </c>
      <c r="F14" s="13"/>
      <c r="G14" s="14">
        <f>G12-G13</f>
        <v>368.65693452739697</v>
      </c>
      <c r="H14" s="13"/>
      <c r="I14" s="14">
        <f>I12-I13</f>
        <v>366.110277907674</v>
      </c>
    </row>
    <row r="15" spans="2:13" x14ac:dyDescent="0.25">
      <c r="C15" s="2">
        <f>'AÑO 1'!I15</f>
        <v>0</v>
      </c>
    </row>
    <row r="16" spans="2:13" x14ac:dyDescent="0.25">
      <c r="B16" t="s">
        <v>9</v>
      </c>
      <c r="C16" s="2">
        <f>'AÑO 1'!I16</f>
        <v>187.5</v>
      </c>
      <c r="E16" s="5">
        <f>E20*E21</f>
        <v>225</v>
      </c>
      <c r="G16" s="5">
        <f>G20*G21</f>
        <v>225</v>
      </c>
      <c r="I16" s="5">
        <f>I20*I21</f>
        <v>225</v>
      </c>
    </row>
    <row r="17" spans="2:12" x14ac:dyDescent="0.25">
      <c r="B17" t="s">
        <v>10</v>
      </c>
      <c r="C17" s="2">
        <f>'AÑO 1'!I17</f>
        <v>257.7117206773986</v>
      </c>
      <c r="E17" s="5">
        <f>E14-E16</f>
        <v>182.18538467739825</v>
      </c>
      <c r="G17" s="5">
        <f>G14-G16</f>
        <v>143.65693452739697</v>
      </c>
      <c r="I17" s="5">
        <f>I14-I16</f>
        <v>141.110277907674</v>
      </c>
    </row>
    <row r="18" spans="2:12" x14ac:dyDescent="0.25">
      <c r="C18" s="2">
        <f>'AÑO 1'!I18</f>
        <v>0</v>
      </c>
    </row>
    <row r="19" spans="2:12" x14ac:dyDescent="0.25">
      <c r="B19" t="s">
        <v>11</v>
      </c>
      <c r="C19" s="2">
        <f>'AÑO 1'!I19</f>
        <v>5.9361562756986483</v>
      </c>
      <c r="E19" s="2">
        <f>E14/E21</f>
        <v>5.4291384623653096</v>
      </c>
      <c r="G19" s="2">
        <f>G14/G21</f>
        <v>4.9154257936986259</v>
      </c>
      <c r="I19" s="2">
        <f>I14/I21</f>
        <v>4.8814703721023198</v>
      </c>
    </row>
    <row r="20" spans="2:12" x14ac:dyDescent="0.25">
      <c r="B20" t="s">
        <v>12</v>
      </c>
      <c r="C20" s="2">
        <f>'AÑO 1'!I20</f>
        <v>2.5</v>
      </c>
      <c r="E20" s="2">
        <v>3</v>
      </c>
      <c r="G20" s="2">
        <f>E20</f>
        <v>3</v>
      </c>
      <c r="I20" s="2">
        <f>E20</f>
        <v>3</v>
      </c>
    </row>
    <row r="21" spans="2:12" x14ac:dyDescent="0.25">
      <c r="B21" t="s">
        <v>13</v>
      </c>
      <c r="C21" s="2">
        <f>'AÑO 1'!I21</f>
        <v>75</v>
      </c>
      <c r="E21" s="2">
        <v>75</v>
      </c>
      <c r="F21" s="5">
        <f>F52</f>
        <v>0</v>
      </c>
      <c r="G21" s="2">
        <f>C21+F21</f>
        <v>75</v>
      </c>
      <c r="H21" s="5">
        <f>F58</f>
        <v>0</v>
      </c>
      <c r="I21" s="2">
        <v>75</v>
      </c>
    </row>
    <row r="23" spans="2:12" x14ac:dyDescent="0.25">
      <c r="B23" t="s">
        <v>31</v>
      </c>
    </row>
    <row r="24" spans="2:12" x14ac:dyDescent="0.25">
      <c r="B24" t="s">
        <v>34</v>
      </c>
    </row>
    <row r="25" spans="2:12" x14ac:dyDescent="0.25">
      <c r="B25" t="s">
        <v>33</v>
      </c>
    </row>
    <row r="26" spans="2:12" x14ac:dyDescent="0.25">
      <c r="C26" s="3">
        <v>2020</v>
      </c>
      <c r="D26" s="4"/>
      <c r="E26" s="3" t="s">
        <v>60</v>
      </c>
      <c r="F26" s="3"/>
      <c r="G26" s="3" t="s">
        <v>42</v>
      </c>
      <c r="H26" s="3"/>
      <c r="I26" s="3" t="s">
        <v>43</v>
      </c>
    </row>
    <row r="27" spans="2:12" x14ac:dyDescent="0.25">
      <c r="B27" t="s">
        <v>14</v>
      </c>
      <c r="C27" s="2">
        <f>'AÑO 1'!I27</f>
        <v>1581.3</v>
      </c>
      <c r="D27">
        <v>1.1000000000000001</v>
      </c>
      <c r="E27" s="5">
        <f>C27*D27</f>
        <v>1739.43</v>
      </c>
      <c r="G27" s="5">
        <f>E27</f>
        <v>1739.43</v>
      </c>
      <c r="I27" s="5">
        <f>G27</f>
        <v>1739.43</v>
      </c>
    </row>
    <row r="28" spans="2:12" x14ac:dyDescent="0.25">
      <c r="B28" t="s">
        <v>15</v>
      </c>
      <c r="C28" s="2">
        <f>'AÑO 1'!I28</f>
        <v>2127.3000000000002</v>
      </c>
      <c r="D28">
        <v>1.1000000000000001</v>
      </c>
      <c r="E28" s="5">
        <f>C28*D28</f>
        <v>2340.0300000000002</v>
      </c>
      <c r="G28" s="5">
        <f t="shared" ref="G28:G33" si="2">E28</f>
        <v>2340.0300000000002</v>
      </c>
      <c r="I28" s="5">
        <f t="shared" ref="I28:I33" si="3">G28</f>
        <v>2340.0300000000002</v>
      </c>
    </row>
    <row r="29" spans="2:12" x14ac:dyDescent="0.25">
      <c r="B29" t="s">
        <v>16</v>
      </c>
      <c r="C29" s="2">
        <f>'AÑO 1'!I29</f>
        <v>1025.8500000000001</v>
      </c>
      <c r="D29">
        <v>1.1000000000000001</v>
      </c>
      <c r="E29" s="5">
        <f>C29*D29</f>
        <v>1128.4350000000002</v>
      </c>
      <c r="G29" s="5">
        <f t="shared" si="2"/>
        <v>1128.4350000000002</v>
      </c>
      <c r="I29" s="5">
        <f t="shared" si="3"/>
        <v>1128.4350000000002</v>
      </c>
    </row>
    <row r="30" spans="2:12" x14ac:dyDescent="0.25">
      <c r="B30" t="s">
        <v>29</v>
      </c>
      <c r="C30" s="2">
        <f>'AÑO 1'!I30</f>
        <v>315</v>
      </c>
      <c r="E30" s="5">
        <f>C30</f>
        <v>315</v>
      </c>
      <c r="G30" s="5">
        <f t="shared" si="2"/>
        <v>315</v>
      </c>
      <c r="I30" s="5">
        <f t="shared" si="3"/>
        <v>315</v>
      </c>
    </row>
    <row r="31" spans="2:12" x14ac:dyDescent="0.25">
      <c r="B31" t="s">
        <v>17</v>
      </c>
      <c r="C31" s="2">
        <f>'AÑO 1'!I31</f>
        <v>5049.4500000000007</v>
      </c>
      <c r="E31" s="5">
        <f>SUM(E27:E30)</f>
        <v>5522.8950000000004</v>
      </c>
      <c r="G31" s="5">
        <f t="shared" si="2"/>
        <v>5522.8950000000004</v>
      </c>
      <c r="I31" s="5">
        <f t="shared" si="3"/>
        <v>5522.8950000000004</v>
      </c>
    </row>
    <row r="32" spans="2:12" x14ac:dyDescent="0.25">
      <c r="B32" t="s">
        <v>18</v>
      </c>
      <c r="C32" s="2">
        <f>'AÑO 1'!I32</f>
        <v>4427.8</v>
      </c>
      <c r="D32">
        <f>L32</f>
        <v>800</v>
      </c>
      <c r="E32" s="5">
        <f>C32-'AÑO 1'!K33+D32</f>
        <v>4957.8</v>
      </c>
      <c r="G32" s="5">
        <f t="shared" si="2"/>
        <v>4957.8</v>
      </c>
      <c r="I32" s="5">
        <f t="shared" si="3"/>
        <v>4957.8</v>
      </c>
      <c r="K32">
        <v>1000</v>
      </c>
      <c r="L32">
        <f>K32-K33</f>
        <v>800</v>
      </c>
    </row>
    <row r="33" spans="2:11" x14ac:dyDescent="0.25">
      <c r="B33" s="1" t="s">
        <v>19</v>
      </c>
      <c r="C33" s="6">
        <f>'AÑO 1'!I33</f>
        <v>9477.25</v>
      </c>
      <c r="D33" s="1"/>
      <c r="E33" s="6">
        <f>E31+E32</f>
        <v>10480.695</v>
      </c>
      <c r="G33" s="6">
        <f t="shared" si="2"/>
        <v>10480.695</v>
      </c>
      <c r="I33" s="6">
        <f t="shared" si="3"/>
        <v>10480.695</v>
      </c>
      <c r="K33">
        <f>K32/5</f>
        <v>200</v>
      </c>
    </row>
    <row r="34" spans="2:11" x14ac:dyDescent="0.25">
      <c r="C34" s="2">
        <f>'AÑO 1'!I34</f>
        <v>0</v>
      </c>
    </row>
    <row r="35" spans="2:11" x14ac:dyDescent="0.25">
      <c r="B35" t="s">
        <v>20</v>
      </c>
      <c r="C35" s="2">
        <f>'AÑO 1'!I35</f>
        <v>913.68000000000006</v>
      </c>
      <c r="D35">
        <v>1.1000000000000001</v>
      </c>
      <c r="E35" s="5">
        <f>C35*D35</f>
        <v>1005.0480000000001</v>
      </c>
      <c r="G35" s="5">
        <f>E35</f>
        <v>1005.0480000000001</v>
      </c>
      <c r="I35" s="5">
        <f>E35</f>
        <v>1005.0480000000001</v>
      </c>
    </row>
    <row r="36" spans="2:11" x14ac:dyDescent="0.25">
      <c r="B36" t="s">
        <v>21</v>
      </c>
      <c r="C36" s="2">
        <f>'AÑO 1'!I36</f>
        <v>1084.6500000000001</v>
      </c>
      <c r="D36">
        <v>1.1000000000000001</v>
      </c>
      <c r="E36" s="5">
        <f>C36*D36</f>
        <v>1193.1150000000002</v>
      </c>
      <c r="G36" s="5">
        <f>E36</f>
        <v>1193.1150000000002</v>
      </c>
      <c r="I36" s="5">
        <f t="shared" ref="I36:I38" si="4">E36</f>
        <v>1193.1150000000002</v>
      </c>
    </row>
    <row r="37" spans="2:11" x14ac:dyDescent="0.25">
      <c r="B37" t="s">
        <v>30</v>
      </c>
      <c r="C37" s="2">
        <f>'AÑO 1'!I37</f>
        <v>795.7</v>
      </c>
      <c r="E37" s="5">
        <f>C37</f>
        <v>795.7</v>
      </c>
      <c r="G37" s="5">
        <f>E37</f>
        <v>795.7</v>
      </c>
      <c r="I37" s="5">
        <f t="shared" si="4"/>
        <v>795.7</v>
      </c>
    </row>
    <row r="38" spans="2:11" x14ac:dyDescent="0.25">
      <c r="B38" t="s">
        <v>23</v>
      </c>
      <c r="C38" s="2">
        <f>'AÑO 1'!I38</f>
        <v>2794.03</v>
      </c>
      <c r="E38" s="5">
        <f>SUM(E35:E37)</f>
        <v>2993.8630000000003</v>
      </c>
      <c r="G38" s="5">
        <f>SUM(G35:G37)</f>
        <v>2993.8630000000003</v>
      </c>
      <c r="I38" s="5">
        <f t="shared" si="4"/>
        <v>2993.8630000000003</v>
      </c>
    </row>
    <row r="39" spans="2:11" x14ac:dyDescent="0.25">
      <c r="B39" t="s">
        <v>22</v>
      </c>
      <c r="C39" s="2">
        <f>'AÑO 1'!I39</f>
        <v>3460</v>
      </c>
      <c r="E39" s="5">
        <f>C39</f>
        <v>3460</v>
      </c>
      <c r="F39" s="5">
        <f>D53</f>
        <v>621.42661532260172</v>
      </c>
      <c r="G39" s="5">
        <f>C39+F39</f>
        <v>4081.4266153226017</v>
      </c>
      <c r="H39" s="5">
        <f>D59</f>
        <v>662.50172209232585</v>
      </c>
      <c r="I39" s="5">
        <f>C39+H39</f>
        <v>4122.5017220923255</v>
      </c>
    </row>
    <row r="40" spans="2:11" x14ac:dyDescent="0.25">
      <c r="B40" t="s">
        <v>40</v>
      </c>
      <c r="C40" s="2">
        <f>'AÑO 1'!I40</f>
        <v>928.40827932260027</v>
      </c>
      <c r="E40" s="5">
        <f>C40</f>
        <v>928.40827932260027</v>
      </c>
      <c r="F40" s="5"/>
      <c r="G40" s="5">
        <f>C40+F40</f>
        <v>928.40827932260027</v>
      </c>
      <c r="H40" s="5"/>
      <c r="I40" s="5">
        <f>C40+H40</f>
        <v>928.40827932260027</v>
      </c>
    </row>
    <row r="41" spans="2:11" x14ac:dyDescent="0.25">
      <c r="B41" t="s">
        <v>24</v>
      </c>
      <c r="C41" s="2">
        <f>'AÑO 1'!I41</f>
        <v>7182.4382793226014</v>
      </c>
      <c r="E41" s="2">
        <f>SUM(E38:E40)</f>
        <v>7382.2712793226001</v>
      </c>
      <c r="G41" s="2">
        <f>SUM(G38:G40)</f>
        <v>8003.6978946452018</v>
      </c>
      <c r="I41" s="2">
        <f>SUM(I38:I40)</f>
        <v>8044.7730014149256</v>
      </c>
    </row>
    <row r="42" spans="2:11" x14ac:dyDescent="0.25">
      <c r="B42" t="s">
        <v>35</v>
      </c>
      <c r="C42" s="2">
        <f>'AÑO 1'!I42</f>
        <v>1147.0999999999999</v>
      </c>
      <c r="E42" s="5">
        <f>C42</f>
        <v>1147.0999999999999</v>
      </c>
      <c r="F42" s="5">
        <f>D52</f>
        <v>0</v>
      </c>
      <c r="G42" s="5">
        <f>C42+F42</f>
        <v>1147.0999999999999</v>
      </c>
      <c r="H42" s="5">
        <f>D58</f>
        <v>0</v>
      </c>
      <c r="I42" s="5">
        <f>C42+H42</f>
        <v>1147.0999999999999</v>
      </c>
    </row>
    <row r="43" spans="2:11" x14ac:dyDescent="0.25">
      <c r="B43" t="s">
        <v>25</v>
      </c>
      <c r="C43" s="2">
        <f>'AÑO 1'!I43</f>
        <v>1147.7117206773987</v>
      </c>
      <c r="D43" s="5">
        <f>E17</f>
        <v>182.18538467739825</v>
      </c>
      <c r="E43" s="5">
        <f>C43+D43</f>
        <v>1329.8971053547971</v>
      </c>
      <c r="F43" s="5">
        <f>G17</f>
        <v>143.65693452739697</v>
      </c>
      <c r="G43" s="5">
        <f>C43+F43</f>
        <v>1291.3686552047957</v>
      </c>
      <c r="H43" s="5">
        <f>I17</f>
        <v>141.110277907674</v>
      </c>
      <c r="I43" s="5">
        <f>C43+H43</f>
        <v>1288.8219985850728</v>
      </c>
    </row>
    <row r="44" spans="2:11" x14ac:dyDescent="0.25">
      <c r="B44" t="s">
        <v>26</v>
      </c>
      <c r="C44" s="2">
        <f>'AÑO 1'!I44</f>
        <v>2294.8117206773986</v>
      </c>
      <c r="E44" s="2">
        <f>SUM(E42:E43)</f>
        <v>2476.997105354797</v>
      </c>
      <c r="G44" s="2">
        <f>SUM(G42:G43)</f>
        <v>2438.4686552047956</v>
      </c>
      <c r="I44" s="2">
        <f>SUM(I42:I43)</f>
        <v>2435.9219985850727</v>
      </c>
    </row>
    <row r="45" spans="2:11" x14ac:dyDescent="0.25">
      <c r="B45" s="1" t="s">
        <v>27</v>
      </c>
      <c r="C45" s="6">
        <f>'AÑO 1'!I45</f>
        <v>9477.25</v>
      </c>
      <c r="D45" s="1"/>
      <c r="E45" s="6">
        <f>E41+E44</f>
        <v>9859.268384677398</v>
      </c>
      <c r="G45" s="6">
        <f>G41+G44</f>
        <v>10442.166549849997</v>
      </c>
      <c r="I45" s="6">
        <f>I41+I44</f>
        <v>10480.694999999998</v>
      </c>
    </row>
    <row r="48" spans="2:11" x14ac:dyDescent="0.25">
      <c r="B48" s="7" t="s">
        <v>36</v>
      </c>
      <c r="C48" s="7"/>
      <c r="D48" s="7"/>
      <c r="E48" s="8">
        <f>E33-E45</f>
        <v>621.42661532260172</v>
      </c>
      <c r="F48" s="7"/>
      <c r="G48" s="8">
        <f>G33-G45</f>
        <v>38.528450150002755</v>
      </c>
      <c r="H48" s="7"/>
      <c r="I48" s="8">
        <f>I33-I45</f>
        <v>0</v>
      </c>
    </row>
    <row r="49" spans="1:7" x14ac:dyDescent="0.25">
      <c r="C49" s="5"/>
      <c r="G49" s="5">
        <f>E48+G48</f>
        <v>659.95506547260447</v>
      </c>
    </row>
    <row r="50" spans="1:7" ht="15.75" thickBot="1" x14ac:dyDescent="0.3">
      <c r="C50" s="5"/>
    </row>
    <row r="51" spans="1:7" ht="15.75" thickBot="1" x14ac:dyDescent="0.3">
      <c r="C51" s="5"/>
      <c r="E51" s="9">
        <f>E48</f>
        <v>621.42661532260172</v>
      </c>
    </row>
    <row r="52" spans="1:7" x14ac:dyDescent="0.25">
      <c r="A52" s="10"/>
      <c r="B52" s="11"/>
      <c r="C52" s="11"/>
      <c r="D52" s="12">
        <f>$E$51*A52</f>
        <v>0</v>
      </c>
      <c r="E52" s="11">
        <v>1</v>
      </c>
      <c r="F52" s="12">
        <f>D52/E52</f>
        <v>0</v>
      </c>
      <c r="G52" s="11"/>
    </row>
    <row r="53" spans="1:7" x14ac:dyDescent="0.25">
      <c r="A53" s="10">
        <v>1</v>
      </c>
      <c r="B53" s="11" t="s">
        <v>44</v>
      </c>
      <c r="C53" s="11"/>
      <c r="D53" s="12">
        <f>$E$51*A53</f>
        <v>621.42661532260172</v>
      </c>
      <c r="E53" s="10">
        <v>0.1</v>
      </c>
      <c r="F53" s="12">
        <f>D53*E53</f>
        <v>62.142661532260178</v>
      </c>
      <c r="G53" s="11"/>
    </row>
    <row r="54" spans="1:7" x14ac:dyDescent="0.25">
      <c r="A54" s="10">
        <f>SUM(A52:A53)</f>
        <v>1</v>
      </c>
      <c r="B54" s="11"/>
      <c r="C54" s="11"/>
      <c r="D54" s="12">
        <f>SUM(D52:D53)</f>
        <v>621.42661532260172</v>
      </c>
      <c r="E54" s="11"/>
      <c r="F54" s="11"/>
      <c r="G54" s="11"/>
    </row>
    <row r="56" spans="1:7" ht="15.75" thickBot="1" x14ac:dyDescent="0.3"/>
    <row r="57" spans="1:7" ht="15.75" thickBot="1" x14ac:dyDescent="0.3">
      <c r="C57" s="5"/>
      <c r="E57" s="9">
        <v>662.50172209232585</v>
      </c>
    </row>
    <row r="58" spans="1:7" x14ac:dyDescent="0.25">
      <c r="A58" s="10"/>
      <c r="B58" s="11"/>
      <c r="C58" s="11"/>
      <c r="D58" s="12">
        <f>$E$51*A58</f>
        <v>0</v>
      </c>
      <c r="E58" s="11">
        <v>1</v>
      </c>
      <c r="F58" s="12">
        <f>D58/E58</f>
        <v>0</v>
      </c>
      <c r="G58" s="11"/>
    </row>
    <row r="59" spans="1:7" x14ac:dyDescent="0.25">
      <c r="A59" s="10">
        <v>1</v>
      </c>
      <c r="B59" s="11" t="s">
        <v>44</v>
      </c>
      <c r="C59" s="11"/>
      <c r="D59" s="12">
        <f>$E$57*A59</f>
        <v>662.50172209232585</v>
      </c>
      <c r="E59" s="10">
        <v>0.1</v>
      </c>
      <c r="F59" s="12">
        <f>D59*E59</f>
        <v>66.250172209232588</v>
      </c>
      <c r="G59" s="11"/>
    </row>
    <row r="60" spans="1:7" x14ac:dyDescent="0.25">
      <c r="A60" s="10">
        <f>SUM(A58:A59)</f>
        <v>1</v>
      </c>
      <c r="B60" s="11"/>
      <c r="C60" s="11"/>
      <c r="D60" s="12">
        <f>SUM(D58:D59)</f>
        <v>662.50172209232585</v>
      </c>
      <c r="E60" s="11"/>
      <c r="F60" s="11"/>
      <c r="G60" s="1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AÑO 1</vt:lpstr>
      <vt:lpstr> AÑO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Muñoz</dc:creator>
  <cp:lastModifiedBy>Ana Muñoz</cp:lastModifiedBy>
  <dcterms:created xsi:type="dcterms:W3CDTF">2019-09-10T18:01:38Z</dcterms:created>
  <dcterms:modified xsi:type="dcterms:W3CDTF">2020-10-14T14:23:54Z</dcterms:modified>
</cp:coreProperties>
</file>