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Tarea\"/>
    </mc:Choice>
  </mc:AlternateContent>
  <xr:revisionPtr revIDLastSave="0" documentId="13_ncr:1_{044DC9F5-784E-49CB-A396-78A2FB1FB787}" xr6:coauthVersionLast="45" xr6:coauthVersionMax="45" xr10:uidLastSave="{00000000-0000-0000-0000-000000000000}"/>
  <bookViews>
    <workbookView xWindow="10185" yWindow="1905" windowWidth="10170" windowHeight="12615" activeTab="4" xr2:uid="{00000000-000D-0000-FFFF-FFFF00000000}"/>
  </bookViews>
  <sheets>
    <sheet name="info" sheetId="4" r:id="rId1"/>
    <sheet name="balance gen" sheetId="1" r:id="rId2"/>
    <sheet name="estado r" sheetId="2" r:id="rId3"/>
    <sheet name="estado fe" sheetId="3" r:id="rId4"/>
    <sheet name="raz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5" l="1"/>
  <c r="E28" i="5"/>
  <c r="E25" i="5"/>
  <c r="E24" i="5"/>
  <c r="E21" i="5"/>
  <c r="E20" i="5"/>
  <c r="E17" i="5"/>
  <c r="E16" i="5"/>
  <c r="E13" i="5"/>
  <c r="E12" i="5"/>
  <c r="E9" i="5"/>
  <c r="E8" i="5"/>
  <c r="E5" i="5"/>
  <c r="E4" i="5"/>
  <c r="C29" i="5"/>
  <c r="C28" i="5"/>
  <c r="C25" i="5"/>
  <c r="C24" i="5"/>
  <c r="C21" i="5"/>
  <c r="C20" i="5"/>
  <c r="C17" i="5"/>
  <c r="C16" i="5"/>
  <c r="C13" i="5" l="1"/>
  <c r="C12" i="5"/>
  <c r="C9" i="5"/>
  <c r="C8" i="5"/>
  <c r="C5" i="5"/>
  <c r="C4" i="5"/>
  <c r="C28" i="3"/>
  <c r="C25" i="3"/>
  <c r="C22" i="3"/>
  <c r="C24" i="3"/>
  <c r="C23" i="3"/>
  <c r="C21" i="3"/>
  <c r="C18" i="3"/>
  <c r="C17" i="3"/>
  <c r="C16" i="3"/>
  <c r="C12" i="3"/>
  <c r="C11" i="3"/>
  <c r="C10" i="3"/>
  <c r="C8" i="3"/>
  <c r="C7" i="3"/>
  <c r="C6" i="3"/>
  <c r="F9" i="2"/>
  <c r="F11" i="2"/>
  <c r="F13" i="2"/>
  <c r="F15" i="2"/>
  <c r="F17" i="2"/>
  <c r="F8" i="2"/>
  <c r="D9" i="2"/>
  <c r="D11" i="2"/>
  <c r="D13" i="2"/>
  <c r="D15" i="2"/>
  <c r="D17" i="2"/>
  <c r="D8" i="2"/>
  <c r="E17" i="2"/>
  <c r="C17" i="2"/>
  <c r="E15" i="2"/>
  <c r="C15" i="2"/>
  <c r="E13" i="2"/>
  <c r="C13" i="2"/>
  <c r="E11" i="2"/>
  <c r="C11" i="2"/>
  <c r="C10" i="2"/>
  <c r="D10" i="2" s="1"/>
  <c r="E9" i="2"/>
  <c r="C9" i="2"/>
  <c r="E8" i="2"/>
  <c r="C8" i="2"/>
  <c r="H44" i="1"/>
  <c r="G44" i="1"/>
  <c r="G42" i="1"/>
  <c r="G39" i="1"/>
  <c r="G40" i="1"/>
  <c r="G41" i="1"/>
  <c r="G38" i="1"/>
  <c r="G35" i="1"/>
  <c r="G30" i="1"/>
  <c r="G27" i="1"/>
  <c r="G28" i="1"/>
  <c r="G29" i="1"/>
  <c r="G26" i="1"/>
  <c r="E44" i="1"/>
  <c r="E39" i="1"/>
  <c r="E40" i="1"/>
  <c r="E41" i="1"/>
  <c r="E42" i="1"/>
  <c r="E38" i="1"/>
  <c r="E35" i="1"/>
  <c r="E28" i="1"/>
  <c r="E29" i="1"/>
  <c r="E30" i="1"/>
  <c r="E27" i="1"/>
  <c r="E26" i="1"/>
  <c r="D44" i="1"/>
  <c r="H38" i="1"/>
  <c r="H39" i="1"/>
  <c r="H40" i="1"/>
  <c r="H41" i="1"/>
  <c r="H42" i="1"/>
  <c r="H35" i="1"/>
  <c r="H27" i="1"/>
  <c r="H28" i="1"/>
  <c r="H29" i="1"/>
  <c r="H30" i="1"/>
  <c r="H26" i="1"/>
  <c r="F42" i="1"/>
  <c r="D42" i="1"/>
  <c r="F30" i="1"/>
  <c r="D30" i="1"/>
  <c r="H10" i="1"/>
  <c r="H11" i="1"/>
  <c r="H12" i="1"/>
  <c r="H16" i="1"/>
  <c r="H17" i="1"/>
  <c r="H18" i="1"/>
  <c r="H19" i="1"/>
  <c r="H9" i="1"/>
  <c r="F20" i="1"/>
  <c r="D20" i="1"/>
  <c r="H20" i="1" l="1"/>
  <c r="C12" i="2" l="1"/>
  <c r="D12" i="2" s="1"/>
  <c r="D35" i="1"/>
  <c r="F13" i="1"/>
  <c r="D13" i="1"/>
  <c r="H13" i="1" l="1"/>
  <c r="D22" i="1"/>
  <c r="F35" i="1"/>
  <c r="F22" i="1"/>
  <c r="C14" i="2"/>
  <c r="D14" i="2" s="1"/>
  <c r="E10" i="2"/>
  <c r="F10" i="2" s="1"/>
  <c r="E20" i="1"/>
  <c r="H22" i="1" l="1"/>
  <c r="E16" i="1"/>
  <c r="E19" i="1"/>
  <c r="E18" i="1"/>
  <c r="E17" i="1"/>
  <c r="F44" i="1"/>
  <c r="G11" i="1"/>
  <c r="G17" i="1"/>
  <c r="G19" i="1"/>
  <c r="G16" i="1"/>
  <c r="G18" i="1"/>
  <c r="G22" i="1"/>
  <c r="E22" i="1"/>
  <c r="G10" i="1"/>
  <c r="G12" i="1"/>
  <c r="G20" i="1"/>
  <c r="G9" i="1"/>
  <c r="G13" i="1"/>
  <c r="E13" i="1"/>
  <c r="E9" i="1"/>
  <c r="E10" i="1"/>
  <c r="E11" i="1"/>
  <c r="E12" i="1"/>
  <c r="E12" i="2"/>
  <c r="F12" i="2" s="1"/>
  <c r="C16" i="2"/>
  <c r="D16" i="2" s="1"/>
  <c r="C18" i="2" l="1"/>
  <c r="E14" i="2"/>
  <c r="F14" i="2" s="1"/>
  <c r="D18" i="2" l="1"/>
  <c r="C4" i="3"/>
  <c r="C13" i="3" s="1"/>
  <c r="C27" i="3" s="1"/>
  <c r="C29" i="3" s="1"/>
  <c r="E16" i="2"/>
  <c r="F16" i="2" s="1"/>
  <c r="E18" i="2" l="1"/>
  <c r="F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C28" authorId="0" shapeId="0" xr:uid="{0244D3BB-AB2D-4DD4-ADDF-CDF70B1A34F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nose</t>
        </r>
      </text>
    </comment>
    <comment ref="E28" authorId="0" shapeId="0" xr:uid="{34FEDFE4-8DED-44CF-9D93-3DEE4C168F8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nose</t>
        </r>
      </text>
    </comment>
    <comment ref="C29" authorId="0" shapeId="0" xr:uid="{065F355D-FF8F-4EB7-85B5-42294652B26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nose</t>
        </r>
      </text>
    </comment>
    <comment ref="E29" authorId="0" shapeId="0" xr:uid="{AF14C546-A25C-4571-ABFD-7C782562EA95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nose</t>
        </r>
      </text>
    </comment>
  </commentList>
</comments>
</file>

<file path=xl/sharedStrings.xml><?xml version="1.0" encoding="utf-8"?>
<sst xmlns="http://schemas.openxmlformats.org/spreadsheetml/2006/main" count="127" uniqueCount="108">
  <si>
    <t>BALANCE GENERAL</t>
  </si>
  <si>
    <t>AL 31 DE DICIEMBRE DE 2019</t>
  </si>
  <si>
    <t>EN DÓLARES</t>
  </si>
  <si>
    <t>ACTIVOS</t>
  </si>
  <si>
    <t>AV</t>
  </si>
  <si>
    <t>AH</t>
  </si>
  <si>
    <t>ACTIVO CORRIENTE</t>
  </si>
  <si>
    <t>Efectivo</t>
  </si>
  <si>
    <t>Cuentas por cobrar</t>
  </si>
  <si>
    <t>Gastos pagados por anticipado</t>
  </si>
  <si>
    <t>Inventarios</t>
  </si>
  <si>
    <t>TOTAL ACTIVO CORRIENTE</t>
  </si>
  <si>
    <t>ACTIVO NO CORRIENTE</t>
  </si>
  <si>
    <t>Propiedad, planta y equipo</t>
  </si>
  <si>
    <t>Inversiones a LP</t>
  </si>
  <si>
    <t>Depreciación acumulada</t>
  </si>
  <si>
    <t>TOTAL DE ACTIVO NO CORRIENTE</t>
  </si>
  <si>
    <t>TOTAL DE ACTIVOS</t>
  </si>
  <si>
    <t>PASIVOS + CAPITAL</t>
  </si>
  <si>
    <t>PASIVO CORRIENTE</t>
  </si>
  <si>
    <t>Documentos por pagar</t>
  </si>
  <si>
    <t>TOTAL PASIVO CORRIENTE</t>
  </si>
  <si>
    <t>PASIVO NO CORRIENTE</t>
  </si>
  <si>
    <t>TOTAL DE PASIVO</t>
  </si>
  <si>
    <t>CAPITAL CONTABLE</t>
  </si>
  <si>
    <t>TOTAL CAPITAL CONTABLE</t>
  </si>
  <si>
    <t>TOTAL PASIVO + CAPITAL</t>
  </si>
  <si>
    <t>ESTADO DE RESULTADOS</t>
  </si>
  <si>
    <t>AL 31 DE DICIEMBRE 2019</t>
  </si>
  <si>
    <t>Ventas</t>
  </si>
  <si>
    <t>Costo de ventas</t>
  </si>
  <si>
    <t>Utilidad Bruta</t>
  </si>
  <si>
    <t>Earnings before interest, taxes, depreciation and amortization</t>
  </si>
  <si>
    <t>Earnings before interest and tax</t>
  </si>
  <si>
    <t>Gastos por intereses</t>
  </si>
  <si>
    <t>Earnings before taxes</t>
  </si>
  <si>
    <t>Impuestos (40%)</t>
  </si>
  <si>
    <t>Utilidad neta</t>
  </si>
  <si>
    <t>ACTIVIDADES OPERATIVAS</t>
  </si>
  <si>
    <t>Ingreso neto</t>
  </si>
  <si>
    <t xml:space="preserve">Cuentas por pagar </t>
  </si>
  <si>
    <t xml:space="preserve">Gastos devengados </t>
  </si>
  <si>
    <t xml:space="preserve">Cuentas por cobrar </t>
  </si>
  <si>
    <t xml:space="preserve">Inventarios </t>
  </si>
  <si>
    <t xml:space="preserve">Efectivo proveniente de las operaciones </t>
  </si>
  <si>
    <t xml:space="preserve">ACTIVIDADES DE INVERSION </t>
  </si>
  <si>
    <t xml:space="preserve">Efectivo utilizado para la adquisición de activos fijos </t>
  </si>
  <si>
    <t xml:space="preserve">ACTIVIDADES DE FINANCIAMIENTO </t>
  </si>
  <si>
    <t>Bonos por pagar LP</t>
  </si>
  <si>
    <t>Dividendos preferentes</t>
  </si>
  <si>
    <t>Dividendos comunes</t>
  </si>
  <si>
    <t xml:space="preserve">Efectivo proveniente de financiamiento </t>
  </si>
  <si>
    <t>RAZONES DE LIQUIDEZ</t>
  </si>
  <si>
    <t>RAZON CIRCULANTE</t>
  </si>
  <si>
    <t>PRUEBA DE ÁCIDO</t>
  </si>
  <si>
    <t>RAZONES DE ROTACIÓN</t>
  </si>
  <si>
    <t>RAZON DE ROTACIÓN DE ACTIVOS FIJOS</t>
  </si>
  <si>
    <t>RAZON DE ROTACIÓN DE ACTIVOS TOTALES</t>
  </si>
  <si>
    <t>RAZÓN DE DÍAS PENDIENTES DE COBRO</t>
  </si>
  <si>
    <t>ROTACIÓN DE INVENTARIOS</t>
  </si>
  <si>
    <t>DÍAS DE VENTA</t>
  </si>
  <si>
    <t>RAZONES DE ENDEUDAMIENTO</t>
  </si>
  <si>
    <t>RAZÓN DE DEUDA</t>
  </si>
  <si>
    <t>RAZÓN DE COBERTURA DE INTERESES</t>
  </si>
  <si>
    <t>RAZONES DE RENTABILIDAD</t>
  </si>
  <si>
    <t>MARGEN DE UTILIDAD SOBRE VENTAS</t>
  </si>
  <si>
    <t xml:space="preserve">RAZÓN DE RENTABILIDAD </t>
  </si>
  <si>
    <t>RENTABILIDAD</t>
  </si>
  <si>
    <t>RENDIMIENTO SOBRE ACTIVOS</t>
  </si>
  <si>
    <t>RENDIMIENTO SOBRE CAPITAL</t>
  </si>
  <si>
    <t>CAPITAL DE TRABAJO</t>
  </si>
  <si>
    <t>CAPITAL DE TRABAJO NETO OPERATIVO</t>
  </si>
  <si>
    <t>CAPITAL DE TRABAJO NETO DE OPERACIÓN</t>
  </si>
  <si>
    <r>
      <rPr>
        <sz val="11"/>
        <rFont val="Calibri"/>
        <family val="2"/>
      </rPr>
      <t xml:space="preserve">Abajo encontrará información de la empresa KRAMER, S.A. para los años 2019 y 2018.
</t>
    </r>
    <r>
      <rPr>
        <sz val="11"/>
        <rFont val="Calibri"/>
        <family val="2"/>
      </rPr>
      <t xml:space="preserve">Ordene las cuentas para preparar los siguientes estados financieros y hacer análisis horizontal y vertical.
</t>
    </r>
    <r>
      <rPr>
        <sz val="11"/>
        <rFont val="Calibri"/>
        <family val="2"/>
      </rPr>
      <t xml:space="preserve">1) Balance General
</t>
    </r>
    <r>
      <rPr>
        <sz val="11"/>
        <rFont val="Calibri"/>
        <family val="2"/>
      </rPr>
      <t xml:space="preserve">2) Estado de Resultados
</t>
    </r>
    <r>
      <rPr>
        <sz val="11"/>
        <rFont val="Calibri"/>
        <family val="2"/>
      </rPr>
      <t xml:space="preserve">3) Flujo de Caja
</t>
    </r>
    <r>
      <rPr>
        <sz val="11"/>
        <rFont val="Calibri"/>
        <family val="2"/>
      </rPr>
      <t xml:space="preserve">4) Razones financieras que considere
</t>
    </r>
    <r>
      <rPr>
        <sz val="11"/>
        <rFont val="Calibri"/>
        <family val="2"/>
      </rPr>
      <t>5) Realice un análisis de la empresa</t>
    </r>
  </si>
  <si>
    <r>
      <rPr>
        <sz val="11"/>
        <rFont val="Calibri"/>
        <family val="2"/>
      </rPr>
      <t>Propiedad, planta y equipo neto</t>
    </r>
  </si>
  <si>
    <r>
      <rPr>
        <sz val="11"/>
        <rFont val="Calibri"/>
        <family val="2"/>
      </rPr>
      <t>Efectivo</t>
    </r>
  </si>
  <si>
    <r>
      <rPr>
        <sz val="11"/>
        <rFont val="Calibri"/>
        <family val="2"/>
      </rPr>
      <t>Inversiones a LP</t>
    </r>
  </si>
  <si>
    <r>
      <rPr>
        <sz val="11"/>
        <rFont val="Calibri"/>
        <family val="2"/>
      </rPr>
      <t>Cuentas por cobrar</t>
    </r>
  </si>
  <si>
    <r>
      <rPr>
        <sz val="11"/>
        <rFont val="Calibri"/>
        <family val="2"/>
      </rPr>
      <t>Inventarios</t>
    </r>
  </si>
  <si>
    <r>
      <rPr>
        <sz val="11"/>
        <rFont val="Calibri"/>
        <family val="2"/>
      </rPr>
      <t>Utilidades retenidas</t>
    </r>
  </si>
  <si>
    <r>
      <rPr>
        <sz val="11"/>
        <rFont val="Calibri"/>
        <family val="2"/>
      </rPr>
      <t>Gastos pagados por anticipado</t>
    </r>
  </si>
  <si>
    <r>
      <rPr>
        <sz val="11"/>
        <rFont val="Calibri"/>
        <family val="2"/>
      </rPr>
      <t>Acciones preferentes</t>
    </r>
  </si>
  <si>
    <r>
      <rPr>
        <sz val="11"/>
        <rFont val="Calibri"/>
        <family val="2"/>
      </rPr>
      <t>Depreciación acumulada</t>
    </r>
  </si>
  <si>
    <r>
      <rPr>
        <sz val="11"/>
        <rFont val="Calibri"/>
        <family val="2"/>
      </rPr>
      <t>Valores negociables</t>
    </r>
  </si>
  <si>
    <r>
      <rPr>
        <sz val="11"/>
        <rFont val="Calibri"/>
        <family val="2"/>
      </rPr>
      <t>Total Activos</t>
    </r>
  </si>
  <si>
    <r>
      <rPr>
        <sz val="11"/>
        <rFont val="Calibri"/>
        <family val="2"/>
      </rPr>
      <t>Documentos por pagar</t>
    </r>
  </si>
  <si>
    <r>
      <rPr>
        <sz val="11"/>
        <rFont val="Calibri"/>
        <family val="2"/>
      </rPr>
      <t>Costo de ventas</t>
    </r>
  </si>
  <si>
    <r>
      <rPr>
        <sz val="11"/>
        <rFont val="Calibri"/>
        <family val="2"/>
      </rPr>
      <t>Gastos de ventas y administrativos</t>
    </r>
  </si>
  <si>
    <r>
      <rPr>
        <sz val="11"/>
        <rFont val="Calibri"/>
        <family val="2"/>
      </rPr>
      <t>Cuentas por pagar</t>
    </r>
  </si>
  <si>
    <r>
      <rPr>
        <sz val="11"/>
        <rFont val="Calibri"/>
        <family val="2"/>
      </rPr>
      <t>Propiedad, planta y equipo</t>
    </r>
  </si>
  <si>
    <r>
      <rPr>
        <sz val="11"/>
        <rFont val="Calibri"/>
        <family val="2"/>
      </rPr>
      <t>Bonos por pagar</t>
    </r>
  </si>
  <si>
    <r>
      <rPr>
        <sz val="11"/>
        <rFont val="Calibri"/>
        <family val="2"/>
      </rPr>
      <t>Acciones comunes</t>
    </r>
  </si>
  <si>
    <r>
      <rPr>
        <sz val="11"/>
        <rFont val="Calibri"/>
        <family val="2"/>
      </rPr>
      <t>Capital adicional sobre valor par de acción común</t>
    </r>
  </si>
  <si>
    <r>
      <rPr>
        <sz val="11"/>
        <rFont val="Calibri"/>
        <family val="2"/>
      </rPr>
      <t>Ventas</t>
    </r>
  </si>
  <si>
    <r>
      <rPr>
        <sz val="11"/>
        <rFont val="Calibri"/>
        <family val="2"/>
      </rPr>
      <t>Dividendos preferentes</t>
    </r>
  </si>
  <si>
    <r>
      <rPr>
        <sz val="11"/>
        <rFont val="Calibri"/>
        <family val="2"/>
      </rPr>
      <t>Gastos de intereses</t>
    </r>
  </si>
  <si>
    <r>
      <rPr>
        <sz val="11"/>
        <rFont val="Calibri"/>
        <family val="2"/>
      </rPr>
      <t>Gastos devengados</t>
    </r>
  </si>
  <si>
    <r>
      <rPr>
        <sz val="11"/>
        <rFont val="Calibri"/>
        <family val="2"/>
      </rPr>
      <t>Gastos de depreciacion</t>
    </r>
  </si>
  <si>
    <r>
      <rPr>
        <sz val="11"/>
        <rFont val="Calibri"/>
        <family val="2"/>
      </rPr>
      <t>Impuestos</t>
    </r>
  </si>
  <si>
    <r>
      <rPr>
        <sz val="11"/>
        <rFont val="Calibri"/>
        <family val="2"/>
      </rPr>
      <t>Dividendos comunes</t>
    </r>
  </si>
  <si>
    <t>Valores negociables</t>
  </si>
  <si>
    <t>Gastos de venta &amp; admin.</t>
  </si>
  <si>
    <t>G. Depreciación</t>
  </si>
  <si>
    <t>Additions to net income</t>
  </si>
  <si>
    <t>Subtractions to net income</t>
  </si>
  <si>
    <t>Flujo de efectivo neto</t>
  </si>
  <si>
    <t xml:space="preserve">Efectivo al inicio del periodo </t>
  </si>
  <si>
    <t xml:space="preserve">Efectivo al final del periodo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</si>
</sst>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3" fillId="2" borderId="6" xfId="0" applyFont="1" applyFill="1" applyBorder="1"/>
    <xf numFmtId="0" fontId="0" fillId="2" borderId="7" xfId="0" applyFill="1" applyBorder="1"/>
    <xf numFmtId="0" fontId="3" fillId="0" borderId="2" xfId="0" applyFont="1" applyBorder="1"/>
    <xf numFmtId="0" fontId="3" fillId="0" borderId="3" xfId="0" applyFont="1" applyBorder="1"/>
    <xf numFmtId="0" fontId="0" fillId="0" borderId="7" xfId="0" applyBorder="1"/>
    <xf numFmtId="0" fontId="3" fillId="2" borderId="9" xfId="0" applyFont="1" applyFill="1" applyBorder="1"/>
    <xf numFmtId="0" fontId="0" fillId="2" borderId="10" xfId="0" applyFill="1" applyBorder="1"/>
    <xf numFmtId="0" fontId="0" fillId="0" borderId="0" xfId="0" applyAlignment="1">
      <alignment horizontal="center"/>
    </xf>
    <xf numFmtId="0" fontId="3" fillId="0" borderId="7" xfId="0" applyFont="1" applyBorder="1"/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wrapText="1"/>
    </xf>
    <xf numFmtId="1" fontId="5" fillId="3" borderId="1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4" fontId="7" fillId="0" borderId="11" xfId="0" applyNumberFormat="1" applyFont="1" applyFill="1" applyBorder="1" applyAlignment="1">
      <alignment horizontal="right" vertical="top" shrinkToFit="1"/>
    </xf>
    <xf numFmtId="0" fontId="0" fillId="0" borderId="11" xfId="0" applyFill="1" applyBorder="1" applyAlignment="1">
      <alignment horizontal="left" wrapText="1"/>
    </xf>
    <xf numFmtId="4" fontId="7" fillId="0" borderId="0" xfId="0" applyNumberFormat="1" applyFont="1" applyFill="1" applyBorder="1" applyAlignment="1">
      <alignment horizontal="right" vertical="top" shrinkToFit="1"/>
    </xf>
    <xf numFmtId="10" fontId="0" fillId="0" borderId="0" xfId="1" applyNumberFormat="1" applyFont="1"/>
    <xf numFmtId="10" fontId="0" fillId="0" borderId="5" xfId="1" applyNumberFormat="1" applyFont="1" applyBorder="1"/>
    <xf numFmtId="4" fontId="0" fillId="0" borderId="0" xfId="0" applyNumberFormat="1"/>
    <xf numFmtId="4" fontId="0" fillId="0" borderId="7" xfId="0" applyNumberFormat="1" applyBorder="1"/>
    <xf numFmtId="10" fontId="0" fillId="0" borderId="0" xfId="1" applyNumberFormat="1" applyFont="1" applyFill="1" applyBorder="1" applyAlignment="1">
      <alignment horizontal="left" wrapText="1"/>
    </xf>
    <xf numFmtId="4" fontId="0" fillId="2" borderId="10" xfId="0" applyNumberFormat="1" applyFill="1" applyBorder="1"/>
    <xf numFmtId="10" fontId="0" fillId="2" borderId="10" xfId="1" applyNumberFormat="1" applyFont="1" applyFill="1" applyBorder="1"/>
    <xf numFmtId="10" fontId="0" fillId="2" borderId="5" xfId="1" applyNumberFormat="1" applyFont="1" applyFill="1" applyBorder="1"/>
    <xf numFmtId="0" fontId="6" fillId="0" borderId="4" xfId="0" applyFont="1" applyFill="1" applyBorder="1" applyAlignment="1">
      <alignment horizontal="left" vertical="top" wrapText="1"/>
    </xf>
    <xf numFmtId="10" fontId="0" fillId="0" borderId="0" xfId="1" applyNumberFormat="1" applyFont="1" applyBorder="1"/>
    <xf numFmtId="0" fontId="0" fillId="0" borderId="0" xfId="0" applyBorder="1"/>
    <xf numFmtId="10" fontId="0" fillId="2" borderId="7" xfId="1" applyNumberFormat="1" applyFont="1" applyFill="1" applyBorder="1"/>
    <xf numFmtId="10" fontId="0" fillId="2" borderId="8" xfId="1" applyNumberFormat="1" applyFont="1" applyFill="1" applyBorder="1"/>
    <xf numFmtId="4" fontId="0" fillId="0" borderId="0" xfId="0" applyNumberFormat="1" applyBorder="1"/>
    <xf numFmtId="10" fontId="0" fillId="2" borderId="7" xfId="1" applyNumberFormat="1" applyFont="1" applyFill="1" applyBorder="1" applyAlignment="1">
      <alignment horizontal="left" wrapText="1"/>
    </xf>
    <xf numFmtId="4" fontId="0" fillId="2" borderId="7" xfId="0" applyNumberFormat="1" applyFill="1" applyBorder="1"/>
    <xf numFmtId="4" fontId="3" fillId="0" borderId="7" xfId="0" applyNumberFormat="1" applyFont="1" applyBorder="1"/>
    <xf numFmtId="4" fontId="2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71C0-C0F4-41CB-869E-0E252879036E}">
  <dimension ref="A1:D29"/>
  <sheetViews>
    <sheetView topLeftCell="A2" workbookViewId="0">
      <selection activeCell="C18" sqref="C18"/>
    </sheetView>
  </sheetViews>
  <sheetFormatPr defaultRowHeight="15"/>
  <cols>
    <col min="1" max="1" width="37.5703125" customWidth="1"/>
    <col min="2" max="2" width="11.7109375" bestFit="1" customWidth="1"/>
    <col min="4" max="4" width="11.7109375" bestFit="1" customWidth="1"/>
  </cols>
  <sheetData>
    <row r="1" spans="1:4" ht="141" customHeight="1">
      <c r="A1" s="24" t="s">
        <v>73</v>
      </c>
      <c r="B1" s="24"/>
      <c r="C1" s="24"/>
      <c r="D1" s="24"/>
    </row>
    <row r="2" spans="1:4">
      <c r="A2" s="21"/>
      <c r="B2" s="21"/>
      <c r="C2" s="21"/>
      <c r="D2" s="21"/>
    </row>
    <row r="3" spans="1:4">
      <c r="A3" s="22"/>
      <c r="B3" s="23">
        <v>2019</v>
      </c>
      <c r="C3" s="22"/>
      <c r="D3" s="23">
        <v>2018</v>
      </c>
    </row>
    <row r="4" spans="1:4">
      <c r="A4" s="25" t="s">
        <v>74</v>
      </c>
      <c r="B4" s="26">
        <v>500000</v>
      </c>
      <c r="C4" s="27"/>
      <c r="D4" s="26">
        <v>450000</v>
      </c>
    </row>
    <row r="5" spans="1:4">
      <c r="A5" s="25" t="s">
        <v>75</v>
      </c>
      <c r="B5" s="26">
        <v>40000</v>
      </c>
      <c r="C5" s="27"/>
      <c r="D5" s="26">
        <v>30000</v>
      </c>
    </row>
    <row r="6" spans="1:4">
      <c r="A6" s="25" t="s">
        <v>76</v>
      </c>
      <c r="B6" s="26">
        <v>50000</v>
      </c>
      <c r="C6" s="27"/>
      <c r="D6" s="26">
        <v>20000</v>
      </c>
    </row>
    <row r="7" spans="1:4">
      <c r="A7" s="25" t="s">
        <v>77</v>
      </c>
      <c r="B7" s="26">
        <v>200000</v>
      </c>
      <c r="C7" s="27"/>
      <c r="D7" s="26">
        <v>170000</v>
      </c>
    </row>
    <row r="8" spans="1:4">
      <c r="A8" s="25" t="s">
        <v>78</v>
      </c>
      <c r="B8" s="26">
        <v>180000</v>
      </c>
      <c r="C8" s="27"/>
      <c r="D8" s="26">
        <v>160000</v>
      </c>
    </row>
    <row r="9" spans="1:4">
      <c r="A9" s="25" t="s">
        <v>79</v>
      </c>
      <c r="B9" s="26">
        <v>300000</v>
      </c>
      <c r="C9" s="27"/>
      <c r="D9" s="26">
        <v>250000</v>
      </c>
    </row>
    <row r="10" spans="1:4">
      <c r="A10" s="25" t="s">
        <v>80</v>
      </c>
      <c r="B10" s="26">
        <v>20000</v>
      </c>
      <c r="C10" s="27"/>
      <c r="D10" s="26">
        <v>30000</v>
      </c>
    </row>
    <row r="11" spans="1:4">
      <c r="A11" s="25" t="s">
        <v>81</v>
      </c>
      <c r="B11" s="26">
        <v>50000</v>
      </c>
      <c r="C11" s="27"/>
      <c r="D11" s="26">
        <v>50000</v>
      </c>
    </row>
    <row r="12" spans="1:4">
      <c r="A12" s="25" t="s">
        <v>82</v>
      </c>
      <c r="B12" s="26">
        <v>600000</v>
      </c>
      <c r="C12" s="27"/>
      <c r="D12" s="26">
        <v>550000</v>
      </c>
    </row>
    <row r="13" spans="1:4">
      <c r="A13" s="25" t="s">
        <v>83</v>
      </c>
      <c r="B13" s="26">
        <v>10000</v>
      </c>
      <c r="C13" s="27"/>
      <c r="D13" s="26">
        <v>10000</v>
      </c>
    </row>
    <row r="14" spans="1:4">
      <c r="A14" s="25" t="s">
        <v>84</v>
      </c>
      <c r="B14" s="26">
        <v>1000000</v>
      </c>
      <c r="C14" s="27"/>
      <c r="D14" s="26">
        <v>870000</v>
      </c>
    </row>
    <row r="15" spans="1:4">
      <c r="A15" s="25" t="s">
        <v>85</v>
      </c>
      <c r="B15" s="26">
        <v>100000</v>
      </c>
      <c r="C15" s="27"/>
      <c r="D15" s="26">
        <v>100000</v>
      </c>
    </row>
    <row r="16" spans="1:4">
      <c r="A16" s="25" t="s">
        <v>86</v>
      </c>
      <c r="B16" s="26">
        <v>1500000</v>
      </c>
      <c r="C16" s="27"/>
      <c r="D16" s="26">
        <v>1200000</v>
      </c>
    </row>
    <row r="17" spans="1:4">
      <c r="A17" s="25" t="s">
        <v>87</v>
      </c>
      <c r="B17" s="26">
        <v>270000</v>
      </c>
      <c r="C17" s="27"/>
      <c r="D17" s="26">
        <v>216000</v>
      </c>
    </row>
    <row r="18" spans="1:4">
      <c r="A18" s="25" t="s">
        <v>88</v>
      </c>
      <c r="B18" s="26">
        <v>80000</v>
      </c>
      <c r="C18" s="27"/>
      <c r="D18" s="26">
        <v>45000</v>
      </c>
    </row>
    <row r="19" spans="1:4">
      <c r="A19" s="25" t="s">
        <v>89</v>
      </c>
      <c r="B19" s="26">
        <v>1100000</v>
      </c>
      <c r="C19" s="27"/>
      <c r="D19" s="26">
        <v>1000000</v>
      </c>
    </row>
    <row r="20" spans="1:4">
      <c r="A20" s="25" t="s">
        <v>90</v>
      </c>
      <c r="B20" s="26">
        <v>90000</v>
      </c>
      <c r="C20" s="27"/>
      <c r="D20" s="26">
        <v>40000</v>
      </c>
    </row>
    <row r="21" spans="1:4">
      <c r="A21" s="25" t="s">
        <v>91</v>
      </c>
      <c r="B21" s="26">
        <v>100000</v>
      </c>
      <c r="C21" s="27"/>
      <c r="D21" s="26">
        <v>100000</v>
      </c>
    </row>
    <row r="22" spans="1:4" ht="30">
      <c r="A22" s="25" t="s">
        <v>92</v>
      </c>
      <c r="B22" s="26">
        <v>250000</v>
      </c>
      <c r="C22" s="27"/>
      <c r="D22" s="26">
        <v>250000</v>
      </c>
    </row>
    <row r="23" spans="1:4">
      <c r="A23" s="25" t="s">
        <v>93</v>
      </c>
      <c r="B23" s="26">
        <v>2000000</v>
      </c>
      <c r="C23" s="27"/>
      <c r="D23" s="26">
        <v>1600000</v>
      </c>
    </row>
    <row r="24" spans="1:4">
      <c r="A24" s="25" t="s">
        <v>94</v>
      </c>
      <c r="B24" s="26">
        <v>10500</v>
      </c>
      <c r="C24" s="27"/>
      <c r="D24" s="26">
        <v>10500</v>
      </c>
    </row>
    <row r="25" spans="1:4">
      <c r="A25" s="25" t="s">
        <v>95</v>
      </c>
      <c r="B25" s="26">
        <v>20000</v>
      </c>
      <c r="C25" s="27"/>
      <c r="D25" s="26">
        <v>20000</v>
      </c>
    </row>
    <row r="26" spans="1:4">
      <c r="A26" s="25" t="s">
        <v>96</v>
      </c>
      <c r="B26" s="26">
        <v>30000</v>
      </c>
      <c r="C26" s="27"/>
      <c r="D26" s="26">
        <v>35000</v>
      </c>
    </row>
    <row r="27" spans="1:4">
      <c r="A27" s="25" t="s">
        <v>97</v>
      </c>
      <c r="B27" s="26">
        <v>50000</v>
      </c>
      <c r="C27" s="27"/>
      <c r="D27" s="26">
        <v>45000</v>
      </c>
    </row>
    <row r="28" spans="1:4">
      <c r="A28" s="25" t="s">
        <v>98</v>
      </c>
      <c r="B28" s="26">
        <v>49500</v>
      </c>
      <c r="C28" s="27"/>
      <c r="D28" s="26">
        <v>36890</v>
      </c>
    </row>
    <row r="29" spans="1:4">
      <c r="A29" s="25" t="s">
        <v>99</v>
      </c>
      <c r="B29" s="26">
        <v>50000</v>
      </c>
      <c r="C29" s="27"/>
      <c r="D29" s="26">
        <v>40000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44"/>
  <sheetViews>
    <sheetView topLeftCell="B8" workbookViewId="0">
      <selection activeCell="D47" sqref="D47"/>
    </sheetView>
  </sheetViews>
  <sheetFormatPr defaultRowHeight="15"/>
  <cols>
    <col min="3" max="3" width="45.42578125" bestFit="1" customWidth="1"/>
    <col min="4" max="4" width="13.7109375" customWidth="1"/>
    <col min="5" max="5" width="11.5703125" bestFit="1" customWidth="1"/>
    <col min="6" max="6" width="9.85546875" customWidth="1"/>
    <col min="7" max="7" width="8.140625" bestFit="1" customWidth="1"/>
    <col min="8" max="8" width="8.5703125" customWidth="1"/>
  </cols>
  <sheetData>
    <row r="3" spans="3:8">
      <c r="C3" s="1" t="s">
        <v>0</v>
      </c>
      <c r="D3" s="1"/>
      <c r="E3" s="1"/>
      <c r="F3" s="1"/>
      <c r="G3" s="1"/>
      <c r="H3" s="1"/>
    </row>
    <row r="4" spans="3:8">
      <c r="C4" s="1" t="s">
        <v>1</v>
      </c>
      <c r="D4" s="1"/>
      <c r="E4" s="1"/>
      <c r="F4" s="1"/>
      <c r="G4" s="1"/>
      <c r="H4" s="1"/>
    </row>
    <row r="5" spans="3:8">
      <c r="C5" s="1" t="s">
        <v>2</v>
      </c>
      <c r="D5" s="1"/>
      <c r="E5" s="1"/>
      <c r="F5" s="1"/>
      <c r="G5" s="1"/>
      <c r="H5" s="1"/>
    </row>
    <row r="6" spans="3:8">
      <c r="C6" s="1" t="s">
        <v>3</v>
      </c>
      <c r="D6" s="1"/>
      <c r="E6" s="1"/>
      <c r="F6" s="1"/>
      <c r="G6" s="1"/>
      <c r="H6" s="1"/>
    </row>
    <row r="7" spans="3:8">
      <c r="C7" s="2"/>
      <c r="D7" s="2">
        <v>2019</v>
      </c>
      <c r="E7" s="2" t="s">
        <v>4</v>
      </c>
      <c r="F7" s="2">
        <v>2018</v>
      </c>
      <c r="G7" s="2" t="s">
        <v>4</v>
      </c>
      <c r="H7" s="2" t="s">
        <v>5</v>
      </c>
    </row>
    <row r="8" spans="3:8">
      <c r="C8" s="3" t="s">
        <v>6</v>
      </c>
      <c r="D8" s="4"/>
      <c r="E8" s="4"/>
      <c r="F8" s="4"/>
      <c r="G8" s="4"/>
      <c r="H8" s="5"/>
    </row>
    <row r="9" spans="3:8">
      <c r="C9" s="6" t="s">
        <v>7</v>
      </c>
      <c r="D9" s="39">
        <v>40000</v>
      </c>
      <c r="E9" s="38">
        <f>D9/$D$22</f>
        <v>0.04</v>
      </c>
      <c r="F9" s="39">
        <v>30000</v>
      </c>
      <c r="G9" s="38">
        <f>F9/$F$22</f>
        <v>3.4482758620689655E-2</v>
      </c>
      <c r="H9" s="30">
        <f>(D9-F9)/F9</f>
        <v>0.33333333333333331</v>
      </c>
    </row>
    <row r="10" spans="3:8">
      <c r="C10" s="6" t="s">
        <v>8</v>
      </c>
      <c r="D10" s="39">
        <v>200000</v>
      </c>
      <c r="E10" s="38">
        <f>D10/$D$22</f>
        <v>0.2</v>
      </c>
      <c r="F10" s="39">
        <v>170000</v>
      </c>
      <c r="G10" s="38">
        <f>F10/$F$22</f>
        <v>0.19540229885057472</v>
      </c>
      <c r="H10" s="30">
        <f t="shared" ref="H10:H22" si="0">(D10-F10)/F10</f>
        <v>0.17647058823529413</v>
      </c>
    </row>
    <row r="11" spans="3:8">
      <c r="C11" s="6" t="s">
        <v>10</v>
      </c>
      <c r="D11" s="39">
        <v>180000</v>
      </c>
      <c r="E11" s="38">
        <f>D11/$D$22</f>
        <v>0.18</v>
      </c>
      <c r="F11" s="39">
        <v>160000</v>
      </c>
      <c r="G11" s="38">
        <f>F11/$F$22</f>
        <v>0.18390804597701149</v>
      </c>
      <c r="H11" s="30">
        <f t="shared" si="0"/>
        <v>0.125</v>
      </c>
    </row>
    <row r="12" spans="3:8">
      <c r="C12" s="6" t="s">
        <v>9</v>
      </c>
      <c r="D12" s="39">
        <v>20000</v>
      </c>
      <c r="E12" s="38">
        <f>D12/$D$22</f>
        <v>0.02</v>
      </c>
      <c r="F12" s="39">
        <v>30000</v>
      </c>
      <c r="G12" s="38">
        <f>F12/$F$22</f>
        <v>3.4482758620689655E-2</v>
      </c>
      <c r="H12" s="30">
        <f t="shared" si="0"/>
        <v>-0.33333333333333331</v>
      </c>
    </row>
    <row r="13" spans="3:8">
      <c r="C13" s="7" t="s">
        <v>11</v>
      </c>
      <c r="D13" s="39">
        <f>SUM(D9:D12)</f>
        <v>440000</v>
      </c>
      <c r="E13" s="38">
        <f>D13/$D$22</f>
        <v>0.44</v>
      </c>
      <c r="F13" s="39">
        <f t="shared" ref="F13" si="1">SUM(F9:F12)</f>
        <v>390000</v>
      </c>
      <c r="G13" s="38">
        <f>F13/$F$22</f>
        <v>0.44827586206896552</v>
      </c>
      <c r="H13" s="30">
        <f t="shared" si="0"/>
        <v>0.12820512820512819</v>
      </c>
    </row>
    <row r="14" spans="3:8">
      <c r="C14" s="7"/>
      <c r="D14" s="39"/>
      <c r="E14" s="38"/>
      <c r="F14" s="39"/>
      <c r="G14" s="38"/>
      <c r="H14" s="30"/>
    </row>
    <row r="15" spans="3:8">
      <c r="C15" s="7" t="s">
        <v>12</v>
      </c>
      <c r="D15" s="39"/>
      <c r="E15" s="38"/>
      <c r="F15" s="39"/>
      <c r="G15" s="38"/>
      <c r="H15" s="30"/>
    </row>
    <row r="16" spans="3:8">
      <c r="C16" s="6" t="s">
        <v>13</v>
      </c>
      <c r="D16" s="39">
        <v>1100000</v>
      </c>
      <c r="E16" s="38">
        <f>D16/$D$22</f>
        <v>1.1000000000000001</v>
      </c>
      <c r="F16" s="39">
        <v>1000000</v>
      </c>
      <c r="G16" s="38">
        <f>F16/$F$22</f>
        <v>1.1494252873563218</v>
      </c>
      <c r="H16" s="30">
        <f t="shared" si="0"/>
        <v>0.1</v>
      </c>
    </row>
    <row r="17" spans="3:8">
      <c r="C17" s="6" t="s">
        <v>15</v>
      </c>
      <c r="D17" s="39">
        <v>-600000</v>
      </c>
      <c r="E17" s="38">
        <f>D17/$D$22</f>
        <v>-0.6</v>
      </c>
      <c r="F17" s="39">
        <v>-550000</v>
      </c>
      <c r="G17" s="38">
        <f>F17/$F$22</f>
        <v>-0.63218390804597702</v>
      </c>
      <c r="H17" s="30">
        <f t="shared" si="0"/>
        <v>9.0909090909090912E-2</v>
      </c>
    </row>
    <row r="18" spans="3:8">
      <c r="C18" s="6" t="s">
        <v>14</v>
      </c>
      <c r="D18" s="39">
        <v>50000</v>
      </c>
      <c r="E18" s="38">
        <f>D18/$D$22</f>
        <v>0.05</v>
      </c>
      <c r="F18" s="39">
        <v>20000</v>
      </c>
      <c r="G18" s="38">
        <f>F18/$F$22</f>
        <v>2.2988505747126436E-2</v>
      </c>
      <c r="H18" s="30">
        <f t="shared" si="0"/>
        <v>1.5</v>
      </c>
    </row>
    <row r="19" spans="3:8">
      <c r="C19" s="6" t="s">
        <v>100</v>
      </c>
      <c r="D19" s="39">
        <v>10000</v>
      </c>
      <c r="E19" s="38">
        <f>D19/$D$22</f>
        <v>0.01</v>
      </c>
      <c r="F19" s="39">
        <v>10000</v>
      </c>
      <c r="G19" s="38">
        <f>F19/$F$22</f>
        <v>1.1494252873563218E-2</v>
      </c>
      <c r="H19" s="30">
        <f t="shared" si="0"/>
        <v>0</v>
      </c>
    </row>
    <row r="20" spans="3:8">
      <c r="C20" s="7" t="s">
        <v>16</v>
      </c>
      <c r="D20" s="39">
        <f>SUM(D16:D19)</f>
        <v>560000</v>
      </c>
      <c r="E20" s="38">
        <f>D20/$D$22</f>
        <v>0.56000000000000005</v>
      </c>
      <c r="F20" s="39">
        <f>SUM(F16:F19)</f>
        <v>480000</v>
      </c>
      <c r="G20" s="38">
        <f>F20/$F$22</f>
        <v>0.55172413793103448</v>
      </c>
      <c r="H20" s="30">
        <f t="shared" si="0"/>
        <v>0.16666666666666666</v>
      </c>
    </row>
    <row r="21" spans="3:8">
      <c r="C21" s="6"/>
      <c r="D21" s="39"/>
      <c r="E21" s="38"/>
      <c r="F21" s="39"/>
      <c r="G21" s="38"/>
      <c r="H21" s="30"/>
    </row>
    <row r="22" spans="3:8">
      <c r="C22" s="8" t="s">
        <v>17</v>
      </c>
      <c r="D22" s="9">
        <f>D13+D20</f>
        <v>1000000</v>
      </c>
      <c r="E22" s="40">
        <f>D22/$D$22</f>
        <v>1</v>
      </c>
      <c r="F22" s="9">
        <f>F13+F20</f>
        <v>870000</v>
      </c>
      <c r="G22" s="40">
        <f>F22/$F$22</f>
        <v>1</v>
      </c>
      <c r="H22" s="41">
        <f t="shared" si="0"/>
        <v>0.14942528735632185</v>
      </c>
    </row>
    <row r="24" spans="3:8">
      <c r="C24" s="1" t="s">
        <v>18</v>
      </c>
      <c r="D24" s="1"/>
      <c r="E24" s="1"/>
      <c r="F24" s="1"/>
      <c r="G24" s="1"/>
      <c r="H24" s="1"/>
    </row>
    <row r="25" spans="3:8">
      <c r="C25" s="3" t="s">
        <v>19</v>
      </c>
      <c r="D25" s="10">
        <v>2019</v>
      </c>
      <c r="E25" s="10" t="s">
        <v>4</v>
      </c>
      <c r="F25" s="10">
        <v>2018</v>
      </c>
      <c r="G25" s="10" t="s">
        <v>4</v>
      </c>
      <c r="H25" s="11" t="s">
        <v>5</v>
      </c>
    </row>
    <row r="26" spans="3:8">
      <c r="C26" s="37" t="s">
        <v>88</v>
      </c>
      <c r="D26" s="28">
        <v>80000</v>
      </c>
      <c r="E26" s="33">
        <f>D26/$D$44</f>
        <v>0.08</v>
      </c>
      <c r="F26" s="28">
        <v>45000</v>
      </c>
      <c r="G26" s="38">
        <f>F26/$F$44</f>
        <v>5.1724137931034482E-2</v>
      </c>
      <c r="H26" s="30">
        <f>(D26-F26)/F26</f>
        <v>0.77777777777777779</v>
      </c>
    </row>
    <row r="27" spans="3:8">
      <c r="C27" s="37" t="s">
        <v>85</v>
      </c>
      <c r="D27" s="28">
        <v>100000</v>
      </c>
      <c r="E27" s="33">
        <f>D27/$D$44</f>
        <v>0.1</v>
      </c>
      <c r="F27" s="28">
        <v>100000</v>
      </c>
      <c r="G27" s="38">
        <f t="shared" ref="G27:G30" si="2">F27/$F$44</f>
        <v>0.11494252873563218</v>
      </c>
      <c r="H27" s="30">
        <f t="shared" ref="H27:H30" si="3">(D27-F27)/F27</f>
        <v>0</v>
      </c>
    </row>
    <row r="28" spans="3:8">
      <c r="C28" s="37" t="s">
        <v>90</v>
      </c>
      <c r="D28" s="28">
        <v>90000</v>
      </c>
      <c r="E28" s="33">
        <f t="shared" ref="E28:E30" si="4">D28/$D$44</f>
        <v>0.09</v>
      </c>
      <c r="F28" s="28">
        <v>40000</v>
      </c>
      <c r="G28" s="38">
        <f t="shared" si="2"/>
        <v>4.5977011494252873E-2</v>
      </c>
      <c r="H28" s="30">
        <f t="shared" si="3"/>
        <v>1.25</v>
      </c>
    </row>
    <row r="29" spans="3:8">
      <c r="C29" s="37" t="s">
        <v>96</v>
      </c>
      <c r="D29" s="28">
        <v>30000</v>
      </c>
      <c r="E29" s="33">
        <f t="shared" si="4"/>
        <v>0.03</v>
      </c>
      <c r="F29" s="28">
        <v>35000</v>
      </c>
      <c r="G29" s="38">
        <f t="shared" si="2"/>
        <v>4.0229885057471264E-2</v>
      </c>
      <c r="H29" s="30">
        <f t="shared" si="3"/>
        <v>-0.14285714285714285</v>
      </c>
    </row>
    <row r="30" spans="3:8">
      <c r="C30" s="7" t="s">
        <v>21</v>
      </c>
      <c r="D30" s="42">
        <f>SUM(D26:D29)</f>
        <v>300000</v>
      </c>
      <c r="E30" s="33">
        <f t="shared" si="4"/>
        <v>0.3</v>
      </c>
      <c r="F30" s="42">
        <f>SUM(F26:F29)</f>
        <v>220000</v>
      </c>
      <c r="G30" s="38">
        <f t="shared" si="2"/>
        <v>0.25287356321839083</v>
      </c>
      <c r="H30" s="30">
        <f t="shared" si="3"/>
        <v>0.36363636363636365</v>
      </c>
    </row>
    <row r="31" spans="3:8">
      <c r="C31" s="6"/>
      <c r="D31" s="39"/>
      <c r="E31" s="33"/>
      <c r="F31" s="39"/>
      <c r="G31" s="38"/>
      <c r="H31" s="30"/>
    </row>
    <row r="32" spans="3:8">
      <c r="C32" s="7" t="s">
        <v>22</v>
      </c>
      <c r="D32" s="39"/>
      <c r="E32" s="33"/>
      <c r="F32" s="39"/>
      <c r="G32" s="38"/>
      <c r="H32" s="30"/>
    </row>
    <row r="33" spans="3:8">
      <c r="C33" s="6"/>
      <c r="D33" s="39"/>
      <c r="E33" s="33"/>
      <c r="F33" s="39"/>
      <c r="G33" s="38"/>
      <c r="H33" s="30"/>
    </row>
    <row r="34" spans="3:8">
      <c r="C34" s="6"/>
      <c r="D34" s="39"/>
      <c r="E34" s="33"/>
      <c r="F34" s="39"/>
      <c r="G34" s="38"/>
      <c r="H34" s="30"/>
    </row>
    <row r="35" spans="3:8">
      <c r="C35" s="8" t="s">
        <v>23</v>
      </c>
      <c r="D35" s="9">
        <f>D30+D33</f>
        <v>300000</v>
      </c>
      <c r="E35" s="43">
        <f t="shared" ref="E35" si="5">D35/$D$44</f>
        <v>0.3</v>
      </c>
      <c r="F35" s="9">
        <f>F30+F33</f>
        <v>220000</v>
      </c>
      <c r="G35" s="40">
        <f t="shared" ref="G35" si="6">F35/$F$44</f>
        <v>0.25287356321839083</v>
      </c>
      <c r="H35" s="41">
        <f t="shared" ref="H35" si="7">(D35-F35)/F35</f>
        <v>0.36363636363636365</v>
      </c>
    </row>
    <row r="37" spans="3:8">
      <c r="C37" s="3" t="s">
        <v>24</v>
      </c>
      <c r="D37" s="4"/>
      <c r="E37" s="4"/>
      <c r="F37" s="4"/>
      <c r="G37" s="4"/>
      <c r="H37" s="5"/>
    </row>
    <row r="38" spans="3:8">
      <c r="C38" s="37" t="s">
        <v>92</v>
      </c>
      <c r="D38" s="28">
        <v>250000</v>
      </c>
      <c r="E38" s="33">
        <f t="shared" ref="E38:E42" si="8">D38/$D$44</f>
        <v>0.25</v>
      </c>
      <c r="F38" s="28">
        <v>250000</v>
      </c>
      <c r="G38" s="38">
        <f t="shared" ref="G38:G42" si="9">F38/$F$44</f>
        <v>0.28735632183908044</v>
      </c>
      <c r="H38" s="30">
        <f>(D38-F38)/F38</f>
        <v>0</v>
      </c>
    </row>
    <row r="39" spans="3:8">
      <c r="C39" s="37" t="s">
        <v>81</v>
      </c>
      <c r="D39" s="28">
        <v>50000</v>
      </c>
      <c r="E39" s="33">
        <f t="shared" si="8"/>
        <v>0.05</v>
      </c>
      <c r="F39" s="28">
        <v>50000</v>
      </c>
      <c r="G39" s="38">
        <f t="shared" si="9"/>
        <v>5.7471264367816091E-2</v>
      </c>
      <c r="H39" s="30">
        <f t="shared" ref="H39:H44" si="10">(D39-F39)/F39</f>
        <v>0</v>
      </c>
    </row>
    <row r="40" spans="3:8">
      <c r="C40" s="37" t="s">
        <v>91</v>
      </c>
      <c r="D40" s="28">
        <v>100000</v>
      </c>
      <c r="E40" s="33">
        <f t="shared" si="8"/>
        <v>0.1</v>
      </c>
      <c r="F40" s="28">
        <v>100000</v>
      </c>
      <c r="G40" s="38">
        <f t="shared" si="9"/>
        <v>0.11494252873563218</v>
      </c>
      <c r="H40" s="30">
        <f t="shared" si="10"/>
        <v>0</v>
      </c>
    </row>
    <row r="41" spans="3:8">
      <c r="C41" s="37" t="s">
        <v>79</v>
      </c>
      <c r="D41" s="28">
        <v>300000</v>
      </c>
      <c r="E41" s="33">
        <f t="shared" si="8"/>
        <v>0.3</v>
      </c>
      <c r="F41" s="28">
        <v>250000</v>
      </c>
      <c r="G41" s="38">
        <f t="shared" si="9"/>
        <v>0.28735632183908044</v>
      </c>
      <c r="H41" s="30">
        <f t="shared" si="10"/>
        <v>0.2</v>
      </c>
    </row>
    <row r="42" spans="3:8">
      <c r="C42" s="8" t="s">
        <v>25</v>
      </c>
      <c r="D42" s="44">
        <f>SUM(D38:D41)</f>
        <v>700000</v>
      </c>
      <c r="E42" s="43">
        <f t="shared" si="8"/>
        <v>0.7</v>
      </c>
      <c r="F42" s="44">
        <f>SUM(F38:F41)</f>
        <v>650000</v>
      </c>
      <c r="G42" s="40">
        <f t="shared" si="9"/>
        <v>0.74712643678160917</v>
      </c>
      <c r="H42" s="41">
        <f t="shared" si="10"/>
        <v>7.6923076923076927E-2</v>
      </c>
    </row>
    <row r="44" spans="3:8">
      <c r="C44" s="13" t="s">
        <v>26</v>
      </c>
      <c r="D44" s="34">
        <f>D35+D42</f>
        <v>1000000</v>
      </c>
      <c r="E44" s="35">
        <f>D44/$D$44</f>
        <v>1</v>
      </c>
      <c r="F44" s="14">
        <f>F35+F42</f>
        <v>870000</v>
      </c>
      <c r="G44" s="35">
        <f>F44/$F$44</f>
        <v>1</v>
      </c>
      <c r="H44" s="36">
        <f t="shared" si="10"/>
        <v>0.14942528735632185</v>
      </c>
    </row>
  </sheetData>
  <mergeCells count="5">
    <mergeCell ref="C3:H3"/>
    <mergeCell ref="C4:H4"/>
    <mergeCell ref="C5:H5"/>
    <mergeCell ref="C6:H6"/>
    <mergeCell ref="C24:H2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26C2-375F-4A04-AFEC-217CB9ACDC4F}">
  <dimension ref="B3:F18"/>
  <sheetViews>
    <sheetView workbookViewId="0">
      <selection activeCell="E14" sqref="E14"/>
    </sheetView>
  </sheetViews>
  <sheetFormatPr defaultRowHeight="15"/>
  <cols>
    <col min="2" max="2" width="38" customWidth="1"/>
    <col min="3" max="3" width="17.42578125" customWidth="1"/>
    <col min="4" max="4" width="8.140625" bestFit="1" customWidth="1"/>
    <col min="5" max="5" width="12.5703125" customWidth="1"/>
    <col min="6" max="6" width="12" bestFit="1" customWidth="1"/>
  </cols>
  <sheetData>
    <row r="3" spans="2:6">
      <c r="B3" s="15" t="s">
        <v>27</v>
      </c>
      <c r="C3" s="15"/>
      <c r="D3" s="15"/>
      <c r="E3" s="15"/>
      <c r="F3" s="15"/>
    </row>
    <row r="4" spans="2:6">
      <c r="B4" s="15" t="s">
        <v>28</v>
      </c>
      <c r="C4" s="15"/>
      <c r="D4" s="15"/>
      <c r="E4" s="15"/>
      <c r="F4" s="15"/>
    </row>
    <row r="5" spans="2:6">
      <c r="B5" s="15" t="s">
        <v>2</v>
      </c>
      <c r="C5" s="15"/>
      <c r="D5" s="15"/>
      <c r="E5" s="15"/>
      <c r="F5" s="15"/>
    </row>
    <row r="7" spans="2:6">
      <c r="C7" s="2">
        <v>2019</v>
      </c>
      <c r="D7" s="2" t="s">
        <v>4</v>
      </c>
      <c r="E7" s="2">
        <v>2018</v>
      </c>
      <c r="F7" s="2" t="s">
        <v>4</v>
      </c>
    </row>
    <row r="8" spans="2:6">
      <c r="B8" t="s">
        <v>29</v>
      </c>
      <c r="C8" s="31">
        <f>info!B23</f>
        <v>2000000</v>
      </c>
      <c r="D8" s="29">
        <f>C8/$C$8</f>
        <v>1</v>
      </c>
      <c r="E8" s="31">
        <f>info!D23</f>
        <v>1600000</v>
      </c>
      <c r="F8" s="29">
        <f>E8/$E$8</f>
        <v>1</v>
      </c>
    </row>
    <row r="9" spans="2:6">
      <c r="B9" t="s">
        <v>30</v>
      </c>
      <c r="C9" s="31">
        <f>info!B16</f>
        <v>1500000</v>
      </c>
      <c r="D9" s="29">
        <f t="shared" ref="D9:D18" si="0">C9/$C$8</f>
        <v>0.75</v>
      </c>
      <c r="E9" s="31">
        <f>info!D16</f>
        <v>1200000</v>
      </c>
      <c r="F9" s="29">
        <f t="shared" ref="F9:F18" si="1">E9/$E$8</f>
        <v>0.75</v>
      </c>
    </row>
    <row r="10" spans="2:6">
      <c r="B10" s="16" t="s">
        <v>31</v>
      </c>
      <c r="C10" s="45">
        <f>C8-C9</f>
        <v>500000</v>
      </c>
      <c r="D10" s="29">
        <f t="shared" si="0"/>
        <v>0.25</v>
      </c>
      <c r="E10" s="16">
        <f>E8-E9</f>
        <v>400000</v>
      </c>
      <c r="F10" s="29">
        <f t="shared" si="1"/>
        <v>0.25</v>
      </c>
    </row>
    <row r="11" spans="2:6">
      <c r="B11" s="12" t="s">
        <v>101</v>
      </c>
      <c r="C11" s="32">
        <f>info!B17</f>
        <v>270000</v>
      </c>
      <c r="D11" s="29">
        <f t="shared" si="0"/>
        <v>0.13500000000000001</v>
      </c>
      <c r="E11" s="32">
        <f>info!D17</f>
        <v>216000</v>
      </c>
      <c r="F11" s="29">
        <f t="shared" si="1"/>
        <v>0.13500000000000001</v>
      </c>
    </row>
    <row r="12" spans="2:6">
      <c r="B12" s="2" t="s">
        <v>32</v>
      </c>
      <c r="C12" s="2">
        <f>C10-C11</f>
        <v>230000</v>
      </c>
      <c r="D12" s="29">
        <f t="shared" si="0"/>
        <v>0.115</v>
      </c>
      <c r="E12" s="2">
        <f t="shared" ref="E12" si="2">E10-E11</f>
        <v>184000</v>
      </c>
      <c r="F12" s="29">
        <f t="shared" si="1"/>
        <v>0.115</v>
      </c>
    </row>
    <row r="13" spans="2:6">
      <c r="B13" s="12" t="s">
        <v>102</v>
      </c>
      <c r="C13" s="32">
        <f>info!B27</f>
        <v>50000</v>
      </c>
      <c r="D13" s="29">
        <f t="shared" si="0"/>
        <v>2.5000000000000001E-2</v>
      </c>
      <c r="E13" s="32">
        <f>info!D27</f>
        <v>45000</v>
      </c>
      <c r="F13" s="29">
        <f t="shared" si="1"/>
        <v>2.8125000000000001E-2</v>
      </c>
    </row>
    <row r="14" spans="2:6">
      <c r="B14" s="2" t="s">
        <v>33</v>
      </c>
      <c r="C14" s="2">
        <f>C12-C13</f>
        <v>180000</v>
      </c>
      <c r="D14" s="29">
        <f t="shared" si="0"/>
        <v>0.09</v>
      </c>
      <c r="E14" s="2">
        <f>E12-E13</f>
        <v>139000</v>
      </c>
      <c r="F14" s="29">
        <f t="shared" si="1"/>
        <v>8.6874999999999994E-2</v>
      </c>
    </row>
    <row r="15" spans="2:6">
      <c r="B15" s="12" t="s">
        <v>34</v>
      </c>
      <c r="C15" s="32">
        <f>info!B25</f>
        <v>20000</v>
      </c>
      <c r="D15" s="29">
        <f t="shared" si="0"/>
        <v>0.01</v>
      </c>
      <c r="E15" s="32">
        <f>info!D25</f>
        <v>20000</v>
      </c>
      <c r="F15" s="29">
        <f t="shared" si="1"/>
        <v>1.2500000000000001E-2</v>
      </c>
    </row>
    <row r="16" spans="2:6">
      <c r="B16" s="2" t="s">
        <v>35</v>
      </c>
      <c r="C16" s="2">
        <f>C14-C15</f>
        <v>160000</v>
      </c>
      <c r="D16" s="29">
        <f t="shared" si="0"/>
        <v>0.08</v>
      </c>
      <c r="E16" s="2">
        <f t="shared" ref="E16" si="3">E14-E15</f>
        <v>119000</v>
      </c>
      <c r="F16" s="29">
        <f t="shared" si="1"/>
        <v>7.4374999999999997E-2</v>
      </c>
    </row>
    <row r="17" spans="2:6">
      <c r="B17" s="12" t="s">
        <v>36</v>
      </c>
      <c r="C17" s="32">
        <f>info!B28</f>
        <v>49500</v>
      </c>
      <c r="D17" s="29">
        <f t="shared" si="0"/>
        <v>2.4750000000000001E-2</v>
      </c>
      <c r="E17" s="32">
        <f>info!D28</f>
        <v>36890</v>
      </c>
      <c r="F17" s="29">
        <f t="shared" si="1"/>
        <v>2.305625E-2</v>
      </c>
    </row>
    <row r="18" spans="2:6">
      <c r="B18" s="17" t="s">
        <v>37</v>
      </c>
      <c r="C18" s="17">
        <f>C16-C17</f>
        <v>110500</v>
      </c>
      <c r="D18" s="29">
        <f t="shared" si="0"/>
        <v>5.525E-2</v>
      </c>
      <c r="E18" s="17">
        <f t="shared" ref="E18" si="4">E16-E17</f>
        <v>82110</v>
      </c>
      <c r="F18" s="29">
        <f t="shared" si="1"/>
        <v>5.1318750000000003E-2</v>
      </c>
    </row>
  </sheetData>
  <mergeCells count="3">
    <mergeCell ref="B3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D0F4-C34D-4A76-9726-F04CBEC56EB8}">
  <dimension ref="B3:C29"/>
  <sheetViews>
    <sheetView workbookViewId="0">
      <selection activeCell="B30" sqref="B30"/>
    </sheetView>
  </sheetViews>
  <sheetFormatPr defaultRowHeight="15"/>
  <cols>
    <col min="2" max="2" width="48.42578125" bestFit="1" customWidth="1"/>
    <col min="3" max="3" width="14.5703125" customWidth="1"/>
  </cols>
  <sheetData>
    <row r="3" spans="2:3">
      <c r="B3" s="2" t="s">
        <v>38</v>
      </c>
    </row>
    <row r="4" spans="2:3">
      <c r="B4" t="s">
        <v>39</v>
      </c>
      <c r="C4">
        <f>'estado r'!C18</f>
        <v>110500</v>
      </c>
    </row>
    <row r="5" spans="2:3">
      <c r="B5" t="s">
        <v>103</v>
      </c>
    </row>
    <row r="6" spans="2:3">
      <c r="B6" s="18" t="s">
        <v>15</v>
      </c>
      <c r="C6" s="31">
        <f>info!B12-info!D12</f>
        <v>50000</v>
      </c>
    </row>
    <row r="7" spans="2:3">
      <c r="B7" t="s">
        <v>40</v>
      </c>
      <c r="C7" s="31">
        <f>info!B18-info!D18</f>
        <v>35000</v>
      </c>
    </row>
    <row r="8" spans="2:3">
      <c r="B8" t="s">
        <v>41</v>
      </c>
      <c r="C8" s="31">
        <f>info!B26-info!D26</f>
        <v>-5000</v>
      </c>
    </row>
    <row r="9" spans="2:3">
      <c r="B9" t="s">
        <v>104</v>
      </c>
      <c r="C9" s="31"/>
    </row>
    <row r="10" spans="2:3">
      <c r="B10" t="s">
        <v>42</v>
      </c>
      <c r="C10" s="31">
        <f>info!B7-info!D7</f>
        <v>30000</v>
      </c>
    </row>
    <row r="11" spans="2:3">
      <c r="B11" t="s">
        <v>43</v>
      </c>
      <c r="C11" s="31">
        <f>info!B8-info!D8</f>
        <v>20000</v>
      </c>
    </row>
    <row r="12" spans="2:3">
      <c r="B12" s="18" t="s">
        <v>9</v>
      </c>
      <c r="C12" s="31">
        <f>info!B10-info!D10</f>
        <v>-10000</v>
      </c>
    </row>
    <row r="13" spans="2:3">
      <c r="B13" s="19" t="s">
        <v>44</v>
      </c>
      <c r="C13" s="46">
        <f>SUM(C4:C8)-SUM(C10:C12)</f>
        <v>150500</v>
      </c>
    </row>
    <row r="15" spans="2:3">
      <c r="B15" s="2" t="s">
        <v>45</v>
      </c>
    </row>
    <row r="16" spans="2:3">
      <c r="B16" s="18" t="s">
        <v>13</v>
      </c>
      <c r="C16" s="31">
        <f>info!B19-info!D19</f>
        <v>100000</v>
      </c>
    </row>
    <row r="17" spans="2:3">
      <c r="B17" s="18" t="s">
        <v>14</v>
      </c>
      <c r="C17" s="31">
        <f>info!B6-info!D6</f>
        <v>30000</v>
      </c>
    </row>
    <row r="18" spans="2:3">
      <c r="B18" s="19" t="s">
        <v>46</v>
      </c>
      <c r="C18" s="46">
        <f>SUM(C16:C17)</f>
        <v>130000</v>
      </c>
    </row>
    <row r="19" spans="2:3">
      <c r="B19" s="19"/>
      <c r="C19" s="19"/>
    </row>
    <row r="20" spans="2:3">
      <c r="B20" s="2" t="s">
        <v>47</v>
      </c>
    </row>
    <row r="21" spans="2:3">
      <c r="B21" s="18" t="s">
        <v>48</v>
      </c>
      <c r="C21" s="31">
        <f>info!B20-info!D20</f>
        <v>50000</v>
      </c>
    </row>
    <row r="22" spans="2:3">
      <c r="B22" s="18" t="s">
        <v>20</v>
      </c>
      <c r="C22" s="31">
        <f>info!B15-info!D15</f>
        <v>0</v>
      </c>
    </row>
    <row r="23" spans="2:3">
      <c r="B23" s="18" t="s">
        <v>49</v>
      </c>
      <c r="C23" s="31">
        <f>info!B24-info!D24</f>
        <v>0</v>
      </c>
    </row>
    <row r="24" spans="2:3">
      <c r="B24" s="18" t="s">
        <v>50</v>
      </c>
      <c r="C24" s="31">
        <f>info!B29-info!D29</f>
        <v>10000</v>
      </c>
    </row>
    <row r="25" spans="2:3">
      <c r="B25" s="19" t="s">
        <v>51</v>
      </c>
      <c r="C25" s="46">
        <f>SUM(C21:C22)-SUM(C23:C24)</f>
        <v>40000</v>
      </c>
    </row>
    <row r="27" spans="2:3">
      <c r="B27" s="48" t="s">
        <v>105</v>
      </c>
      <c r="C27" s="47">
        <f>C13-C18+C25</f>
        <v>60500</v>
      </c>
    </row>
    <row r="28" spans="2:3">
      <c r="B28" s="2" t="s">
        <v>106</v>
      </c>
      <c r="C28" s="47">
        <f>info!D5</f>
        <v>30000</v>
      </c>
    </row>
    <row r="29" spans="2:3">
      <c r="B29" s="2" t="s">
        <v>107</v>
      </c>
      <c r="C29" s="47">
        <f>C27+C28</f>
        <v>90500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ABB3-3D1A-4974-AFFB-DED5D4476B8B}">
  <dimension ref="B3:F34"/>
  <sheetViews>
    <sheetView tabSelected="1" workbookViewId="0">
      <selection activeCell="E29" sqref="E29"/>
    </sheetView>
  </sheetViews>
  <sheetFormatPr defaultRowHeight="15"/>
  <cols>
    <col min="1" max="1" width="9.42578125" customWidth="1"/>
    <col min="2" max="2" width="39.7109375" bestFit="1" customWidth="1"/>
    <col min="3" max="3" width="12" bestFit="1" customWidth="1"/>
    <col min="5" max="5" width="12" bestFit="1" customWidth="1"/>
  </cols>
  <sheetData>
    <row r="3" spans="2:5">
      <c r="B3" s="2" t="s">
        <v>52</v>
      </c>
      <c r="C3" s="2">
        <v>2019</v>
      </c>
      <c r="E3" s="2">
        <v>2018</v>
      </c>
    </row>
    <row r="4" spans="2:5">
      <c r="B4" t="s">
        <v>53</v>
      </c>
      <c r="C4">
        <f>'balance gen'!D13/'balance gen'!D30</f>
        <v>1.4666666666666666</v>
      </c>
      <c r="E4">
        <f>'balance gen'!F13/'balance gen'!F30</f>
        <v>1.7727272727272727</v>
      </c>
    </row>
    <row r="5" spans="2:5">
      <c r="B5" t="s">
        <v>54</v>
      </c>
      <c r="C5">
        <f>('balance gen'!D13-'balance gen'!D11)/'balance gen'!D30</f>
        <v>0.8666666666666667</v>
      </c>
      <c r="E5">
        <f>('balance gen'!F13-'balance gen'!F11)/'balance gen'!F30</f>
        <v>1.0454545454545454</v>
      </c>
    </row>
    <row r="7" spans="2:5">
      <c r="B7" s="2" t="s">
        <v>55</v>
      </c>
    </row>
    <row r="8" spans="2:5">
      <c r="B8" t="s">
        <v>56</v>
      </c>
      <c r="C8">
        <f>'estado r'!C8/info!B4</f>
        <v>4</v>
      </c>
      <c r="E8">
        <f>'estado r'!E8/info!D4</f>
        <v>3.5555555555555554</v>
      </c>
    </row>
    <row r="9" spans="2:5">
      <c r="B9" t="s">
        <v>57</v>
      </c>
      <c r="C9">
        <f>'estado r'!C8/'balance gen'!D22</f>
        <v>2</v>
      </c>
      <c r="E9">
        <f>'estado r'!E8/'balance gen'!F22</f>
        <v>1.8390804597701149</v>
      </c>
    </row>
    <row r="11" spans="2:5">
      <c r="B11" s="2" t="s">
        <v>58</v>
      </c>
    </row>
    <row r="12" spans="2:5">
      <c r="B12" t="s">
        <v>59</v>
      </c>
      <c r="C12">
        <f>info!B16/info!B8</f>
        <v>8.3333333333333339</v>
      </c>
      <c r="E12">
        <f>info!D16/info!D8</f>
        <v>7.5</v>
      </c>
    </row>
    <row r="13" spans="2:5">
      <c r="B13" t="s">
        <v>60</v>
      </c>
      <c r="C13">
        <f>info!B7/('estado r'!C8/360)</f>
        <v>36</v>
      </c>
      <c r="E13">
        <f>info!D7/('estado r'!E8/360)</f>
        <v>38.25</v>
      </c>
    </row>
    <row r="15" spans="2:5">
      <c r="B15" s="2" t="s">
        <v>61</v>
      </c>
    </row>
    <row r="16" spans="2:5">
      <c r="B16" t="s">
        <v>62</v>
      </c>
      <c r="C16">
        <f>'balance gen'!D35/'balance gen'!D22</f>
        <v>0.3</v>
      </c>
      <c r="E16">
        <f>'balance gen'!F35/'balance gen'!F22</f>
        <v>0.25287356321839083</v>
      </c>
    </row>
    <row r="17" spans="2:6">
      <c r="B17" t="s">
        <v>63</v>
      </c>
      <c r="C17">
        <f>'estado r'!C14/'estado r'!C15</f>
        <v>9</v>
      </c>
      <c r="E17">
        <f>'estado r'!E14/'estado r'!E15</f>
        <v>6.95</v>
      </c>
    </row>
    <row r="19" spans="2:6">
      <c r="B19" s="2" t="s">
        <v>64</v>
      </c>
    </row>
    <row r="20" spans="2:6">
      <c r="B20" t="s">
        <v>65</v>
      </c>
      <c r="C20">
        <f>'estado r'!C18/'estado r'!C8</f>
        <v>5.525E-2</v>
      </c>
      <c r="E20">
        <f>'estado r'!E18/'estado r'!E8</f>
        <v>5.1318750000000003E-2</v>
      </c>
    </row>
    <row r="21" spans="2:6">
      <c r="B21" t="s">
        <v>66</v>
      </c>
      <c r="C21">
        <f>'estado r'!C14/'balance gen'!D22</f>
        <v>0.18</v>
      </c>
      <c r="E21">
        <f>'estado r'!E14/'balance gen'!F22</f>
        <v>0.15977011494252874</v>
      </c>
    </row>
    <row r="23" spans="2:6">
      <c r="B23" s="2" t="s">
        <v>67</v>
      </c>
    </row>
    <row r="24" spans="2:6">
      <c r="B24" t="s">
        <v>68</v>
      </c>
      <c r="C24">
        <f>'estado r'!C18/'balance gen'!D22</f>
        <v>0.1105</v>
      </c>
      <c r="E24">
        <f>'estado r'!E18/'balance gen'!F22</f>
        <v>9.4379310344827591E-2</v>
      </c>
    </row>
    <row r="25" spans="2:6">
      <c r="B25" t="s">
        <v>69</v>
      </c>
      <c r="C25">
        <f>'estado r'!C18/'balance gen'!D42</f>
        <v>0.15785714285714286</v>
      </c>
      <c r="E25">
        <f>'estado r'!E18/'balance gen'!F42</f>
        <v>0.12632307692307693</v>
      </c>
    </row>
    <row r="27" spans="2:6">
      <c r="B27" s="2" t="s">
        <v>70</v>
      </c>
    </row>
    <row r="28" spans="2:6">
      <c r="B28" t="s">
        <v>71</v>
      </c>
      <c r="C28" s="31">
        <f>'balance gen'!D13-('balance gen'!D26+'balance gen'!D27)</f>
        <v>260000</v>
      </c>
      <c r="E28" s="31">
        <f>'balance gen'!F13-('balance gen'!F26+'balance gen'!F27)</f>
        <v>245000</v>
      </c>
    </row>
    <row r="29" spans="2:6">
      <c r="B29" t="s">
        <v>72</v>
      </c>
      <c r="C29">
        <f>'balance gen'!D13/('balance gen'!D26+'balance gen'!D27)</f>
        <v>2.4444444444444446</v>
      </c>
      <c r="E29">
        <f>'balance gen'!F13/('balance gen'!F26+'balance gen'!F27)</f>
        <v>2.6896551724137931</v>
      </c>
    </row>
    <row r="31" spans="2:6">
      <c r="B31" s="20"/>
      <c r="C31" s="20"/>
      <c r="D31" s="20"/>
      <c r="E31" s="20"/>
      <c r="F31" s="20"/>
    </row>
    <row r="32" spans="2:6">
      <c r="B32" s="20"/>
      <c r="C32" s="20"/>
      <c r="D32" s="20"/>
      <c r="E32" s="20"/>
      <c r="F32" s="20"/>
    </row>
    <row r="33" spans="2:6">
      <c r="B33" s="20"/>
      <c r="C33" s="20"/>
      <c r="D33" s="20"/>
      <c r="E33" s="20"/>
      <c r="F33" s="20"/>
    </row>
    <row r="34" spans="2:6">
      <c r="B34" s="20"/>
      <c r="C34" s="20"/>
      <c r="D34" s="20"/>
      <c r="E34" s="20"/>
      <c r="F34" s="20"/>
    </row>
  </sheetData>
  <mergeCells count="1">
    <mergeCell ref="B31:F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balance gen</vt:lpstr>
      <vt:lpstr>estado r</vt:lpstr>
      <vt:lpstr>estado fe</vt:lpstr>
      <vt:lpstr>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2020-08-15T05:19:05Z</dcterms:modified>
</cp:coreProperties>
</file>