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a7588fd4d2e66/Isa/02 Universidad/Financiera II/2021 Fin II/2021 Clases Virtuales/"/>
    </mc:Choice>
  </mc:AlternateContent>
  <xr:revisionPtr revIDLastSave="0" documentId="8_{B1A521A5-EF26-5940-8234-381365AF6740}" xr6:coauthVersionLast="46" xr6:coauthVersionMax="46" xr10:uidLastSave="{00000000-0000-0000-0000-000000000000}"/>
  <bookViews>
    <workbookView xWindow="0" yWindow="0" windowWidth="28800" windowHeight="18000" activeTab="1" xr2:uid="{A006B1EA-38CE-A749-B5A6-DCCDBE8C04FB}"/>
  </bookViews>
  <sheets>
    <sheet name="En.Satel." sheetId="1" r:id="rId1"/>
    <sheet name="Promun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2" l="1"/>
  <c r="F30" i="2"/>
  <c r="E30" i="2"/>
  <c r="D30" i="2"/>
  <c r="C30" i="2"/>
  <c r="H29" i="2"/>
  <c r="H28" i="2"/>
  <c r="H27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K23" i="2"/>
  <c r="L23" i="2" s="1"/>
  <c r="M23" i="2" s="1"/>
  <c r="N23" i="2" s="1"/>
  <c r="O23" i="2" s="1"/>
  <c r="K22" i="2"/>
  <c r="C22" i="2"/>
  <c r="C21" i="2"/>
  <c r="C20" i="2"/>
  <c r="L19" i="2"/>
  <c r="L20" i="2" s="1"/>
  <c r="K19" i="2"/>
  <c r="K21" i="2" s="1"/>
  <c r="D19" i="2"/>
  <c r="D21" i="2" s="1"/>
  <c r="C11" i="2"/>
  <c r="C10" i="2" s="1"/>
  <c r="F41" i="1"/>
  <c r="B48" i="1"/>
  <c r="B45" i="1"/>
  <c r="B47" i="1"/>
  <c r="F45" i="1"/>
  <c r="E45" i="1"/>
  <c r="D45" i="1"/>
  <c r="C45" i="1"/>
  <c r="B44" i="1"/>
  <c r="F43" i="1"/>
  <c r="B43" i="1"/>
  <c r="B42" i="1"/>
  <c r="H11" i="1"/>
  <c r="H10" i="1"/>
  <c r="H9" i="1"/>
  <c r="G12" i="1"/>
  <c r="G11" i="1"/>
  <c r="G10" i="1"/>
  <c r="G9" i="1"/>
  <c r="B41" i="1"/>
  <c r="F40" i="1"/>
  <c r="E40" i="1"/>
  <c r="D40" i="1"/>
  <c r="F39" i="1"/>
  <c r="E39" i="1"/>
  <c r="D39" i="1"/>
  <c r="C40" i="1"/>
  <c r="C39" i="1"/>
  <c r="E38" i="1"/>
  <c r="D38" i="1"/>
  <c r="F37" i="1"/>
  <c r="F38" i="1" s="1"/>
  <c r="E37" i="1"/>
  <c r="D37" i="1"/>
  <c r="C38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L27" i="1"/>
  <c r="K27" i="1"/>
  <c r="J27" i="1"/>
  <c r="L26" i="1"/>
  <c r="M26" i="1" s="1"/>
  <c r="K26" i="1"/>
  <c r="J26" i="1"/>
  <c r="M25" i="1"/>
  <c r="L25" i="1"/>
  <c r="K25" i="1"/>
  <c r="J25" i="1"/>
  <c r="E26" i="1"/>
  <c r="D26" i="1"/>
  <c r="C26" i="1"/>
  <c r="F25" i="1"/>
  <c r="E25" i="1"/>
  <c r="D25" i="1"/>
  <c r="C25" i="1"/>
  <c r="M24" i="1"/>
  <c r="L24" i="1"/>
  <c r="K24" i="1"/>
  <c r="J24" i="1"/>
  <c r="F24" i="1"/>
  <c r="E24" i="1"/>
  <c r="D24" i="1"/>
  <c r="C24" i="1"/>
  <c r="M23" i="1"/>
  <c r="L23" i="1"/>
  <c r="K23" i="1"/>
  <c r="J23" i="1"/>
  <c r="F23" i="1"/>
  <c r="E23" i="1"/>
  <c r="D23" i="1"/>
  <c r="C23" i="1"/>
  <c r="M22" i="1"/>
  <c r="L22" i="1"/>
  <c r="K22" i="1"/>
  <c r="J22" i="1"/>
  <c r="B3" i="1"/>
  <c r="B7" i="1"/>
  <c r="D20" i="2" l="1"/>
  <c r="K20" i="2"/>
  <c r="D22" i="2"/>
  <c r="C23" i="2"/>
  <c r="D23" i="2" s="1"/>
  <c r="E23" i="2" s="1"/>
  <c r="L22" i="2"/>
  <c r="L21" i="2"/>
  <c r="E19" i="2"/>
  <c r="F19" i="2" l="1"/>
  <c r="E21" i="2"/>
  <c r="E22" i="2"/>
  <c r="E20" i="2"/>
  <c r="M19" i="2"/>
  <c r="M20" i="2" l="1"/>
  <c r="M22" i="2"/>
  <c r="M21" i="2"/>
  <c r="G19" i="2"/>
  <c r="F22" i="2"/>
  <c r="F20" i="2"/>
  <c r="N19" i="2"/>
  <c r="F21" i="2"/>
  <c r="O19" i="2" l="1"/>
  <c r="G20" i="2"/>
  <c r="G21" i="2"/>
  <c r="G22" i="2"/>
  <c r="N22" i="2"/>
  <c r="N21" i="2"/>
  <c r="N20" i="2"/>
  <c r="O21" i="2" l="1"/>
  <c r="O22" i="2"/>
  <c r="O20" i="2"/>
</calcChain>
</file>

<file path=xl/sharedStrings.xml><?xml version="1.0" encoding="utf-8"?>
<sst xmlns="http://schemas.openxmlformats.org/spreadsheetml/2006/main" count="100" uniqueCount="51">
  <si>
    <t>ENLACES SATELITALES</t>
  </si>
  <si>
    <t>Td</t>
  </si>
  <si>
    <t>Td (Ks)</t>
  </si>
  <si>
    <t>Precio (VM)</t>
  </si>
  <si>
    <t>g</t>
  </si>
  <si>
    <t>Div 0</t>
  </si>
  <si>
    <t>x acción</t>
  </si>
  <si>
    <t>Ks = (Div1 / P) + g</t>
  </si>
  <si>
    <t>Div 1</t>
  </si>
  <si>
    <t>Inv. Inicial</t>
  </si>
  <si>
    <t>Eq. Nuevo (Fibra Optica)</t>
  </si>
  <si>
    <t>Inversión</t>
  </si>
  <si>
    <t>Deprec.</t>
  </si>
  <si>
    <t>años</t>
  </si>
  <si>
    <t>VM año 4</t>
  </si>
  <si>
    <t>Eq. Actual (Cable Coaxial)</t>
  </si>
  <si>
    <t>VM año 0</t>
  </si>
  <si>
    <t>VL año 0</t>
  </si>
  <si>
    <t>(depre. 150K, pend. 3 años)</t>
  </si>
  <si>
    <t>Capital Trabajo</t>
  </si>
  <si>
    <t>Instalaciones</t>
  </si>
  <si>
    <t>Amort.</t>
  </si>
  <si>
    <t>Proyección</t>
  </si>
  <si>
    <t>Escenario Actual</t>
  </si>
  <si>
    <t>Escenario Nuevo</t>
  </si>
  <si>
    <t>Ventas</t>
  </si>
  <si>
    <t>Costo Ventas</t>
  </si>
  <si>
    <t>Gts. Admon.</t>
  </si>
  <si>
    <t>Gts. Op.</t>
  </si>
  <si>
    <t>Deprec. Eq. Actual</t>
  </si>
  <si>
    <t>Deprec. Eq. Nuevo</t>
  </si>
  <si>
    <t>Amort. Instal.</t>
  </si>
  <si>
    <t>An. Marginal</t>
  </si>
  <si>
    <t>UAISR</t>
  </si>
  <si>
    <t>UN</t>
  </si>
  <si>
    <t>Eq. Nuevo</t>
  </si>
  <si>
    <t>año 4</t>
  </si>
  <si>
    <t>VM</t>
  </si>
  <si>
    <t>VL</t>
  </si>
  <si>
    <t>Gan. Cap.</t>
  </si>
  <si>
    <t>Imp.</t>
  </si>
  <si>
    <t>Eq. Actual</t>
  </si>
  <si>
    <t>año 0</t>
  </si>
  <si>
    <t>FCN</t>
  </si>
  <si>
    <t>VPN</t>
  </si>
  <si>
    <t>No conviene porque VPN es negativo.</t>
  </si>
  <si>
    <t>TIR</t>
  </si>
  <si>
    <t>PROMUNDI</t>
  </si>
  <si>
    <t>VM año 5</t>
  </si>
  <si>
    <t>(pend. 3 años)</t>
  </si>
  <si>
    <t>(Cuotas año1 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</si>
</sst>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2" fillId="0" borderId="0" xfId="1" applyFont="1"/>
    <xf numFmtId="43" fontId="0" fillId="0" borderId="0" xfId="1" applyFont="1"/>
    <xf numFmtId="9" fontId="0" fillId="0" borderId="0" xfId="1" applyNumberFormat="1" applyFont="1"/>
    <xf numFmtId="10" fontId="0" fillId="0" borderId="0" xfId="2" applyNumberFormat="1" applyFont="1"/>
    <xf numFmtId="164" fontId="2" fillId="0" borderId="0" xfId="2" applyNumberFormat="1" applyFont="1"/>
    <xf numFmtId="43" fontId="0" fillId="0" borderId="1" xfId="1" applyFont="1" applyBorder="1"/>
    <xf numFmtId="43" fontId="0" fillId="0" borderId="2" xfId="1" applyFont="1" applyBorder="1"/>
    <xf numFmtId="43" fontId="3" fillId="0" borderId="0" xfId="1" applyFont="1"/>
    <xf numFmtId="0" fontId="2" fillId="0" borderId="0" xfId="1" applyNumberFormat="1" applyFont="1" applyAlignment="1">
      <alignment horizontal="center"/>
    </xf>
    <xf numFmtId="43" fontId="0" fillId="0" borderId="3" xfId="1" applyFont="1" applyBorder="1"/>
    <xf numFmtId="43" fontId="2" fillId="0" borderId="0" xfId="1" applyFont="1" applyAlignment="1">
      <alignment horizontal="center"/>
    </xf>
    <xf numFmtId="43" fontId="0" fillId="0" borderId="0" xfId="1" applyFont="1" applyAlignment="1">
      <alignment horizontal="right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4604-674D-F741-9C06-3A1AE4333FCC}">
  <dimension ref="A1:M48"/>
  <sheetViews>
    <sheetView topLeftCell="B16" zoomScale="140" zoomScaleNormal="140" workbookViewId="0">
      <selection activeCell="A19" sqref="A19:M21"/>
    </sheetView>
  </sheetViews>
  <sheetFormatPr baseColWidth="10" defaultRowHeight="16" x14ac:dyDescent="0.2"/>
  <cols>
    <col min="1" max="1" width="22.83203125" style="2" bestFit="1" customWidth="1"/>
    <col min="2" max="6" width="13.33203125" style="2" bestFit="1" customWidth="1"/>
    <col min="7" max="7" width="11.83203125" style="2" bestFit="1" customWidth="1"/>
    <col min="8" max="8" width="17.5" style="2" bestFit="1" customWidth="1"/>
    <col min="9" max="9" width="10.83203125" style="2"/>
    <col min="10" max="13" width="13.33203125" style="2" bestFit="1" customWidth="1"/>
    <col min="14" max="16384" width="10.83203125" style="2"/>
  </cols>
  <sheetData>
    <row r="1" spans="1:8" x14ac:dyDescent="0.2">
      <c r="A1" s="1" t="s">
        <v>0</v>
      </c>
    </row>
    <row r="3" spans="1:8" x14ac:dyDescent="0.2">
      <c r="A3" s="1" t="s">
        <v>2</v>
      </c>
      <c r="B3" s="5">
        <f>+(B7/B4)+B5</f>
        <v>0.38666666666666666</v>
      </c>
      <c r="D3" s="2" t="s">
        <v>7</v>
      </c>
    </row>
    <row r="4" spans="1:8" x14ac:dyDescent="0.2">
      <c r="A4" s="2" t="s">
        <v>3</v>
      </c>
      <c r="B4" s="2">
        <v>75</v>
      </c>
      <c r="C4" s="2" t="s">
        <v>6</v>
      </c>
    </row>
    <row r="5" spans="1:8" x14ac:dyDescent="0.2">
      <c r="A5" s="2" t="s">
        <v>4</v>
      </c>
      <c r="B5" s="3">
        <v>0.04</v>
      </c>
    </row>
    <row r="6" spans="1:8" x14ac:dyDescent="0.2">
      <c r="A6" s="2" t="s">
        <v>5</v>
      </c>
      <c r="B6" s="2">
        <v>25</v>
      </c>
      <c r="C6" s="2" t="s">
        <v>6</v>
      </c>
    </row>
    <row r="7" spans="1:8" x14ac:dyDescent="0.2">
      <c r="A7" s="2" t="s">
        <v>8</v>
      </c>
      <c r="B7" s="2">
        <f>+B6*(1+B5)</f>
        <v>26</v>
      </c>
      <c r="C7" s="2" t="s">
        <v>6</v>
      </c>
    </row>
    <row r="8" spans="1:8" x14ac:dyDescent="0.2">
      <c r="G8" s="11" t="s">
        <v>36</v>
      </c>
      <c r="H8" s="11" t="s">
        <v>42</v>
      </c>
    </row>
    <row r="9" spans="1:8" x14ac:dyDescent="0.2">
      <c r="A9" s="1" t="s">
        <v>9</v>
      </c>
      <c r="F9" s="12" t="s">
        <v>37</v>
      </c>
      <c r="G9" s="2">
        <f>+C12</f>
        <v>300000</v>
      </c>
      <c r="H9" s="2">
        <f>+C13</f>
        <v>400000</v>
      </c>
    </row>
    <row r="10" spans="1:8" x14ac:dyDescent="0.2">
      <c r="A10" s="2" t="s">
        <v>10</v>
      </c>
      <c r="B10" s="2" t="s">
        <v>11</v>
      </c>
      <c r="C10" s="2">
        <v>1200000</v>
      </c>
      <c r="F10" s="12" t="s">
        <v>38</v>
      </c>
      <c r="G10" s="2">
        <f>-C10/C11</f>
        <v>-240000</v>
      </c>
      <c r="H10" s="2">
        <f>-C14</f>
        <v>-450000</v>
      </c>
    </row>
    <row r="11" spans="1:8" x14ac:dyDescent="0.2">
      <c r="B11" s="2" t="s">
        <v>12</v>
      </c>
      <c r="C11" s="2">
        <v>5</v>
      </c>
      <c r="D11" s="2" t="s">
        <v>13</v>
      </c>
      <c r="F11" s="12" t="s">
        <v>39</v>
      </c>
      <c r="G11" s="10">
        <f>+SUM(G9:G10)</f>
        <v>60000</v>
      </c>
      <c r="H11" s="10">
        <f>+SUM(H9:H10)</f>
        <v>-50000</v>
      </c>
    </row>
    <row r="12" spans="1:8" x14ac:dyDescent="0.2">
      <c r="A12" s="6"/>
      <c r="B12" s="6" t="s">
        <v>14</v>
      </c>
      <c r="C12" s="6">
        <v>300000</v>
      </c>
      <c r="D12" s="6"/>
      <c r="F12" s="12" t="s">
        <v>40</v>
      </c>
      <c r="G12" s="10">
        <f>-G11*G13</f>
        <v>-6000</v>
      </c>
      <c r="H12" s="10">
        <v>0</v>
      </c>
    </row>
    <row r="13" spans="1:8" x14ac:dyDescent="0.2">
      <c r="A13" s="2" t="s">
        <v>15</v>
      </c>
      <c r="B13" s="2" t="s">
        <v>16</v>
      </c>
      <c r="C13" s="2">
        <v>400000</v>
      </c>
      <c r="F13" s="12"/>
      <c r="G13" s="3">
        <v>0.1</v>
      </c>
    </row>
    <row r="14" spans="1:8" x14ac:dyDescent="0.2">
      <c r="A14" s="6"/>
      <c r="B14" s="6" t="s">
        <v>17</v>
      </c>
      <c r="C14" s="6">
        <v>450000</v>
      </c>
      <c r="D14" s="6" t="s">
        <v>18</v>
      </c>
      <c r="F14" s="12"/>
    </row>
    <row r="15" spans="1:8" x14ac:dyDescent="0.2">
      <c r="A15" s="7" t="s">
        <v>19</v>
      </c>
      <c r="B15" s="7" t="s">
        <v>11</v>
      </c>
      <c r="C15" s="7">
        <v>50000</v>
      </c>
      <c r="D15" s="7"/>
    </row>
    <row r="16" spans="1:8" x14ac:dyDescent="0.2">
      <c r="A16" s="2" t="s">
        <v>20</v>
      </c>
      <c r="B16" s="2" t="s">
        <v>11</v>
      </c>
      <c r="C16" s="2">
        <v>150000</v>
      </c>
    </row>
    <row r="17" spans="1:13" x14ac:dyDescent="0.2">
      <c r="B17" s="2" t="s">
        <v>21</v>
      </c>
      <c r="C17" s="2">
        <v>3</v>
      </c>
      <c r="D17" s="2" t="s">
        <v>13</v>
      </c>
    </row>
    <row r="19" spans="1:13" x14ac:dyDescent="0.2">
      <c r="A19" s="1" t="s">
        <v>22</v>
      </c>
    </row>
    <row r="20" spans="1:13" ht="19" x14ac:dyDescent="0.35">
      <c r="A20" s="8" t="s">
        <v>23</v>
      </c>
      <c r="G20" s="8"/>
      <c r="H20" s="8" t="s">
        <v>24</v>
      </c>
      <c r="I20" s="8"/>
    </row>
    <row r="21" spans="1:13" x14ac:dyDescent="0.2">
      <c r="C21" s="9">
        <v>1</v>
      </c>
      <c r="D21" s="9">
        <v>2</v>
      </c>
      <c r="E21" s="9">
        <v>3</v>
      </c>
      <c r="F21" s="9">
        <v>4</v>
      </c>
      <c r="J21" s="9">
        <v>1</v>
      </c>
      <c r="K21" s="9">
        <v>2</v>
      </c>
      <c r="L21" s="9">
        <v>3</v>
      </c>
      <c r="M21" s="9">
        <v>4</v>
      </c>
    </row>
    <row r="22" spans="1:13" x14ac:dyDescent="0.2">
      <c r="A22" s="2" t="s">
        <v>25</v>
      </c>
      <c r="C22" s="2">
        <v>3300000</v>
      </c>
      <c r="D22" s="2">
        <v>3630000</v>
      </c>
      <c r="E22" s="2">
        <v>3993000</v>
      </c>
      <c r="F22" s="2">
        <v>4392300</v>
      </c>
      <c r="H22" s="2" t="s">
        <v>25</v>
      </c>
      <c r="I22" s="3">
        <v>0.05</v>
      </c>
      <c r="J22" s="2">
        <f>+C22*(1+$I$22)</f>
        <v>3465000</v>
      </c>
      <c r="K22" s="2">
        <f t="shared" ref="K22:M22" si="0">+D22*(1+$I$22)</f>
        <v>3811500</v>
      </c>
      <c r="L22" s="2">
        <f t="shared" si="0"/>
        <v>4192650</v>
      </c>
      <c r="M22" s="2">
        <f>+F22*(1+$I$22)</f>
        <v>4611915</v>
      </c>
    </row>
    <row r="23" spans="1:13" x14ac:dyDescent="0.2">
      <c r="A23" s="2" t="s">
        <v>26</v>
      </c>
      <c r="B23" s="3">
        <v>0.7</v>
      </c>
      <c r="C23" s="2">
        <f>-C22*$B$23</f>
        <v>-2310000</v>
      </c>
      <c r="D23" s="2">
        <f t="shared" ref="D23:F23" si="1">-D22*$B$23</f>
        <v>-2541000</v>
      </c>
      <c r="E23" s="2">
        <f t="shared" si="1"/>
        <v>-2795100</v>
      </c>
      <c r="F23" s="2">
        <f t="shared" si="1"/>
        <v>-3074610</v>
      </c>
      <c r="H23" s="2" t="s">
        <v>26</v>
      </c>
      <c r="I23" s="3">
        <v>0.6</v>
      </c>
      <c r="J23" s="2">
        <f>-J22*$I$23</f>
        <v>-2079000</v>
      </c>
      <c r="K23" s="2">
        <f t="shared" ref="K23:M23" si="2">-K22*$I$23</f>
        <v>-2286900</v>
      </c>
      <c r="L23" s="2">
        <f t="shared" si="2"/>
        <v>-2515590</v>
      </c>
      <c r="M23" s="2">
        <f t="shared" si="2"/>
        <v>-2767149</v>
      </c>
    </row>
    <row r="24" spans="1:13" x14ac:dyDescent="0.2">
      <c r="A24" s="2" t="s">
        <v>27</v>
      </c>
      <c r="B24" s="3">
        <v>0.08</v>
      </c>
      <c r="C24" s="2">
        <f>-C22*$B$24</f>
        <v>-264000</v>
      </c>
      <c r="D24" s="2">
        <f t="shared" ref="D24:F24" si="3">-D22*$B$24</f>
        <v>-290400</v>
      </c>
      <c r="E24" s="2">
        <f t="shared" si="3"/>
        <v>-319440</v>
      </c>
      <c r="F24" s="2">
        <f t="shared" si="3"/>
        <v>-351384</v>
      </c>
      <c r="H24" s="2" t="s">
        <v>27</v>
      </c>
      <c r="I24" s="3">
        <v>0.08</v>
      </c>
      <c r="J24" s="2">
        <f>-J22*$I$24</f>
        <v>-277200</v>
      </c>
      <c r="K24" s="2">
        <f t="shared" ref="K24:M24" si="4">-K22*$I$24</f>
        <v>-304920</v>
      </c>
      <c r="L24" s="2">
        <f t="shared" si="4"/>
        <v>-335412</v>
      </c>
      <c r="M24" s="2">
        <f t="shared" si="4"/>
        <v>-368953.2</v>
      </c>
    </row>
    <row r="25" spans="1:13" x14ac:dyDescent="0.2">
      <c r="A25" s="2" t="s">
        <v>28</v>
      </c>
      <c r="B25" s="3">
        <v>0.06</v>
      </c>
      <c r="C25" s="2">
        <f>-C22*$B$25</f>
        <v>-198000</v>
      </c>
      <c r="D25" s="2">
        <f t="shared" ref="D25:F25" si="5">-D22*$B$25</f>
        <v>-217800</v>
      </c>
      <c r="E25" s="2">
        <f t="shared" si="5"/>
        <v>-239580</v>
      </c>
      <c r="F25" s="2">
        <f t="shared" si="5"/>
        <v>-263538</v>
      </c>
      <c r="H25" s="2" t="s">
        <v>28</v>
      </c>
      <c r="I25" s="3">
        <v>0.05</v>
      </c>
      <c r="J25" s="2">
        <f>-J22*$I$25</f>
        <v>-173250</v>
      </c>
      <c r="K25" s="2">
        <f t="shared" ref="K25:M25" si="6">-K22*$I$25</f>
        <v>-190575</v>
      </c>
      <c r="L25" s="2">
        <f t="shared" si="6"/>
        <v>-209632.5</v>
      </c>
      <c r="M25" s="2">
        <f t="shared" si="6"/>
        <v>-230595.75</v>
      </c>
    </row>
    <row r="26" spans="1:13" x14ac:dyDescent="0.2">
      <c r="A26" s="2" t="s">
        <v>29</v>
      </c>
      <c r="C26" s="2">
        <f>-C14/3</f>
        <v>-150000</v>
      </c>
      <c r="D26" s="2">
        <f>+C26</f>
        <v>-150000</v>
      </c>
      <c r="E26" s="2">
        <f>+D26</f>
        <v>-150000</v>
      </c>
      <c r="F26" s="2">
        <v>0</v>
      </c>
      <c r="H26" s="2" t="s">
        <v>30</v>
      </c>
      <c r="J26" s="2">
        <f>-C10/C11</f>
        <v>-240000</v>
      </c>
      <c r="K26" s="2">
        <f>+J26</f>
        <v>-240000</v>
      </c>
      <c r="L26" s="2">
        <f t="shared" ref="L26:M26" si="7">+K26</f>
        <v>-240000</v>
      </c>
      <c r="M26" s="2">
        <f t="shared" si="7"/>
        <v>-240000</v>
      </c>
    </row>
    <row r="27" spans="1:13" x14ac:dyDescent="0.2">
      <c r="H27" s="2" t="s">
        <v>31</v>
      </c>
      <c r="J27" s="2">
        <f>-C16/C17</f>
        <v>-50000</v>
      </c>
      <c r="K27" s="2">
        <f>+J27</f>
        <v>-50000</v>
      </c>
      <c r="L27" s="2">
        <f>+K27</f>
        <v>-50000</v>
      </c>
    </row>
    <row r="29" spans="1:13" ht="19" x14ac:dyDescent="0.35">
      <c r="A29" s="8" t="s">
        <v>32</v>
      </c>
    </row>
    <row r="30" spans="1:13" x14ac:dyDescent="0.2">
      <c r="B30" s="9">
        <v>0</v>
      </c>
      <c r="C30" s="9">
        <v>1</v>
      </c>
      <c r="D30" s="9">
        <v>2</v>
      </c>
      <c r="E30" s="9">
        <v>3</v>
      </c>
      <c r="F30" s="9">
        <v>4</v>
      </c>
    </row>
    <row r="31" spans="1:13" x14ac:dyDescent="0.2">
      <c r="A31" s="2" t="s">
        <v>25</v>
      </c>
      <c r="C31" s="2">
        <f>+J22-C22</f>
        <v>165000</v>
      </c>
      <c r="D31" s="2">
        <f t="shared" ref="D31:F31" si="8">+K22-D22</f>
        <v>181500</v>
      </c>
      <c r="E31" s="2">
        <f t="shared" si="8"/>
        <v>199650</v>
      </c>
      <c r="F31" s="2">
        <f>+M22-F22</f>
        <v>219615</v>
      </c>
    </row>
    <row r="32" spans="1:13" x14ac:dyDescent="0.2">
      <c r="A32" s="2" t="s">
        <v>26</v>
      </c>
      <c r="C32" s="2">
        <f>+J23-C23</f>
        <v>231000</v>
      </c>
      <c r="D32" s="2">
        <f t="shared" ref="D32:F32" si="9">+K23-D23</f>
        <v>254100</v>
      </c>
      <c r="E32" s="2">
        <f t="shared" si="9"/>
        <v>279510</v>
      </c>
      <c r="F32" s="2">
        <f t="shared" si="9"/>
        <v>307461</v>
      </c>
    </row>
    <row r="33" spans="1:7" x14ac:dyDescent="0.2">
      <c r="A33" s="2" t="s">
        <v>27</v>
      </c>
      <c r="C33" s="2">
        <f>+J24-C24</f>
        <v>-13200</v>
      </c>
      <c r="D33" s="2">
        <f t="shared" ref="D33:F33" si="10">+K24-D24</f>
        <v>-14520</v>
      </c>
      <c r="E33" s="2">
        <f t="shared" si="10"/>
        <v>-15972</v>
      </c>
      <c r="F33" s="2">
        <f t="shared" si="10"/>
        <v>-17569.200000000012</v>
      </c>
    </row>
    <row r="34" spans="1:7" x14ac:dyDescent="0.2">
      <c r="A34" s="2" t="s">
        <v>28</v>
      </c>
      <c r="C34" s="2">
        <f>+J25-C25</f>
        <v>24750</v>
      </c>
      <c r="D34" s="2">
        <f t="shared" ref="D34:F34" si="11">+K25-D25</f>
        <v>27225</v>
      </c>
      <c r="E34" s="2">
        <f t="shared" si="11"/>
        <v>29947.5</v>
      </c>
      <c r="F34" s="2">
        <f t="shared" si="11"/>
        <v>32942.25</v>
      </c>
    </row>
    <row r="35" spans="1:7" x14ac:dyDescent="0.2">
      <c r="A35" s="2" t="s">
        <v>12</v>
      </c>
      <c r="C35" s="2">
        <f>+J26-C26</f>
        <v>-90000</v>
      </c>
      <c r="D35" s="2">
        <f t="shared" ref="D35:F35" si="12">+K26-D26</f>
        <v>-90000</v>
      </c>
      <c r="E35" s="2">
        <f t="shared" si="12"/>
        <v>-90000</v>
      </c>
      <c r="F35" s="2">
        <f t="shared" si="12"/>
        <v>-240000</v>
      </c>
    </row>
    <row r="36" spans="1:7" x14ac:dyDescent="0.2">
      <c r="A36" s="2" t="s">
        <v>31</v>
      </c>
      <c r="C36" s="2">
        <f>+J27</f>
        <v>-50000</v>
      </c>
      <c r="D36" s="2">
        <f t="shared" ref="D36:F36" si="13">+K27</f>
        <v>-50000</v>
      </c>
      <c r="E36" s="2">
        <f t="shared" si="13"/>
        <v>-50000</v>
      </c>
      <c r="F36" s="2">
        <f t="shared" si="13"/>
        <v>0</v>
      </c>
    </row>
    <row r="37" spans="1:7" x14ac:dyDescent="0.2">
      <c r="A37" s="2" t="s">
        <v>33</v>
      </c>
      <c r="C37" s="10">
        <f>+SUM(C31:C36)</f>
        <v>267550</v>
      </c>
      <c r="D37" s="10">
        <f t="shared" ref="D37:F37" si="14">+SUM(D31:D36)</f>
        <v>308305</v>
      </c>
      <c r="E37" s="10">
        <f t="shared" si="14"/>
        <v>353135.5</v>
      </c>
      <c r="F37" s="10">
        <f t="shared" si="14"/>
        <v>302449.05000000005</v>
      </c>
      <c r="G37" s="3"/>
    </row>
    <row r="38" spans="1:7" x14ac:dyDescent="0.2">
      <c r="A38" s="2" t="s">
        <v>34</v>
      </c>
      <c r="C38" s="10">
        <f>+C37*(1-$G$38)</f>
        <v>184609.5</v>
      </c>
      <c r="D38" s="10">
        <f t="shared" ref="D38:F38" si="15">+D37*(1-$G$38)</f>
        <v>212730.44999999998</v>
      </c>
      <c r="E38" s="10">
        <f t="shared" si="15"/>
        <v>243663.495</v>
      </c>
      <c r="F38" s="10">
        <f t="shared" si="15"/>
        <v>208689.84450000001</v>
      </c>
      <c r="G38" s="3">
        <v>0.31</v>
      </c>
    </row>
    <row r="39" spans="1:7" x14ac:dyDescent="0.2">
      <c r="A39" s="2" t="s">
        <v>12</v>
      </c>
      <c r="C39" s="2">
        <f>-C35</f>
        <v>90000</v>
      </c>
      <c r="D39" s="2">
        <f t="shared" ref="D39:F39" si="16">-D35</f>
        <v>90000</v>
      </c>
      <c r="E39" s="2">
        <f t="shared" si="16"/>
        <v>90000</v>
      </c>
      <c r="F39" s="2">
        <f t="shared" si="16"/>
        <v>240000</v>
      </c>
    </row>
    <row r="40" spans="1:7" x14ac:dyDescent="0.2">
      <c r="A40" s="2" t="s">
        <v>31</v>
      </c>
      <c r="C40" s="2">
        <f>-C36</f>
        <v>50000</v>
      </c>
      <c r="D40" s="2">
        <f t="shared" ref="D40:F40" si="17">-D36</f>
        <v>50000</v>
      </c>
      <c r="E40" s="2">
        <f t="shared" si="17"/>
        <v>50000</v>
      </c>
      <c r="F40" s="2">
        <f t="shared" si="17"/>
        <v>0</v>
      </c>
    </row>
    <row r="41" spans="1:7" x14ac:dyDescent="0.2">
      <c r="A41" s="2" t="s">
        <v>35</v>
      </c>
      <c r="B41" s="2">
        <f>-C10</f>
        <v>-1200000</v>
      </c>
      <c r="F41" s="2">
        <f>+G9+G12</f>
        <v>294000</v>
      </c>
    </row>
    <row r="42" spans="1:7" x14ac:dyDescent="0.2">
      <c r="A42" s="2" t="s">
        <v>41</v>
      </c>
      <c r="B42" s="2">
        <f>+H9</f>
        <v>400000</v>
      </c>
    </row>
    <row r="43" spans="1:7" x14ac:dyDescent="0.2">
      <c r="A43" s="2" t="s">
        <v>19</v>
      </c>
      <c r="B43" s="2">
        <f>-C15</f>
        <v>-50000</v>
      </c>
      <c r="F43" s="2">
        <f>-B43</f>
        <v>50000</v>
      </c>
    </row>
    <row r="44" spans="1:7" x14ac:dyDescent="0.2">
      <c r="A44" s="2" t="s">
        <v>20</v>
      </c>
      <c r="B44" s="2">
        <f>-C16</f>
        <v>-150000</v>
      </c>
    </row>
    <row r="45" spans="1:7" x14ac:dyDescent="0.2">
      <c r="A45" s="2" t="s">
        <v>43</v>
      </c>
      <c r="B45" s="10">
        <f>+SUM(B38:B44)</f>
        <v>-1000000</v>
      </c>
      <c r="C45" s="10">
        <f t="shared" ref="C45:F45" si="18">+SUM(C38:C44)</f>
        <v>324609.5</v>
      </c>
      <c r="D45" s="10">
        <f t="shared" si="18"/>
        <v>352730.44999999995</v>
      </c>
      <c r="E45" s="10">
        <f t="shared" si="18"/>
        <v>383663.495</v>
      </c>
      <c r="F45" s="10">
        <f t="shared" si="18"/>
        <v>792689.84450000001</v>
      </c>
    </row>
    <row r="47" spans="1:7" x14ac:dyDescent="0.2">
      <c r="A47" s="1" t="s">
        <v>44</v>
      </c>
      <c r="B47" s="1">
        <f>+NPV(B3,C45:F45)+B45</f>
        <v>-224178.22819659661</v>
      </c>
      <c r="C47" s="1" t="s">
        <v>45</v>
      </c>
    </row>
    <row r="48" spans="1:7" x14ac:dyDescent="0.2">
      <c r="A48" s="1" t="s">
        <v>46</v>
      </c>
      <c r="B48" s="13">
        <f>+IRR(B45:F45)</f>
        <v>0.25316962796408493</v>
      </c>
      <c r="C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D15F-A800-0C4F-88B5-EBEF62DB450D}">
  <dimension ref="A1:O30"/>
  <sheetViews>
    <sheetView tabSelected="1" topLeftCell="A11" zoomScale="150" zoomScaleNormal="150" workbookViewId="0">
      <selection activeCell="G30" sqref="G30"/>
    </sheetView>
  </sheetViews>
  <sheetFormatPr baseColWidth="10" defaultRowHeight="16" x14ac:dyDescent="0.2"/>
  <cols>
    <col min="1" max="1" width="17.5" style="2" bestFit="1" customWidth="1"/>
    <col min="2" max="2" width="10.83203125" style="2"/>
    <col min="3" max="7" width="13" style="2" bestFit="1" customWidth="1"/>
    <col min="8" max="8" width="10.83203125" style="2"/>
    <col min="9" max="9" width="17.5" style="2" bestFit="1" customWidth="1"/>
    <col min="10" max="10" width="10.83203125" style="2"/>
    <col min="11" max="15" width="13" style="2" bestFit="1" customWidth="1"/>
    <col min="16" max="16384" width="10.83203125" style="2"/>
  </cols>
  <sheetData>
    <row r="1" spans="1:4" x14ac:dyDescent="0.2">
      <c r="A1" s="1" t="s">
        <v>47</v>
      </c>
    </row>
    <row r="3" spans="1:4" x14ac:dyDescent="0.2">
      <c r="A3" s="2" t="s">
        <v>1</v>
      </c>
      <c r="B3" s="3">
        <v>0.25</v>
      </c>
    </row>
    <row r="5" spans="1:4" x14ac:dyDescent="0.2">
      <c r="A5" s="1" t="s">
        <v>9</v>
      </c>
    </row>
    <row r="6" spans="1:4" x14ac:dyDescent="0.2">
      <c r="A6" s="2" t="s">
        <v>35</v>
      </c>
      <c r="B6" s="2" t="s">
        <v>11</v>
      </c>
      <c r="C6" s="2">
        <v>500000</v>
      </c>
      <c r="D6" s="2" t="s">
        <v>50</v>
      </c>
    </row>
    <row r="7" spans="1:4" x14ac:dyDescent="0.2">
      <c r="B7" s="2" t="s">
        <v>12</v>
      </c>
      <c r="C7" s="2">
        <v>8</v>
      </c>
      <c r="D7" s="2" t="s">
        <v>13</v>
      </c>
    </row>
    <row r="8" spans="1:4" x14ac:dyDescent="0.2">
      <c r="A8" s="6"/>
      <c r="B8" s="6" t="s">
        <v>48</v>
      </c>
      <c r="C8" s="6">
        <v>250000</v>
      </c>
      <c r="D8" s="6"/>
    </row>
    <row r="9" spans="1:4" x14ac:dyDescent="0.2">
      <c r="A9" s="2" t="s">
        <v>41</v>
      </c>
      <c r="B9" s="2" t="s">
        <v>16</v>
      </c>
      <c r="C9" s="2">
        <v>200000</v>
      </c>
    </row>
    <row r="10" spans="1:4" x14ac:dyDescent="0.2">
      <c r="B10" s="2" t="s">
        <v>17</v>
      </c>
      <c r="C10" s="2">
        <f>+C11*3</f>
        <v>150000</v>
      </c>
    </row>
    <row r="11" spans="1:4" x14ac:dyDescent="0.2">
      <c r="A11" s="6"/>
      <c r="B11" s="6" t="s">
        <v>12</v>
      </c>
      <c r="C11" s="6">
        <f>300000/6</f>
        <v>50000</v>
      </c>
      <c r="D11" s="6" t="s">
        <v>49</v>
      </c>
    </row>
    <row r="12" spans="1:4" x14ac:dyDescent="0.2">
      <c r="A12" s="2" t="s">
        <v>19</v>
      </c>
      <c r="B12" s="2" t="s">
        <v>11</v>
      </c>
      <c r="C12" s="2">
        <v>100000</v>
      </c>
    </row>
    <row r="14" spans="1:4" x14ac:dyDescent="0.2">
      <c r="A14" s="1" t="s">
        <v>22</v>
      </c>
    </row>
    <row r="16" spans="1:4" x14ac:dyDescent="0.2">
      <c r="A16" s="1" t="s">
        <v>22</v>
      </c>
    </row>
    <row r="17" spans="1:15" ht="19" x14ac:dyDescent="0.35">
      <c r="A17" s="8" t="s">
        <v>23</v>
      </c>
      <c r="H17" s="8"/>
      <c r="I17" s="8" t="s">
        <v>24</v>
      </c>
      <c r="J17" s="8"/>
    </row>
    <row r="18" spans="1:15" x14ac:dyDescent="0.2">
      <c r="C18" s="9">
        <v>1</v>
      </c>
      <c r="D18" s="9">
        <v>2</v>
      </c>
      <c r="E18" s="9">
        <v>3</v>
      </c>
      <c r="F18" s="9">
        <v>4</v>
      </c>
      <c r="G18" s="9">
        <v>5</v>
      </c>
      <c r="K18" s="9">
        <v>1</v>
      </c>
      <c r="L18" s="9">
        <v>2</v>
      </c>
      <c r="M18" s="9">
        <v>3</v>
      </c>
      <c r="N18" s="9">
        <v>4</v>
      </c>
      <c r="O18" s="9">
        <v>5</v>
      </c>
    </row>
    <row r="19" spans="1:15" x14ac:dyDescent="0.2">
      <c r="A19" s="2" t="s">
        <v>25</v>
      </c>
      <c r="B19" s="3">
        <v>0.2</v>
      </c>
      <c r="C19" s="2">
        <v>1000000</v>
      </c>
      <c r="D19" s="2">
        <f>+C19*(1+$B$19)</f>
        <v>1200000</v>
      </c>
      <c r="E19" s="2">
        <f t="shared" ref="E19:G19" si="0">+D19*(1+$B$19)</f>
        <v>1440000</v>
      </c>
      <c r="F19" s="2">
        <f t="shared" si="0"/>
        <v>1728000</v>
      </c>
      <c r="G19" s="2">
        <f t="shared" si="0"/>
        <v>2073600</v>
      </c>
      <c r="I19" s="2" t="s">
        <v>25</v>
      </c>
      <c r="K19" s="2">
        <f>+C19</f>
        <v>1000000</v>
      </c>
      <c r="L19" s="2">
        <f t="shared" ref="L19:O19" si="1">+D19</f>
        <v>1200000</v>
      </c>
      <c r="M19" s="2">
        <f t="shared" si="1"/>
        <v>1440000</v>
      </c>
      <c r="N19" s="2">
        <f t="shared" si="1"/>
        <v>1728000</v>
      </c>
      <c r="O19" s="2">
        <f t="shared" si="1"/>
        <v>2073600</v>
      </c>
    </row>
    <row r="20" spans="1:15" x14ac:dyDescent="0.2">
      <c r="A20" s="2" t="s">
        <v>26</v>
      </c>
      <c r="B20" s="3">
        <v>0.7</v>
      </c>
      <c r="C20" s="2">
        <f>-C19*$B$20</f>
        <v>-700000</v>
      </c>
      <c r="D20" s="2">
        <f t="shared" ref="D20:G20" si="2">-D19*$B$20</f>
        <v>-840000</v>
      </c>
      <c r="E20" s="2">
        <f t="shared" si="2"/>
        <v>-1007999.9999999999</v>
      </c>
      <c r="F20" s="2">
        <f t="shared" si="2"/>
        <v>-1209600</v>
      </c>
      <c r="G20" s="2">
        <f t="shared" si="2"/>
        <v>-1451520</v>
      </c>
      <c r="I20" s="2" t="s">
        <v>26</v>
      </c>
      <c r="J20" s="3">
        <v>0.65</v>
      </c>
      <c r="K20" s="2">
        <f>-K19*$J$20</f>
        <v>-650000</v>
      </c>
      <c r="L20" s="2">
        <f t="shared" ref="L20:O20" si="3">-L19*$J$20</f>
        <v>-780000</v>
      </c>
      <c r="M20" s="2">
        <f t="shared" si="3"/>
        <v>-936000</v>
      </c>
      <c r="N20" s="2">
        <f t="shared" si="3"/>
        <v>-1123200</v>
      </c>
      <c r="O20" s="2">
        <f t="shared" si="3"/>
        <v>-1347840</v>
      </c>
    </row>
    <row r="21" spans="1:15" x14ac:dyDescent="0.2">
      <c r="A21" s="2" t="s">
        <v>27</v>
      </c>
      <c r="B21" s="3">
        <v>0.06</v>
      </c>
      <c r="C21" s="2">
        <f>-C19*$B$21</f>
        <v>-60000</v>
      </c>
      <c r="D21" s="2">
        <f t="shared" ref="D21:G21" si="4">-D19*$B$21</f>
        <v>-72000</v>
      </c>
      <c r="E21" s="2">
        <f t="shared" si="4"/>
        <v>-86400</v>
      </c>
      <c r="F21" s="2">
        <f t="shared" si="4"/>
        <v>-103680</v>
      </c>
      <c r="G21" s="2">
        <f t="shared" si="4"/>
        <v>-124416</v>
      </c>
      <c r="I21" s="2" t="s">
        <v>27</v>
      </c>
      <c r="J21" s="3">
        <v>7.0000000000000007E-2</v>
      </c>
      <c r="K21" s="2">
        <f>-K19*$J$21</f>
        <v>-70000</v>
      </c>
      <c r="L21" s="2">
        <f t="shared" ref="L21:O21" si="5">-L19*$J$21</f>
        <v>-84000.000000000015</v>
      </c>
      <c r="M21" s="2">
        <f t="shared" si="5"/>
        <v>-100800.00000000001</v>
      </c>
      <c r="N21" s="2">
        <f t="shared" si="5"/>
        <v>-120960.00000000001</v>
      </c>
      <c r="O21" s="2">
        <f t="shared" si="5"/>
        <v>-145152</v>
      </c>
    </row>
    <row r="22" spans="1:15" x14ac:dyDescent="0.2">
      <c r="A22" s="2" t="s">
        <v>28</v>
      </c>
      <c r="B22" s="3">
        <v>0.1</v>
      </c>
      <c r="C22" s="2">
        <f>-C19*$B$22</f>
        <v>-100000</v>
      </c>
      <c r="D22" s="2">
        <f t="shared" ref="D22:G22" si="6">-D19*$B$22</f>
        <v>-120000</v>
      </c>
      <c r="E22" s="2">
        <f t="shared" si="6"/>
        <v>-144000</v>
      </c>
      <c r="F22" s="2">
        <f t="shared" si="6"/>
        <v>-172800</v>
      </c>
      <c r="G22" s="2">
        <f t="shared" si="6"/>
        <v>-207360</v>
      </c>
      <c r="I22" s="2" t="s">
        <v>28</v>
      </c>
      <c r="J22" s="3">
        <v>0.08</v>
      </c>
      <c r="K22" s="2">
        <f>-K19*$J$22</f>
        <v>-80000</v>
      </c>
      <c r="L22" s="2">
        <f t="shared" ref="L22:O22" si="7">-L19*$J$22</f>
        <v>-96000</v>
      </c>
      <c r="M22" s="2">
        <f t="shared" si="7"/>
        <v>-115200</v>
      </c>
      <c r="N22" s="2">
        <f t="shared" si="7"/>
        <v>-138240</v>
      </c>
      <c r="O22" s="2">
        <f t="shared" si="7"/>
        <v>-165888</v>
      </c>
    </row>
    <row r="23" spans="1:15" x14ac:dyDescent="0.2">
      <c r="A23" s="2" t="s">
        <v>29</v>
      </c>
      <c r="C23" s="2">
        <f>-C11</f>
        <v>-50000</v>
      </c>
      <c r="D23" s="2">
        <f>+C23</f>
        <v>-50000</v>
      </c>
      <c r="E23" s="2">
        <f>+D23</f>
        <v>-50000</v>
      </c>
      <c r="I23" s="2" t="s">
        <v>30</v>
      </c>
      <c r="K23" s="2">
        <f>-C6/C7</f>
        <v>-62500</v>
      </c>
      <c r="L23" s="2">
        <f>+K23</f>
        <v>-62500</v>
      </c>
      <c r="M23" s="2">
        <f t="shared" ref="M23:O23" si="8">+L23</f>
        <v>-62500</v>
      </c>
      <c r="N23" s="2">
        <f t="shared" si="8"/>
        <v>-62500</v>
      </c>
      <c r="O23" s="2">
        <f t="shared" si="8"/>
        <v>-62500</v>
      </c>
    </row>
    <row r="25" spans="1:15" ht="19" x14ac:dyDescent="0.35">
      <c r="A25" s="8" t="s">
        <v>32</v>
      </c>
    </row>
    <row r="26" spans="1:15" x14ac:dyDescent="0.2">
      <c r="B26" s="9">
        <v>0</v>
      </c>
      <c r="C26" s="9">
        <v>1</v>
      </c>
      <c r="D26" s="9">
        <v>2</v>
      </c>
      <c r="E26" s="9">
        <v>3</v>
      </c>
      <c r="F26" s="9">
        <v>4</v>
      </c>
      <c r="G26" s="9">
        <v>5</v>
      </c>
    </row>
    <row r="27" spans="1:15" x14ac:dyDescent="0.2">
      <c r="A27" s="2" t="s">
        <v>26</v>
      </c>
      <c r="C27" s="2">
        <f>+K20-C20</f>
        <v>50000</v>
      </c>
      <c r="D27" s="2">
        <f t="shared" ref="D27:G27" si="9">+L20-D20</f>
        <v>60000</v>
      </c>
      <c r="E27" s="2">
        <f t="shared" si="9"/>
        <v>71999.999999999884</v>
      </c>
      <c r="F27" s="2">
        <f t="shared" si="9"/>
        <v>86400</v>
      </c>
      <c r="G27" s="2">
        <f t="shared" si="9"/>
        <v>103680</v>
      </c>
      <c r="H27" s="4">
        <f>+G27/G19</f>
        <v>0.05</v>
      </c>
    </row>
    <row r="28" spans="1:15" x14ac:dyDescent="0.2">
      <c r="A28" s="2" t="s">
        <v>27</v>
      </c>
      <c r="C28" s="2">
        <f>+K21-C21</f>
        <v>-10000</v>
      </c>
      <c r="D28" s="2">
        <f t="shared" ref="D28:G28" si="10">+L21-D21</f>
        <v>-12000.000000000015</v>
      </c>
      <c r="E28" s="2">
        <f t="shared" si="10"/>
        <v>-14400.000000000015</v>
      </c>
      <c r="F28" s="2">
        <f t="shared" si="10"/>
        <v>-17280.000000000015</v>
      </c>
      <c r="G28" s="2">
        <f t="shared" si="10"/>
        <v>-20736</v>
      </c>
      <c r="H28" s="4">
        <f>+G28/G19</f>
        <v>-0.01</v>
      </c>
    </row>
    <row r="29" spans="1:15" x14ac:dyDescent="0.2">
      <c r="A29" s="2" t="s">
        <v>28</v>
      </c>
      <c r="C29" s="2">
        <f>+K22-C22</f>
        <v>20000</v>
      </c>
      <c r="D29" s="2">
        <f t="shared" ref="D29:G29" si="11">+L22-D22</f>
        <v>24000</v>
      </c>
      <c r="E29" s="2">
        <f t="shared" si="11"/>
        <v>28800</v>
      </c>
      <c r="F29" s="2">
        <f t="shared" si="11"/>
        <v>34560</v>
      </c>
      <c r="G29" s="2">
        <f t="shared" si="11"/>
        <v>41472</v>
      </c>
      <c r="H29" s="4">
        <f>+G29/G19</f>
        <v>0.02</v>
      </c>
    </row>
    <row r="30" spans="1:15" x14ac:dyDescent="0.2">
      <c r="A30" s="2" t="s">
        <v>29</v>
      </c>
      <c r="C30" s="2">
        <f>+K23-C23</f>
        <v>-12500</v>
      </c>
      <c r="D30" s="2">
        <f t="shared" ref="D30:G30" si="12">+L23-D23</f>
        <v>-12500</v>
      </c>
      <c r="E30" s="2">
        <f t="shared" si="12"/>
        <v>-12500</v>
      </c>
      <c r="F30" s="2">
        <f t="shared" si="12"/>
        <v>-62500</v>
      </c>
      <c r="G30" s="2">
        <f t="shared" si="12"/>
        <v>-62500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En.Satel.</vt:lpstr>
      <vt:lpstr>Promundi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2021-03-02T17:38:36Z</dcterms:created>
  <dcterms:modified xsi:type="dcterms:W3CDTF">2021-03-02T18:52:55Z</dcterms:modified>
</cp:coreProperties>
</file>