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14" documentId="8_{FABA5645-F343-BF4F-A84D-65FF19BA15C8}" xr6:coauthVersionLast="46" xr6:coauthVersionMax="46" xr10:uidLastSave="{13AD60FA-7E39-9742-A405-C903A12618BB}"/>
  <bookViews>
    <workbookView xWindow="0" yWindow="0" windowWidth="28800" windowHeight="18000" xr2:uid="{A741DC4B-8824-364C-A242-EF2DF1DC8E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C50" i="1"/>
  <c r="C46" i="1"/>
  <c r="B45" i="1"/>
  <c r="F12" i="1"/>
  <c r="F11" i="1"/>
  <c r="F13" i="1" s="1"/>
  <c r="F14" i="1" s="1"/>
  <c r="F44" i="1" s="1"/>
  <c r="B44" i="1"/>
  <c r="B50" i="1" s="1"/>
  <c r="J22" i="1"/>
  <c r="C21" i="1"/>
  <c r="J21" i="1"/>
  <c r="F39" i="1"/>
  <c r="F43" i="1" s="1"/>
  <c r="K30" i="1"/>
  <c r="L30" i="1" s="1"/>
  <c r="E39" i="1" s="1"/>
  <c r="E43" i="1" s="1"/>
  <c r="J30" i="1"/>
  <c r="C39" i="1" s="1"/>
  <c r="C43" i="1" s="1"/>
  <c r="J29" i="1"/>
  <c r="C38" i="1" s="1"/>
  <c r="C42" i="1" s="1"/>
  <c r="J24" i="1"/>
  <c r="J27" i="1" s="1"/>
  <c r="C24" i="1"/>
  <c r="C28" i="1" s="1"/>
  <c r="C37" i="1" s="1"/>
  <c r="D22" i="1"/>
  <c r="E22" i="1" s="1"/>
  <c r="F22" i="1" s="1"/>
  <c r="M22" i="1" s="1"/>
  <c r="C22" i="1"/>
  <c r="D21" i="1"/>
  <c r="E21" i="1" s="1"/>
  <c r="F21" i="1" s="1"/>
  <c r="F24" i="1" s="1"/>
  <c r="K21" i="1"/>
  <c r="B7" i="1"/>
  <c r="B8" i="1" s="1"/>
  <c r="B3" i="1" s="1"/>
  <c r="F28" i="1" l="1"/>
  <c r="F37" i="1" s="1"/>
  <c r="F27" i="1"/>
  <c r="F26" i="1"/>
  <c r="F25" i="1"/>
  <c r="J25" i="1"/>
  <c r="C34" i="1" s="1"/>
  <c r="J26" i="1"/>
  <c r="C35" i="1" s="1"/>
  <c r="C27" i="1"/>
  <c r="C36" i="1" s="1"/>
  <c r="L21" i="1"/>
  <c r="D24" i="1"/>
  <c r="K29" i="1"/>
  <c r="C33" i="1"/>
  <c r="L22" i="1"/>
  <c r="E24" i="1"/>
  <c r="D39" i="1"/>
  <c r="D43" i="1" s="1"/>
  <c r="C25" i="1"/>
  <c r="C26" i="1"/>
  <c r="K22" i="1"/>
  <c r="K24" i="1" s="1"/>
  <c r="K27" i="1" l="1"/>
  <c r="D36" i="1" s="1"/>
  <c r="K25" i="1"/>
  <c r="D33" i="1"/>
  <c r="K26" i="1"/>
  <c r="D38" i="1"/>
  <c r="D42" i="1" s="1"/>
  <c r="L29" i="1"/>
  <c r="E28" i="1"/>
  <c r="E37" i="1" s="1"/>
  <c r="E27" i="1"/>
  <c r="E26" i="1"/>
  <c r="E25" i="1"/>
  <c r="D28" i="1"/>
  <c r="D37" i="1" s="1"/>
  <c r="D27" i="1"/>
  <c r="D26" i="1"/>
  <c r="D25" i="1"/>
  <c r="M21" i="1"/>
  <c r="M24" i="1" s="1"/>
  <c r="L24" i="1"/>
  <c r="C48" i="1"/>
  <c r="C40" i="1"/>
  <c r="C41" i="1" s="1"/>
  <c r="M27" i="1" l="1"/>
  <c r="F36" i="1" s="1"/>
  <c r="M26" i="1"/>
  <c r="F35" i="1" s="1"/>
  <c r="M25" i="1"/>
  <c r="F34" i="1" s="1"/>
  <c r="F33" i="1"/>
  <c r="D46" i="1"/>
  <c r="D48" i="1"/>
  <c r="M29" i="1"/>
  <c r="F38" i="1" s="1"/>
  <c r="F42" i="1" s="1"/>
  <c r="E38" i="1"/>
  <c r="E42" i="1" s="1"/>
  <c r="D34" i="1"/>
  <c r="D40" i="1" s="1"/>
  <c r="D41" i="1" s="1"/>
  <c r="D50" i="1" s="1"/>
  <c r="E33" i="1"/>
  <c r="L27" i="1"/>
  <c r="E36" i="1" s="1"/>
  <c r="L26" i="1"/>
  <c r="E35" i="1" s="1"/>
  <c r="L25" i="1"/>
  <c r="E34" i="1" s="1"/>
  <c r="D35" i="1"/>
  <c r="F49" i="1" l="1"/>
  <c r="E40" i="1"/>
  <c r="E41" i="1" s="1"/>
  <c r="E48" i="1"/>
  <c r="E46" i="1"/>
  <c r="F40" i="1"/>
  <c r="F41" i="1" s="1"/>
  <c r="F48" i="1"/>
  <c r="F46" i="1"/>
  <c r="E50" i="1" l="1"/>
  <c r="F47" i="1"/>
  <c r="B53" i="1" l="1"/>
  <c r="B54" i="1"/>
</calcChain>
</file>

<file path=xl/sharedStrings.xml><?xml version="1.0" encoding="utf-8"?>
<sst xmlns="http://schemas.openxmlformats.org/spreadsheetml/2006/main" count="69" uniqueCount="44">
  <si>
    <t>EMBOTELLADORA LA JIRAFA</t>
  </si>
  <si>
    <t>Ks</t>
  </si>
  <si>
    <t>VN</t>
  </si>
  <si>
    <t>Div1</t>
  </si>
  <si>
    <t>g</t>
  </si>
  <si>
    <t>VL</t>
  </si>
  <si>
    <t>No. Acciones</t>
  </si>
  <si>
    <t>x acción</t>
  </si>
  <si>
    <t>Ks = (Div1/P)+g</t>
  </si>
  <si>
    <t>VN = Cap. Pagado / # acc.</t>
  </si>
  <si>
    <t>VL = Cap. Com. Total / # acc.</t>
  </si>
  <si>
    <t>Inversión Inicial</t>
  </si>
  <si>
    <t>Camiones</t>
  </si>
  <si>
    <t>Inversión</t>
  </si>
  <si>
    <t>Deprec.</t>
  </si>
  <si>
    <t>años</t>
  </si>
  <si>
    <t>VM año 4</t>
  </si>
  <si>
    <t>Remodelación</t>
  </si>
  <si>
    <t>Amort.</t>
  </si>
  <si>
    <t>Proyección</t>
  </si>
  <si>
    <t>Escenario Actual</t>
  </si>
  <si>
    <t>Escenario Nuevo</t>
  </si>
  <si>
    <t>No. Cajas</t>
  </si>
  <si>
    <t>Precio</t>
  </si>
  <si>
    <t>Ventas</t>
  </si>
  <si>
    <t>Costo Ventas</t>
  </si>
  <si>
    <t>Gts. Op.</t>
  </si>
  <si>
    <t>Sueldos</t>
  </si>
  <si>
    <t>Distribución</t>
  </si>
  <si>
    <t>Análsis Marginal</t>
  </si>
  <si>
    <t>UAISR</t>
  </si>
  <si>
    <t>UN</t>
  </si>
  <si>
    <t>año 4</t>
  </si>
  <si>
    <t>VM</t>
  </si>
  <si>
    <t>Gan. Cap.</t>
  </si>
  <si>
    <t>Imp.</t>
  </si>
  <si>
    <t>CxC</t>
  </si>
  <si>
    <t>Recup. CxC</t>
  </si>
  <si>
    <t>CxP</t>
  </si>
  <si>
    <t>Recup. CxP</t>
  </si>
  <si>
    <t>FCN</t>
  </si>
  <si>
    <t>VPN</t>
  </si>
  <si>
    <t>TIR</t>
  </si>
  <si>
    <t>Si conviene porque tiene VPN positivo.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</si>
</sst>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9" fontId="0" fillId="0" borderId="0" xfId="2" applyFont="1"/>
    <xf numFmtId="43" fontId="2" fillId="0" borderId="0" xfId="1" applyFont="1"/>
    <xf numFmtId="10" fontId="2" fillId="0" borderId="0" xfId="2" applyNumberFormat="1" applyFont="1"/>
    <xf numFmtId="43" fontId="3" fillId="0" borderId="0" xfId="1" applyFont="1"/>
    <xf numFmtId="43" fontId="0" fillId="0" borderId="1" xfId="1" applyFont="1" applyBorder="1"/>
    <xf numFmtId="0" fontId="2" fillId="0" borderId="0" xfId="1" applyNumberFormat="1" applyFont="1" applyAlignment="1">
      <alignment horizontal="center"/>
    </xf>
    <xf numFmtId="43" fontId="4" fillId="0" borderId="0" xfId="1" applyFont="1"/>
    <xf numFmtId="9" fontId="0" fillId="0" borderId="0" xfId="1" applyNumberFormat="1" applyFont="1"/>
    <xf numFmtId="43" fontId="0" fillId="0" borderId="2" xfId="1" applyFont="1" applyBorder="1"/>
    <xf numFmtId="9" fontId="0" fillId="0" borderId="0" xfId="1" applyNumberFormat="1" applyFont="1" applyAlignment="1">
      <alignment horizontal="left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2682-F75A-6743-A9D9-BB35C66248DA}">
  <dimension ref="A1:M54"/>
  <sheetViews>
    <sheetView tabSelected="1" topLeftCell="A29" zoomScale="130" zoomScaleNormal="130" workbookViewId="0">
      <selection activeCell="K36" sqref="K36"/>
    </sheetView>
  </sheetViews>
  <sheetFormatPr baseColWidth="10" defaultRowHeight="16" x14ac:dyDescent="0.2"/>
  <cols>
    <col min="1" max="1" width="16.6640625" style="1" customWidth="1"/>
    <col min="2" max="2" width="13" style="1" bestFit="1" customWidth="1"/>
    <col min="3" max="3" width="14" style="1" bestFit="1" customWidth="1"/>
    <col min="4" max="4" width="14" style="1" customWidth="1"/>
    <col min="5" max="6" width="14" style="1" bestFit="1" customWidth="1"/>
    <col min="7" max="7" width="10.83203125" style="1"/>
    <col min="8" max="8" width="16" style="1" bestFit="1" customWidth="1"/>
    <col min="9" max="9" width="10.83203125" style="1"/>
    <col min="10" max="13" width="14" style="1" bestFit="1" customWidth="1"/>
    <col min="14" max="16384" width="10.83203125" style="1"/>
  </cols>
  <sheetData>
    <row r="1" spans="1:6" ht="19" x14ac:dyDescent="0.25">
      <c r="A1" s="5" t="s">
        <v>0</v>
      </c>
    </row>
    <row r="3" spans="1:6" x14ac:dyDescent="0.2">
      <c r="A3" s="3" t="s">
        <v>1</v>
      </c>
      <c r="B3" s="4">
        <f>+(B5/B8)+B6</f>
        <v>0.20603249830737982</v>
      </c>
      <c r="D3" s="1" t="s">
        <v>8</v>
      </c>
    </row>
    <row r="4" spans="1:6" x14ac:dyDescent="0.2">
      <c r="A4" s="1" t="s">
        <v>2</v>
      </c>
      <c r="B4" s="1">
        <v>200</v>
      </c>
      <c r="C4" s="1" t="s">
        <v>7</v>
      </c>
    </row>
    <row r="5" spans="1:6" x14ac:dyDescent="0.2">
      <c r="A5" s="1" t="s">
        <v>3</v>
      </c>
      <c r="B5" s="1">
        <v>40</v>
      </c>
      <c r="C5" s="1" t="s">
        <v>7</v>
      </c>
      <c r="D5" s="1" t="s">
        <v>9</v>
      </c>
    </row>
    <row r="6" spans="1:6" x14ac:dyDescent="0.2">
      <c r="A6" s="1" t="s">
        <v>4</v>
      </c>
      <c r="B6" s="2">
        <v>0.03</v>
      </c>
    </row>
    <row r="7" spans="1:6" x14ac:dyDescent="0.2">
      <c r="A7" s="1" t="s">
        <v>6</v>
      </c>
      <c r="B7" s="1">
        <f>13000000/B4</f>
        <v>65000</v>
      </c>
      <c r="D7" s="1" t="s">
        <v>10</v>
      </c>
    </row>
    <row r="8" spans="1:6" x14ac:dyDescent="0.2">
      <c r="A8" s="1" t="s">
        <v>5</v>
      </c>
      <c r="B8" s="1">
        <f>+(13000000+1770000)/B7</f>
        <v>227.23076923076923</v>
      </c>
      <c r="C8" s="1" t="s">
        <v>7</v>
      </c>
    </row>
    <row r="10" spans="1:6" x14ac:dyDescent="0.2">
      <c r="A10" s="3" t="s">
        <v>11</v>
      </c>
      <c r="F10" s="12" t="s">
        <v>32</v>
      </c>
    </row>
    <row r="11" spans="1:6" x14ac:dyDescent="0.2">
      <c r="A11" s="1" t="s">
        <v>12</v>
      </c>
      <c r="B11" s="1" t="s">
        <v>13</v>
      </c>
      <c r="C11" s="1">
        <v>8000000</v>
      </c>
      <c r="E11" s="13" t="s">
        <v>33</v>
      </c>
      <c r="F11" s="1">
        <f>+C13</f>
        <v>1800000</v>
      </c>
    </row>
    <row r="12" spans="1:6" x14ac:dyDescent="0.2">
      <c r="B12" s="1" t="s">
        <v>14</v>
      </c>
      <c r="C12" s="1">
        <v>5</v>
      </c>
      <c r="D12" s="1" t="s">
        <v>15</v>
      </c>
      <c r="E12" s="13" t="s">
        <v>5</v>
      </c>
      <c r="F12" s="1">
        <f>-C11/C12</f>
        <v>-1600000</v>
      </c>
    </row>
    <row r="13" spans="1:6" x14ac:dyDescent="0.2">
      <c r="A13" s="6"/>
      <c r="B13" s="6" t="s">
        <v>16</v>
      </c>
      <c r="C13" s="6">
        <v>1800000</v>
      </c>
      <c r="D13" s="6"/>
      <c r="E13" s="13" t="s">
        <v>34</v>
      </c>
      <c r="F13" s="10">
        <f>+SUM(F11:F12)</f>
        <v>200000</v>
      </c>
    </row>
    <row r="14" spans="1:6" x14ac:dyDescent="0.2">
      <c r="A14" s="1" t="s">
        <v>17</v>
      </c>
      <c r="B14" s="1" t="s">
        <v>13</v>
      </c>
      <c r="C14" s="1">
        <v>810000</v>
      </c>
      <c r="E14" s="13" t="s">
        <v>35</v>
      </c>
      <c r="F14" s="1">
        <f>-F13*F15</f>
        <v>-20000</v>
      </c>
    </row>
    <row r="15" spans="1:6" x14ac:dyDescent="0.2">
      <c r="B15" s="1" t="s">
        <v>18</v>
      </c>
      <c r="C15" s="1">
        <v>3</v>
      </c>
      <c r="D15" s="1" t="s">
        <v>15</v>
      </c>
      <c r="F15" s="9">
        <v>0.1</v>
      </c>
    </row>
    <row r="17" spans="1:13" x14ac:dyDescent="0.2">
      <c r="A17" s="3" t="s">
        <v>19</v>
      </c>
    </row>
    <row r="19" spans="1:13" ht="19" x14ac:dyDescent="0.35">
      <c r="A19" s="8" t="s">
        <v>20</v>
      </c>
      <c r="H19" s="8" t="s">
        <v>21</v>
      </c>
    </row>
    <row r="20" spans="1:13" x14ac:dyDescent="0.2">
      <c r="B20" s="7">
        <v>0</v>
      </c>
      <c r="C20" s="7">
        <v>1</v>
      </c>
      <c r="D20" s="7">
        <v>2</v>
      </c>
      <c r="E20" s="7">
        <v>3</v>
      </c>
      <c r="F20" s="7">
        <v>4</v>
      </c>
      <c r="I20" s="7"/>
      <c r="J20" s="7">
        <v>1</v>
      </c>
      <c r="K20" s="7">
        <v>2</v>
      </c>
      <c r="L20" s="7">
        <v>3</v>
      </c>
      <c r="M20" s="7">
        <v>4</v>
      </c>
    </row>
    <row r="21" spans="1:13" x14ac:dyDescent="0.2">
      <c r="A21" s="1" t="s">
        <v>22</v>
      </c>
      <c r="B21" s="1">
        <v>500000</v>
      </c>
      <c r="C21" s="1">
        <f>+B21*(1+$G$21)</f>
        <v>540000</v>
      </c>
      <c r="D21" s="1">
        <f t="shared" ref="D21:F21" si="0">+C21*(1+$G$21)</f>
        <v>583200</v>
      </c>
      <c r="E21" s="1">
        <f t="shared" si="0"/>
        <v>629856</v>
      </c>
      <c r="F21" s="1">
        <f t="shared" si="0"/>
        <v>680244.4800000001</v>
      </c>
      <c r="G21" s="11">
        <v>0.08</v>
      </c>
      <c r="H21" s="1" t="s">
        <v>22</v>
      </c>
      <c r="I21" s="9">
        <v>0.11</v>
      </c>
      <c r="J21" s="1">
        <f>+B21*(1+$I$21)</f>
        <v>555000</v>
      </c>
      <c r="K21" s="1">
        <f>+J21*(1+$I$21)</f>
        <v>616050</v>
      </c>
      <c r="L21" s="1">
        <f t="shared" ref="L21:M21" si="1">+K21*(1+$I$21)</f>
        <v>683815.50000000012</v>
      </c>
      <c r="M21" s="1">
        <f t="shared" si="1"/>
        <v>759035.20500000019</v>
      </c>
    </row>
    <row r="22" spans="1:13" x14ac:dyDescent="0.2">
      <c r="A22" s="1" t="s">
        <v>23</v>
      </c>
      <c r="B22" s="1">
        <v>65</v>
      </c>
      <c r="C22" s="1">
        <f>+B22*(1+$G$22)</f>
        <v>66.95</v>
      </c>
      <c r="D22" s="1">
        <f t="shared" ref="D22:F22" si="2">+C22*(1+$G$22)</f>
        <v>68.958500000000001</v>
      </c>
      <c r="E22" s="1">
        <f t="shared" si="2"/>
        <v>71.027254999999997</v>
      </c>
      <c r="F22" s="1">
        <f t="shared" si="2"/>
        <v>73.158072649999994</v>
      </c>
      <c r="G22" s="11">
        <v>0.03</v>
      </c>
      <c r="H22" s="1" t="s">
        <v>23</v>
      </c>
      <c r="J22" s="1">
        <f>+C22</f>
        <v>66.95</v>
      </c>
      <c r="K22" s="1">
        <f t="shared" ref="K22:M22" si="3">+D22</f>
        <v>68.958500000000001</v>
      </c>
      <c r="L22" s="1">
        <f t="shared" si="3"/>
        <v>71.027254999999997</v>
      </c>
      <c r="M22" s="1">
        <f t="shared" si="3"/>
        <v>73.158072649999994</v>
      </c>
    </row>
    <row r="24" spans="1:13" x14ac:dyDescent="0.2">
      <c r="A24" s="1" t="s">
        <v>24</v>
      </c>
      <c r="C24" s="1">
        <f>+C21*C22</f>
        <v>36153000</v>
      </c>
      <c r="D24" s="1">
        <f t="shared" ref="D24:F24" si="4">+D21*D22</f>
        <v>40216597.200000003</v>
      </c>
      <c r="E24" s="1">
        <f t="shared" si="4"/>
        <v>44736942.725279994</v>
      </c>
      <c r="F24" s="1">
        <f t="shared" si="4"/>
        <v>49765375.087601475</v>
      </c>
      <c r="H24" s="1" t="s">
        <v>24</v>
      </c>
      <c r="J24" s="1">
        <f t="shared" ref="J24:M24" si="5">+J21*J22</f>
        <v>37157250</v>
      </c>
      <c r="K24" s="1">
        <f t="shared" si="5"/>
        <v>42481883.924999997</v>
      </c>
      <c r="L24" s="1">
        <f t="shared" si="5"/>
        <v>48569537.891452506</v>
      </c>
      <c r="M24" s="1">
        <f t="shared" si="5"/>
        <v>55529552.671297655</v>
      </c>
    </row>
    <row r="25" spans="1:13" x14ac:dyDescent="0.2">
      <c r="A25" s="1" t="s">
        <v>25</v>
      </c>
      <c r="B25" s="9">
        <v>0.35</v>
      </c>
      <c r="C25" s="1">
        <f>-C24*$B$25</f>
        <v>-12653550</v>
      </c>
      <c r="D25" s="1">
        <f>-D24*$B$25</f>
        <v>-14075809.02</v>
      </c>
      <c r="E25" s="1">
        <f>-E24*$B$25</f>
        <v>-15657929.953847997</v>
      </c>
      <c r="F25" s="1">
        <f>-F24*$B$25</f>
        <v>-17417881.280660514</v>
      </c>
      <c r="H25" s="1" t="s">
        <v>25</v>
      </c>
      <c r="I25" s="9">
        <v>0.33</v>
      </c>
      <c r="J25" s="1">
        <f>-J24*$I$25</f>
        <v>-12261892.5</v>
      </c>
      <c r="K25" s="1">
        <f t="shared" ref="K25:M25" si="6">-K24*$I$25</f>
        <v>-14019021.695249999</v>
      </c>
      <c r="L25" s="1">
        <f t="shared" si="6"/>
        <v>-16027947.504179329</v>
      </c>
      <c r="M25" s="1">
        <f t="shared" si="6"/>
        <v>-18324752.381528229</v>
      </c>
    </row>
    <row r="26" spans="1:13" x14ac:dyDescent="0.2">
      <c r="A26" s="1" t="s">
        <v>26</v>
      </c>
      <c r="B26" s="9">
        <v>0.12</v>
      </c>
      <c r="C26" s="1">
        <f>-C24*$B$26</f>
        <v>-4338360</v>
      </c>
      <c r="D26" s="1">
        <f t="shared" ref="D26:F26" si="7">-D24*$B$26</f>
        <v>-4825991.6639999999</v>
      </c>
      <c r="E26" s="1">
        <f t="shared" si="7"/>
        <v>-5368433.1270335987</v>
      </c>
      <c r="F26" s="1">
        <f t="shared" si="7"/>
        <v>-5971845.0105121769</v>
      </c>
      <c r="H26" s="1" t="s">
        <v>26</v>
      </c>
      <c r="I26" s="9">
        <v>0.12</v>
      </c>
      <c r="J26" s="1">
        <f>-J24*$I$26</f>
        <v>-4458870</v>
      </c>
      <c r="K26" s="1">
        <f t="shared" ref="K26:M26" si="8">-K24*$I$26</f>
        <v>-5097826.0709999995</v>
      </c>
      <c r="L26" s="1">
        <f t="shared" si="8"/>
        <v>-5828344.5469743004</v>
      </c>
      <c r="M26" s="1">
        <f t="shared" si="8"/>
        <v>-6663546.3205557186</v>
      </c>
    </row>
    <row r="27" spans="1:13" x14ac:dyDescent="0.2">
      <c r="A27" s="1" t="s">
        <v>27</v>
      </c>
      <c r="B27" s="9">
        <v>0.22</v>
      </c>
      <c r="C27" s="1">
        <f>-C24*$B$27</f>
        <v>-7953660</v>
      </c>
      <c r="D27" s="1">
        <f t="shared" ref="D27:F27" si="9">-D24*$B$27</f>
        <v>-8847651.3840000015</v>
      </c>
      <c r="E27" s="1">
        <f t="shared" si="9"/>
        <v>-9842127.3995615989</v>
      </c>
      <c r="F27" s="1">
        <f t="shared" si="9"/>
        <v>-10948382.519272326</v>
      </c>
      <c r="H27" s="1" t="s">
        <v>27</v>
      </c>
      <c r="I27" s="9">
        <v>0.24</v>
      </c>
      <c r="J27" s="1">
        <f>-J24*$I$27</f>
        <v>-8917740</v>
      </c>
      <c r="K27" s="1">
        <f t="shared" ref="K27:M27" si="10">-K24*$I$27</f>
        <v>-10195652.141999999</v>
      </c>
      <c r="L27" s="1">
        <f t="shared" si="10"/>
        <v>-11656689.093948601</v>
      </c>
      <c r="M27" s="1">
        <f t="shared" si="10"/>
        <v>-13327092.641111437</v>
      </c>
    </row>
    <row r="28" spans="1:13" x14ac:dyDescent="0.2">
      <c r="A28" s="1" t="s">
        <v>28</v>
      </c>
      <c r="B28" s="9">
        <v>7.0000000000000007E-2</v>
      </c>
      <c r="C28" s="1">
        <f>-C24*$B$28</f>
        <v>-2530710.0000000005</v>
      </c>
      <c r="D28" s="1">
        <f t="shared" ref="D28:F28" si="11">-D24*$B$28</f>
        <v>-2815161.8040000005</v>
      </c>
      <c r="E28" s="1">
        <f t="shared" si="11"/>
        <v>-3131585.9907696</v>
      </c>
      <c r="F28" s="1">
        <f t="shared" si="11"/>
        <v>-3483576.2561321035</v>
      </c>
      <c r="H28" s="1" t="s">
        <v>28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">
      <c r="H29" s="1" t="s">
        <v>14</v>
      </c>
      <c r="J29" s="1">
        <f>-C11/C12</f>
        <v>-1600000</v>
      </c>
      <c r="K29" s="1">
        <f>+J29</f>
        <v>-1600000</v>
      </c>
      <c r="L29" s="1">
        <f t="shared" ref="L29:M29" si="12">+K29</f>
        <v>-1600000</v>
      </c>
      <c r="M29" s="1">
        <f t="shared" si="12"/>
        <v>-1600000</v>
      </c>
    </row>
    <row r="30" spans="1:13" x14ac:dyDescent="0.2">
      <c r="H30" s="1" t="s">
        <v>18</v>
      </c>
      <c r="J30" s="1">
        <f>-C14/C15</f>
        <v>-270000</v>
      </c>
      <c r="K30" s="1">
        <f>+J30</f>
        <v>-270000</v>
      </c>
      <c r="L30" s="1">
        <f>+K30</f>
        <v>-270000</v>
      </c>
    </row>
    <row r="31" spans="1:13" ht="19" x14ac:dyDescent="0.35">
      <c r="A31" s="8" t="s">
        <v>29</v>
      </c>
    </row>
    <row r="32" spans="1:13" x14ac:dyDescent="0.2">
      <c r="B32" s="7">
        <v>0</v>
      </c>
      <c r="C32" s="7">
        <v>1</v>
      </c>
      <c r="D32" s="7">
        <v>2</v>
      </c>
      <c r="E32" s="7">
        <v>3</v>
      </c>
      <c r="F32" s="7">
        <v>4</v>
      </c>
    </row>
    <row r="33" spans="1:7" x14ac:dyDescent="0.2">
      <c r="A33" s="1" t="s">
        <v>24</v>
      </c>
      <c r="C33" s="1">
        <f>+J24-C24</f>
        <v>1004250</v>
      </c>
      <c r="D33" s="1">
        <f t="shared" ref="D33:F33" si="13">+K24-D24</f>
        <v>2265286.724999994</v>
      </c>
      <c r="E33" s="1">
        <f t="shared" si="13"/>
        <v>3832595.1661725119</v>
      </c>
      <c r="F33" s="1">
        <f t="shared" si="13"/>
        <v>5764177.5836961791</v>
      </c>
    </row>
    <row r="34" spans="1:7" x14ac:dyDescent="0.2">
      <c r="A34" s="1" t="s">
        <v>25</v>
      </c>
      <c r="C34" s="1">
        <f>+J25-C25</f>
        <v>391657.5</v>
      </c>
      <c r="D34" s="1">
        <f t="shared" ref="D34:F34" si="14">+K25-D25</f>
        <v>56787.324750000611</v>
      </c>
      <c r="E34" s="1">
        <f t="shared" si="14"/>
        <v>-370017.55033133179</v>
      </c>
      <c r="F34" s="1">
        <f t="shared" si="14"/>
        <v>-906871.10086771473</v>
      </c>
    </row>
    <row r="35" spans="1:7" x14ac:dyDescent="0.2">
      <c r="A35" s="1" t="s">
        <v>26</v>
      </c>
      <c r="C35" s="1">
        <f>+J26-C26</f>
        <v>-120510</v>
      </c>
      <c r="D35" s="1">
        <f t="shared" ref="D35:F35" si="15">+K26-D26</f>
        <v>-271834.40699999966</v>
      </c>
      <c r="E35" s="1">
        <f t="shared" si="15"/>
        <v>-459911.41994070169</v>
      </c>
      <c r="F35" s="1">
        <f t="shared" si="15"/>
        <v>-691701.31004354171</v>
      </c>
    </row>
    <row r="36" spans="1:7" x14ac:dyDescent="0.2">
      <c r="A36" s="1" t="s">
        <v>27</v>
      </c>
      <c r="C36" s="1">
        <f>+J27-C27</f>
        <v>-964080</v>
      </c>
      <c r="D36" s="1">
        <f t="shared" ref="D36:F36" si="16">+K27-D27</f>
        <v>-1348000.7579999976</v>
      </c>
      <c r="E36" s="1">
        <f t="shared" si="16"/>
        <v>-1814561.6943870019</v>
      </c>
      <c r="F36" s="1">
        <f t="shared" si="16"/>
        <v>-2378710.1218391117</v>
      </c>
    </row>
    <row r="37" spans="1:7" x14ac:dyDescent="0.2">
      <c r="A37" s="1" t="s">
        <v>28</v>
      </c>
      <c r="C37" s="1">
        <f>+J28-C28</f>
        <v>2530710.0000000005</v>
      </c>
      <c r="D37" s="1">
        <f t="shared" ref="D37:F37" si="17">+K28-D28</f>
        <v>2815161.8040000005</v>
      </c>
      <c r="E37" s="1">
        <f t="shared" si="17"/>
        <v>3131585.9907696</v>
      </c>
      <c r="F37" s="1">
        <f t="shared" si="17"/>
        <v>3483576.2561321035</v>
      </c>
    </row>
    <row r="38" spans="1:7" x14ac:dyDescent="0.2">
      <c r="A38" s="1" t="s">
        <v>14</v>
      </c>
      <c r="C38" s="1">
        <f>+J29</f>
        <v>-1600000</v>
      </c>
      <c r="D38" s="1">
        <f t="shared" ref="D38:F38" si="18">+K29</f>
        <v>-1600000</v>
      </c>
      <c r="E38" s="1">
        <f t="shared" si="18"/>
        <v>-1600000</v>
      </c>
      <c r="F38" s="1">
        <f t="shared" si="18"/>
        <v>-1600000</v>
      </c>
    </row>
    <row r="39" spans="1:7" x14ac:dyDescent="0.2">
      <c r="A39" s="1" t="s">
        <v>18</v>
      </c>
      <c r="C39" s="1">
        <f>+J30</f>
        <v>-270000</v>
      </c>
      <c r="D39" s="1">
        <f t="shared" ref="D39:F39" si="19">+K30</f>
        <v>-270000</v>
      </c>
      <c r="E39" s="1">
        <f t="shared" si="19"/>
        <v>-270000</v>
      </c>
      <c r="F39" s="1">
        <f t="shared" si="19"/>
        <v>0</v>
      </c>
    </row>
    <row r="40" spans="1:7" x14ac:dyDescent="0.2">
      <c r="A40" s="1" t="s">
        <v>30</v>
      </c>
      <c r="C40" s="10">
        <f>+SUM(C33:C39)</f>
        <v>972027.50000000047</v>
      </c>
      <c r="D40" s="10">
        <f t="shared" ref="D40:F40" si="20">+SUM(D33:D39)</f>
        <v>1647400.6887499979</v>
      </c>
      <c r="E40" s="10">
        <f t="shared" si="20"/>
        <v>2449690.492283076</v>
      </c>
      <c r="F40" s="10">
        <f t="shared" si="20"/>
        <v>3670471.3070779145</v>
      </c>
    </row>
    <row r="41" spans="1:7" x14ac:dyDescent="0.2">
      <c r="A41" s="1" t="s">
        <v>31</v>
      </c>
      <c r="C41" s="10">
        <f>+C40*(1-$G$41)</f>
        <v>670698.97500000033</v>
      </c>
      <c r="D41" s="10">
        <f t="shared" ref="D41:F41" si="21">+D40*(1-$G$41)</f>
        <v>1136706.4752374985</v>
      </c>
      <c r="E41" s="10">
        <f t="shared" si="21"/>
        <v>1690286.4396753223</v>
      </c>
      <c r="F41" s="10">
        <f t="shared" si="21"/>
        <v>2532625.2018837607</v>
      </c>
      <c r="G41" s="9">
        <v>0.31</v>
      </c>
    </row>
    <row r="42" spans="1:7" x14ac:dyDescent="0.2">
      <c r="A42" s="1" t="s">
        <v>14</v>
      </c>
      <c r="C42" s="1">
        <f>-C38</f>
        <v>1600000</v>
      </c>
      <c r="D42" s="1">
        <f t="shared" ref="D42:F42" si="22">-D38</f>
        <v>1600000</v>
      </c>
      <c r="E42" s="1">
        <f t="shared" si="22"/>
        <v>1600000</v>
      </c>
      <c r="F42" s="1">
        <f t="shared" si="22"/>
        <v>1600000</v>
      </c>
    </row>
    <row r="43" spans="1:7" x14ac:dyDescent="0.2">
      <c r="A43" s="1" t="s">
        <v>18</v>
      </c>
      <c r="C43" s="1">
        <f>-C39</f>
        <v>270000</v>
      </c>
      <c r="D43" s="1">
        <f t="shared" ref="D43:F43" si="23">-D39</f>
        <v>270000</v>
      </c>
      <c r="E43" s="1">
        <f t="shared" si="23"/>
        <v>270000</v>
      </c>
      <c r="F43" s="1">
        <f t="shared" si="23"/>
        <v>0</v>
      </c>
    </row>
    <row r="44" spans="1:7" x14ac:dyDescent="0.2">
      <c r="A44" s="1" t="s">
        <v>12</v>
      </c>
      <c r="B44" s="1">
        <f>-C11</f>
        <v>-8000000</v>
      </c>
      <c r="F44" s="1">
        <f>+F11+F14</f>
        <v>1780000</v>
      </c>
    </row>
    <row r="45" spans="1:7" x14ac:dyDescent="0.2">
      <c r="A45" s="1" t="s">
        <v>17</v>
      </c>
      <c r="B45" s="1">
        <f>-C14</f>
        <v>-810000</v>
      </c>
    </row>
    <row r="46" spans="1:7" x14ac:dyDescent="0.2">
      <c r="A46" s="1" t="s">
        <v>36</v>
      </c>
      <c r="C46" s="1">
        <f>-C33*$G$46</f>
        <v>-40170</v>
      </c>
      <c r="D46" s="1">
        <f t="shared" ref="D46:F46" si="24">-D33*$G$46</f>
        <v>-90611.468999999764</v>
      </c>
      <c r="E46" s="1">
        <f t="shared" si="24"/>
        <v>-153303.80664690048</v>
      </c>
      <c r="F46" s="1">
        <f t="shared" si="24"/>
        <v>-230567.10334784718</v>
      </c>
      <c r="G46" s="9">
        <v>0.04</v>
      </c>
    </row>
    <row r="47" spans="1:7" x14ac:dyDescent="0.2">
      <c r="A47" s="1" t="s">
        <v>37</v>
      </c>
      <c r="F47" s="1">
        <f>-SUM(C46:F46)</f>
        <v>514652.37899474741</v>
      </c>
    </row>
    <row r="48" spans="1:7" x14ac:dyDescent="0.2">
      <c r="A48" s="1" t="s">
        <v>38</v>
      </c>
      <c r="C48" s="1">
        <f>+C33*$G$48</f>
        <v>30127.5</v>
      </c>
      <c r="D48" s="1">
        <f t="shared" ref="D48:F48" si="25">+D33*$G$48</f>
        <v>67958.601749999812</v>
      </c>
      <c r="E48" s="1">
        <f t="shared" si="25"/>
        <v>114977.85498517535</v>
      </c>
      <c r="F48" s="1">
        <f t="shared" si="25"/>
        <v>172925.32751088537</v>
      </c>
      <c r="G48" s="9">
        <v>0.03</v>
      </c>
    </row>
    <row r="49" spans="1:6" x14ac:dyDescent="0.2">
      <c r="A49" s="1" t="s">
        <v>39</v>
      </c>
      <c r="F49" s="1">
        <f>-SUM(C48:F48)</f>
        <v>-385989.28424606053</v>
      </c>
    </row>
    <row r="50" spans="1:6" x14ac:dyDescent="0.2">
      <c r="A50" s="1" t="s">
        <v>40</v>
      </c>
      <c r="B50" s="10">
        <f>+SUM(B41:B49)</f>
        <v>-8810000</v>
      </c>
      <c r="C50" s="10">
        <f>+SUM(C41:C49)</f>
        <v>2530656.4750000006</v>
      </c>
      <c r="D50" s="10">
        <f t="shared" ref="C50:F50" si="26">+SUM(D41:D49)</f>
        <v>2984053.6079874989</v>
      </c>
      <c r="E50" s="10">
        <f t="shared" si="26"/>
        <v>3521960.4880135967</v>
      </c>
      <c r="F50" s="10">
        <f>+SUM(F41:F49)</f>
        <v>5983646.520795485</v>
      </c>
    </row>
    <row r="53" spans="1:6" x14ac:dyDescent="0.2">
      <c r="A53" s="1" t="s">
        <v>41</v>
      </c>
      <c r="B53" s="1">
        <f>+NPV(B3,C50:F50)+B50</f>
        <v>175981.21821510233</v>
      </c>
      <c r="C53" s="1" t="s">
        <v>43</v>
      </c>
    </row>
    <row r="54" spans="1:6" x14ac:dyDescent="0.2">
      <c r="A54" s="1" t="s">
        <v>42</v>
      </c>
      <c r="B54" s="9">
        <f>+IRR(B50:F50)</f>
        <v>0.21519097879222171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 Rosales</cp:lastModifiedBy>
  <dcterms:created xsi:type="dcterms:W3CDTF">2021-03-04T15:58:27Z</dcterms:created>
  <dcterms:modified xsi:type="dcterms:W3CDTF">2021-03-04T17:16:42Z</dcterms:modified>
</cp:coreProperties>
</file>