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___UFM-Cursos___\3_1\adminfin2\cementera_regional\"/>
    </mc:Choice>
  </mc:AlternateContent>
  <xr:revisionPtr revIDLastSave="0" documentId="13_ncr:1_{91E5F71F-9206-49F7-B9D0-7DABAE18C7B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0" i="1" l="1"/>
  <c r="K62" i="1"/>
  <c r="O56" i="1"/>
  <c r="O60" i="1"/>
  <c r="O59" i="1"/>
  <c r="M53" i="1"/>
  <c r="N53" i="1"/>
  <c r="O53" i="1"/>
  <c r="M54" i="1"/>
  <c r="N54" i="1"/>
  <c r="O54" i="1"/>
  <c r="L54" i="1"/>
  <c r="L53" i="1"/>
  <c r="M58" i="1" l="1"/>
  <c r="N58" i="1"/>
  <c r="O58" i="1"/>
  <c r="L58" i="1"/>
  <c r="M55" i="1"/>
  <c r="N55" i="1"/>
  <c r="O55" i="1"/>
  <c r="L55" i="1"/>
  <c r="M47" i="1"/>
  <c r="M52" i="1" s="1"/>
  <c r="N47" i="1"/>
  <c r="O47" i="1"/>
  <c r="M48" i="1"/>
  <c r="N48" i="1"/>
  <c r="O48" i="1"/>
  <c r="M49" i="1"/>
  <c r="N49" i="1"/>
  <c r="O49" i="1"/>
  <c r="M50" i="1"/>
  <c r="N50" i="1"/>
  <c r="O50" i="1"/>
  <c r="L49" i="1"/>
  <c r="L52" i="1" s="1"/>
  <c r="L50" i="1"/>
  <c r="L48" i="1"/>
  <c r="L47" i="1"/>
  <c r="D66" i="1"/>
  <c r="E66" i="1"/>
  <c r="F66" i="1"/>
  <c r="C66" i="1"/>
  <c r="M51" i="1"/>
  <c r="L51" i="1"/>
  <c r="O51" i="1"/>
  <c r="N51" i="1"/>
  <c r="D67" i="1"/>
  <c r="D64" i="1"/>
  <c r="D65" i="1" s="1"/>
  <c r="E64" i="1"/>
  <c r="E67" i="1" s="1"/>
  <c r="F64" i="1"/>
  <c r="C64" i="1"/>
  <c r="C67" i="1" s="1"/>
  <c r="K46" i="1"/>
  <c r="L46" i="1"/>
  <c r="M46" i="1"/>
  <c r="N46" i="1"/>
  <c r="O46" i="1"/>
  <c r="J46" i="1"/>
  <c r="D44" i="1"/>
  <c r="E44" i="1"/>
  <c r="F44" i="1"/>
  <c r="L60" i="1" l="1"/>
  <c r="O52" i="1"/>
  <c r="N52" i="1"/>
  <c r="M60" i="1"/>
  <c r="C65" i="1"/>
  <c r="F65" i="1"/>
  <c r="E65" i="1"/>
  <c r="F67" i="1"/>
  <c r="N60" i="1" l="1"/>
  <c r="K63" i="1" s="1"/>
  <c r="C44" i="1" l="1"/>
  <c r="C45" i="1" s="1"/>
</calcChain>
</file>

<file path=xl/sharedStrings.xml><?xml version="1.0" encoding="utf-8"?>
<sst xmlns="http://schemas.openxmlformats.org/spreadsheetml/2006/main" count="55" uniqueCount="45">
  <si>
    <t>Tipo de proyecto:</t>
  </si>
  <si>
    <t>Remplazo</t>
  </si>
  <si>
    <t>Máquina actual</t>
  </si>
  <si>
    <t>al año</t>
  </si>
  <si>
    <t>VL</t>
  </si>
  <si>
    <t>Maq. Nueva</t>
  </si>
  <si>
    <t>Inversión</t>
  </si>
  <si>
    <t>Deprec.</t>
  </si>
  <si>
    <t>VM año 4</t>
  </si>
  <si>
    <t>Maq. Actual</t>
  </si>
  <si>
    <t>VM año 0</t>
  </si>
  <si>
    <t>VL año 0</t>
  </si>
  <si>
    <t>Capital Trabajo</t>
  </si>
  <si>
    <t>años, linea recta</t>
  </si>
  <si>
    <t>Proyecciones</t>
  </si>
  <si>
    <t>Escenario Actual</t>
  </si>
  <si>
    <t>En miles</t>
  </si>
  <si>
    <t>Ventas</t>
  </si>
  <si>
    <t>Costo de ventas</t>
  </si>
  <si>
    <t>Gastos de operacion</t>
  </si>
  <si>
    <t>Gastos de personal</t>
  </si>
  <si>
    <t>Depreciaciones</t>
  </si>
  <si>
    <t>Amortizaciones</t>
  </si>
  <si>
    <t>Otros gastos</t>
  </si>
  <si>
    <t>Utilidad antes ISR</t>
  </si>
  <si>
    <t>Escenario Nuevo</t>
  </si>
  <si>
    <t>Td</t>
  </si>
  <si>
    <t>ventas totales</t>
  </si>
  <si>
    <t>Análisis marginal</t>
  </si>
  <si>
    <t>Costo de Ventas</t>
  </si>
  <si>
    <t>Ut. antes de ISR</t>
  </si>
  <si>
    <t>ISR</t>
  </si>
  <si>
    <t>Rec. Capital Trabajo</t>
  </si>
  <si>
    <t>Flujo</t>
  </si>
  <si>
    <t>VPN</t>
  </si>
  <si>
    <t>TIR</t>
  </si>
  <si>
    <t>Año 4</t>
  </si>
  <si>
    <t>Año 0</t>
  </si>
  <si>
    <t>VM</t>
  </si>
  <si>
    <t>Gan. Cap.</t>
  </si>
  <si>
    <t>Imp.</t>
  </si>
  <si>
    <t>Recomiendo hacer la sustitucion de la máquina puesto a que tir supera el costo de oportunidad y vpn es positivo.</t>
  </si>
  <si>
    <t>Utilidad neta</t>
  </si>
  <si>
    <t>Depreciacion</t>
  </si>
  <si>
    <t>Máquina nueva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</si>
</sst>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3" fontId="0" fillId="0" borderId="0" xfId="0" applyNumberFormat="1"/>
    <xf numFmtId="43" fontId="0" fillId="0" borderId="0" xfId="1" applyFont="1"/>
    <xf numFmtId="43" fontId="0" fillId="0" borderId="1" xfId="1" applyFont="1" applyBorder="1"/>
    <xf numFmtId="4" fontId="0" fillId="0" borderId="0" xfId="0" applyNumberFormat="1"/>
    <xf numFmtId="9" fontId="0" fillId="0" borderId="0" xfId="0" applyNumberFormat="1"/>
    <xf numFmtId="0" fontId="2" fillId="0" borderId="0" xfId="0" applyFont="1"/>
    <xf numFmtId="9" fontId="2" fillId="0" borderId="0" xfId="0" applyNumberFormat="1" applyFont="1"/>
    <xf numFmtId="0" fontId="0" fillId="0" borderId="0" xfId="0" applyFont="1"/>
    <xf numFmtId="8" fontId="0" fillId="0" borderId="0" xfId="0" applyNumberFormat="1"/>
    <xf numFmtId="1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496139</xdr:colOff>
      <xdr:row>30</xdr:row>
      <xdr:rowOff>38903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1E8549-D82D-4E5D-88AA-47E758E52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11114" cy="57539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3:O71"/>
  <sheetViews>
    <sheetView tabSelected="1" topLeftCell="A44" zoomScale="119" workbookViewId="0">
      <selection activeCell="J65" sqref="J65"/>
    </sheetView>
  </sheetViews>
  <sheetFormatPr defaultRowHeight="15" x14ac:dyDescent="0.25"/>
  <cols>
    <col min="1" max="1" width="20.85546875" customWidth="1"/>
    <col min="2" max="2" width="13.7109375" customWidth="1"/>
    <col min="3" max="3" width="12" bestFit="1" customWidth="1"/>
    <col min="4" max="4" width="17" bestFit="1" customWidth="1"/>
    <col min="5" max="5" width="19.140625" bestFit="1" customWidth="1"/>
    <col min="6" max="6" width="12" bestFit="1" customWidth="1"/>
    <col min="7" max="7" width="15.28515625" customWidth="1"/>
    <col min="8" max="8" width="15.7109375" customWidth="1"/>
    <col min="11" max="11" width="15.5703125" bestFit="1" customWidth="1"/>
    <col min="15" max="15" width="12" bestFit="1" customWidth="1"/>
  </cols>
  <sheetData>
    <row r="33" spans="1:15" x14ac:dyDescent="0.25">
      <c r="A33" t="s">
        <v>0</v>
      </c>
      <c r="B33" t="s">
        <v>1</v>
      </c>
    </row>
    <row r="34" spans="1:15" x14ac:dyDescent="0.25">
      <c r="G34" t="s">
        <v>36</v>
      </c>
      <c r="H34" t="s">
        <v>37</v>
      </c>
    </row>
    <row r="35" spans="1:15" x14ac:dyDescent="0.25">
      <c r="A35" s="2" t="s">
        <v>5</v>
      </c>
      <c r="B35" s="2" t="s">
        <v>6</v>
      </c>
      <c r="C35" s="1">
        <v>3060000</v>
      </c>
      <c r="D35" s="2"/>
      <c r="F35" t="s">
        <v>38</v>
      </c>
      <c r="G35" s="4">
        <v>300000</v>
      </c>
      <c r="H35" s="4">
        <v>800000</v>
      </c>
    </row>
    <row r="36" spans="1:15" x14ac:dyDescent="0.25">
      <c r="A36" s="2"/>
      <c r="B36" s="2" t="s">
        <v>7</v>
      </c>
      <c r="C36" s="2">
        <v>4</v>
      </c>
      <c r="D36" s="2" t="s">
        <v>13</v>
      </c>
      <c r="F36" t="s">
        <v>4</v>
      </c>
      <c r="G36">
        <v>0</v>
      </c>
      <c r="H36" s="4">
        <v>-600000</v>
      </c>
    </row>
    <row r="37" spans="1:15" x14ac:dyDescent="0.25">
      <c r="A37" s="3"/>
      <c r="B37" s="3" t="s">
        <v>8</v>
      </c>
      <c r="C37" s="3">
        <v>300000</v>
      </c>
      <c r="D37" s="3"/>
      <c r="F37" t="s">
        <v>39</v>
      </c>
      <c r="G37" s="4">
        <v>300000</v>
      </c>
      <c r="H37" s="4">
        <v>200000</v>
      </c>
    </row>
    <row r="38" spans="1:15" x14ac:dyDescent="0.25">
      <c r="A38" s="2" t="s">
        <v>9</v>
      </c>
      <c r="B38" s="2" t="s">
        <v>10</v>
      </c>
      <c r="C38" s="2">
        <v>800000</v>
      </c>
      <c r="D38" s="2"/>
      <c r="F38" t="s">
        <v>40</v>
      </c>
      <c r="G38" s="4">
        <v>-30000</v>
      </c>
      <c r="H38" s="4">
        <v>-20000</v>
      </c>
    </row>
    <row r="39" spans="1:15" x14ac:dyDescent="0.25">
      <c r="B39" s="2" t="s">
        <v>11</v>
      </c>
      <c r="C39" s="1">
        <v>600000</v>
      </c>
      <c r="G39" s="5">
        <v>0.1</v>
      </c>
    </row>
    <row r="40" spans="1:15" x14ac:dyDescent="0.25">
      <c r="A40" s="3"/>
      <c r="B40" s="3" t="s">
        <v>7</v>
      </c>
      <c r="C40" s="3">
        <v>300000</v>
      </c>
      <c r="D40" s="3" t="s">
        <v>3</v>
      </c>
    </row>
    <row r="42" spans="1:15" x14ac:dyDescent="0.25">
      <c r="A42" s="6" t="s">
        <v>26</v>
      </c>
      <c r="B42" s="7">
        <v>0.1</v>
      </c>
    </row>
    <row r="44" spans="1:15" x14ac:dyDescent="0.25">
      <c r="A44" s="6" t="s">
        <v>14</v>
      </c>
      <c r="B44" t="s">
        <v>27</v>
      </c>
      <c r="C44">
        <f>C47*6+(C47/3)*2</f>
        <v>67466.666666666672</v>
      </c>
      <c r="D44">
        <f t="shared" ref="D44:F44" si="0">D47*6+(D47/3)*2</f>
        <v>77586.666666666672</v>
      </c>
      <c r="E44">
        <f t="shared" si="0"/>
        <v>89220</v>
      </c>
      <c r="F44">
        <f t="shared" si="0"/>
        <v>102608.66666666666</v>
      </c>
    </row>
    <row r="45" spans="1:15" x14ac:dyDescent="0.25">
      <c r="A45" s="6" t="s">
        <v>15</v>
      </c>
      <c r="C45">
        <f>-C44*B48</f>
        <v>-42504</v>
      </c>
      <c r="J45" s="6" t="s">
        <v>28</v>
      </c>
    </row>
    <row r="46" spans="1:15" x14ac:dyDescent="0.25">
      <c r="A46" s="8" t="s">
        <v>16</v>
      </c>
      <c r="B46" s="6">
        <v>0</v>
      </c>
      <c r="C46" s="6">
        <v>1</v>
      </c>
      <c r="D46" s="6">
        <v>2</v>
      </c>
      <c r="E46" s="6">
        <v>3</v>
      </c>
      <c r="F46" s="6">
        <v>4</v>
      </c>
      <c r="J46" t="str">
        <f>A46</f>
        <v>En miles</v>
      </c>
      <c r="K46">
        <f t="shared" ref="K46:O46" si="1">B46</f>
        <v>0</v>
      </c>
      <c r="L46">
        <f t="shared" si="1"/>
        <v>1</v>
      </c>
      <c r="M46">
        <f t="shared" si="1"/>
        <v>2</v>
      </c>
      <c r="N46">
        <f t="shared" si="1"/>
        <v>3</v>
      </c>
      <c r="O46">
        <f t="shared" si="1"/>
        <v>4</v>
      </c>
    </row>
    <row r="47" spans="1:15" x14ac:dyDescent="0.25">
      <c r="A47" s="8" t="s">
        <v>17</v>
      </c>
      <c r="B47" s="5">
        <v>0.15</v>
      </c>
      <c r="C47" s="4">
        <v>10120</v>
      </c>
      <c r="D47" s="4">
        <v>11638</v>
      </c>
      <c r="E47" s="4">
        <v>13383</v>
      </c>
      <c r="F47" s="4">
        <v>15391.3</v>
      </c>
      <c r="J47" t="s">
        <v>17</v>
      </c>
      <c r="L47" s="4">
        <f>C64-C47</f>
        <v>303.60000000000036</v>
      </c>
      <c r="M47" s="4">
        <f t="shared" ref="M47:O47" si="2">D64-D47</f>
        <v>349.13999999999942</v>
      </c>
      <c r="N47" s="4">
        <f t="shared" si="2"/>
        <v>401.48999999999978</v>
      </c>
      <c r="O47" s="4">
        <f t="shared" si="2"/>
        <v>461.73899999999958</v>
      </c>
    </row>
    <row r="48" spans="1:15" x14ac:dyDescent="0.25">
      <c r="A48" s="8" t="s">
        <v>18</v>
      </c>
      <c r="B48" s="5">
        <v>0.63</v>
      </c>
      <c r="C48" s="4">
        <v>-6375.6</v>
      </c>
      <c r="D48" s="4">
        <v>-7331.9</v>
      </c>
      <c r="E48" s="4">
        <v>-8431.7000000000007</v>
      </c>
      <c r="F48" s="4">
        <v>-9696.5</v>
      </c>
      <c r="J48" t="s">
        <v>29</v>
      </c>
      <c r="L48" s="4">
        <f>C65-C48</f>
        <v>121.44000000000051</v>
      </c>
      <c r="M48" s="4">
        <f t="shared" ref="M48:O48" si="3">D65-D48</f>
        <v>139.61599999999999</v>
      </c>
      <c r="N48" s="4">
        <f t="shared" si="3"/>
        <v>161.00600000000122</v>
      </c>
      <c r="O48" s="4">
        <f t="shared" si="3"/>
        <v>184.67660000000069</v>
      </c>
    </row>
    <row r="49" spans="1:15" x14ac:dyDescent="0.25">
      <c r="A49" s="8" t="s">
        <v>19</v>
      </c>
      <c r="B49" s="5">
        <v>0.08</v>
      </c>
      <c r="C49">
        <v>-809.6</v>
      </c>
      <c r="D49">
        <v>-931</v>
      </c>
      <c r="E49" s="4">
        <v>-1070.7</v>
      </c>
      <c r="F49" s="4">
        <v>-1231.3</v>
      </c>
      <c r="J49" t="s">
        <v>19</v>
      </c>
      <c r="L49" s="4">
        <f>C66-C49</f>
        <v>184.18399999999997</v>
      </c>
      <c r="M49" s="4">
        <f t="shared" ref="M49:O49" si="4">D66-D49</f>
        <v>211.77160000000003</v>
      </c>
      <c r="N49" s="4">
        <f t="shared" si="4"/>
        <v>243.63060000000007</v>
      </c>
      <c r="O49" s="4">
        <f t="shared" si="4"/>
        <v>280.11766000000011</v>
      </c>
    </row>
    <row r="50" spans="1:15" x14ac:dyDescent="0.25">
      <c r="A50" s="8" t="s">
        <v>20</v>
      </c>
      <c r="B50" s="5">
        <v>0.14000000000000001</v>
      </c>
      <c r="C50" s="4">
        <v>-1416.8</v>
      </c>
      <c r="D50" s="4">
        <v>-1629.3</v>
      </c>
      <c r="E50" s="4">
        <v>-1873.7</v>
      </c>
      <c r="F50" s="4">
        <v>-2154.8000000000002</v>
      </c>
      <c r="J50" t="s">
        <v>20</v>
      </c>
      <c r="L50" s="4">
        <f>C67-C50</f>
        <v>-42.504000000000133</v>
      </c>
      <c r="M50" s="4">
        <f t="shared" ref="M50:O50" si="5">D67-D50</f>
        <v>-48.899600000000191</v>
      </c>
      <c r="N50" s="4">
        <f t="shared" si="5"/>
        <v>-56.128600000000006</v>
      </c>
      <c r="O50" s="4">
        <f t="shared" si="5"/>
        <v>-64.625459999999748</v>
      </c>
    </row>
    <row r="51" spans="1:15" x14ac:dyDescent="0.25">
      <c r="A51" s="8" t="s">
        <v>21</v>
      </c>
      <c r="C51">
        <v>-900</v>
      </c>
      <c r="D51">
        <v>-900</v>
      </c>
      <c r="E51">
        <v>-600</v>
      </c>
      <c r="F51">
        <v>-600</v>
      </c>
      <c r="J51" t="s">
        <v>7</v>
      </c>
      <c r="L51" s="4">
        <f>(-$C$35/$C$36+$C$40)/1000</f>
        <v>-465</v>
      </c>
      <c r="M51" s="4">
        <f>(-$C$35/$C$36+$C$40)/1000</f>
        <v>-465</v>
      </c>
      <c r="N51" s="4">
        <f>-($C$35/$C$36)/1000</f>
        <v>-765</v>
      </c>
      <c r="O51" s="4">
        <f>-($C$35/$C$36)/1000</f>
        <v>-765</v>
      </c>
    </row>
    <row r="52" spans="1:15" x14ac:dyDescent="0.25">
      <c r="A52" s="8" t="s">
        <v>22</v>
      </c>
      <c r="C52">
        <v>-300</v>
      </c>
      <c r="D52">
        <v>-300</v>
      </c>
      <c r="E52">
        <v>-300</v>
      </c>
      <c r="J52" t="s">
        <v>30</v>
      </c>
      <c r="L52" s="4">
        <f>SUM(L47:L51)</f>
        <v>101.72000000000071</v>
      </c>
      <c r="M52" s="4">
        <f t="shared" ref="M52:O52" si="6">SUM(M47:M51)</f>
        <v>186.62799999999925</v>
      </c>
      <c r="N52" s="4">
        <f t="shared" si="6"/>
        <v>-15.00199999999893</v>
      </c>
      <c r="O52" s="4">
        <f t="shared" si="6"/>
        <v>96.907800000000634</v>
      </c>
    </row>
    <row r="53" spans="1:15" x14ac:dyDescent="0.25">
      <c r="A53" s="8" t="s">
        <v>23</v>
      </c>
      <c r="B53" s="5">
        <v>0.02</v>
      </c>
      <c r="C53">
        <v>-202.4</v>
      </c>
      <c r="D53">
        <v>-232.8</v>
      </c>
      <c r="E53">
        <v>-267.7</v>
      </c>
      <c r="F53">
        <v>-307.8</v>
      </c>
      <c r="J53" t="s">
        <v>31</v>
      </c>
      <c r="K53" s="5">
        <v>0.31</v>
      </c>
      <c r="L53" s="4">
        <f>-L52*$K$53</f>
        <v>-31.533200000000221</v>
      </c>
      <c r="M53" s="4">
        <f t="shared" ref="M53:O53" si="7">-M52*$K$53</f>
        <v>-57.854679999999767</v>
      </c>
      <c r="N53" s="4">
        <f t="shared" si="7"/>
        <v>4.6506199999996678</v>
      </c>
      <c r="O53" s="4">
        <f t="shared" si="7"/>
        <v>-30.041418000000196</v>
      </c>
    </row>
    <row r="54" spans="1:15" x14ac:dyDescent="0.25">
      <c r="A54" s="8" t="s">
        <v>24</v>
      </c>
      <c r="C54">
        <v>115.6</v>
      </c>
      <c r="D54">
        <v>312.89999999999998</v>
      </c>
      <c r="E54">
        <v>839.9</v>
      </c>
      <c r="F54" s="4">
        <v>1400.9</v>
      </c>
      <c r="J54" t="s">
        <v>42</v>
      </c>
      <c r="L54" s="4">
        <f>SUM(L52:L53)</f>
        <v>70.186800000000488</v>
      </c>
      <c r="M54" s="4">
        <f t="shared" ref="M54:O54" si="8">SUM(M52:M53)</f>
        <v>128.77331999999947</v>
      </c>
      <c r="N54" s="4">
        <f t="shared" si="8"/>
        <v>-10.351379999999262</v>
      </c>
      <c r="O54" s="4">
        <f t="shared" si="8"/>
        <v>66.866382000000442</v>
      </c>
    </row>
    <row r="55" spans="1:15" x14ac:dyDescent="0.25">
      <c r="J55" t="s">
        <v>43</v>
      </c>
      <c r="L55" s="4">
        <f>-L51</f>
        <v>465</v>
      </c>
      <c r="M55" s="4">
        <f t="shared" ref="M55:O55" si="9">-M51</f>
        <v>465</v>
      </c>
      <c r="N55" s="4">
        <f t="shared" si="9"/>
        <v>765</v>
      </c>
      <c r="O55" s="4">
        <f t="shared" si="9"/>
        <v>765</v>
      </c>
    </row>
    <row r="56" spans="1:15" x14ac:dyDescent="0.25">
      <c r="J56" t="s">
        <v>44</v>
      </c>
      <c r="K56" s="1">
        <v>-3060</v>
      </c>
      <c r="O56" s="4">
        <f>(G35+G38)/1000</f>
        <v>270</v>
      </c>
    </row>
    <row r="57" spans="1:15" x14ac:dyDescent="0.25">
      <c r="J57" t="s">
        <v>2</v>
      </c>
      <c r="K57">
        <v>780</v>
      </c>
    </row>
    <row r="58" spans="1:15" x14ac:dyDescent="0.25">
      <c r="J58" t="s">
        <v>12</v>
      </c>
      <c r="K58" s="5">
        <v>0.05</v>
      </c>
      <c r="L58">
        <f>-L47*$K$58</f>
        <v>-15.180000000000019</v>
      </c>
      <c r="M58">
        <f t="shared" ref="M58:O58" si="10">-M47*$K$58</f>
        <v>-17.456999999999972</v>
      </c>
      <c r="N58">
        <f t="shared" si="10"/>
        <v>-20.07449999999999</v>
      </c>
      <c r="O58">
        <f t="shared" si="10"/>
        <v>-23.08694999999998</v>
      </c>
    </row>
    <row r="59" spans="1:15" x14ac:dyDescent="0.25">
      <c r="J59" t="s">
        <v>32</v>
      </c>
      <c r="O59">
        <f>-SUM(L58:O58)</f>
        <v>75.798449999999974</v>
      </c>
    </row>
    <row r="60" spans="1:15" x14ac:dyDescent="0.25">
      <c r="J60" t="s">
        <v>33</v>
      </c>
      <c r="K60" s="1">
        <f>K54+K55+K56+K57+K59</f>
        <v>-2280</v>
      </c>
      <c r="L60">
        <f t="shared" ref="L60:O60" si="11">SUM(L54:L59)</f>
        <v>520.00680000000045</v>
      </c>
      <c r="M60">
        <f t="shared" si="11"/>
        <v>576.31631999999945</v>
      </c>
      <c r="N60">
        <f t="shared" si="11"/>
        <v>734.57412000000079</v>
      </c>
      <c r="O60" s="4">
        <f>SUM(O54:O59)</f>
        <v>1154.5778820000005</v>
      </c>
    </row>
    <row r="62" spans="1:15" x14ac:dyDescent="0.25">
      <c r="A62" s="6" t="s">
        <v>25</v>
      </c>
      <c r="J62" t="s">
        <v>34</v>
      </c>
      <c r="K62" s="9">
        <f>(NPV(B42,L60:O60)+K60)*1000</f>
        <v>9516.5712724542573</v>
      </c>
    </row>
    <row r="63" spans="1:15" x14ac:dyDescent="0.25">
      <c r="A63" s="8" t="s">
        <v>16</v>
      </c>
      <c r="B63" s="6">
        <v>0</v>
      </c>
      <c r="C63" s="6">
        <v>1</v>
      </c>
      <c r="D63" s="6">
        <v>2</v>
      </c>
      <c r="E63" s="6">
        <v>3</v>
      </c>
      <c r="F63" s="6">
        <v>4</v>
      </c>
      <c r="J63" t="s">
        <v>35</v>
      </c>
      <c r="K63" s="10">
        <f>IRR(K60:O60)</f>
        <v>0.10168424599417869</v>
      </c>
    </row>
    <row r="64" spans="1:15" x14ac:dyDescent="0.25">
      <c r="A64" s="8" t="s">
        <v>17</v>
      </c>
      <c r="B64" s="5">
        <v>0.03</v>
      </c>
      <c r="C64" s="4">
        <f>C47*(1+$B$64)</f>
        <v>10423.6</v>
      </c>
      <c r="D64" s="4">
        <f t="shared" ref="D64:F64" si="12">D47*(1+$B$64)</f>
        <v>11987.14</v>
      </c>
      <c r="E64" s="4">
        <f t="shared" si="12"/>
        <v>13784.49</v>
      </c>
      <c r="F64" s="4">
        <f t="shared" si="12"/>
        <v>15853.038999999999</v>
      </c>
    </row>
    <row r="65" spans="1:10" x14ac:dyDescent="0.25">
      <c r="A65" s="8" t="s">
        <v>18</v>
      </c>
      <c r="B65" s="5">
        <v>0.6</v>
      </c>
      <c r="C65" s="4">
        <f>-C64*$B$65</f>
        <v>-6254.16</v>
      </c>
      <c r="D65" s="4">
        <f t="shared" ref="D65:F65" si="13">-D64*$B$65</f>
        <v>-7192.2839999999997</v>
      </c>
      <c r="E65" s="4">
        <f t="shared" si="13"/>
        <v>-8270.6939999999995</v>
      </c>
      <c r="F65" s="4">
        <f t="shared" si="13"/>
        <v>-9511.8233999999993</v>
      </c>
      <c r="J65" s="6" t="s">
        <v>41</v>
      </c>
    </row>
    <row r="66" spans="1:10" x14ac:dyDescent="0.25">
      <c r="A66" s="8" t="s">
        <v>19</v>
      </c>
      <c r="B66" s="5">
        <v>0.06</v>
      </c>
      <c r="C66">
        <f>-$B$66*C64</f>
        <v>-625.41600000000005</v>
      </c>
      <c r="D66">
        <f t="shared" ref="D66:F66" si="14">-$B$66*D64</f>
        <v>-719.22839999999997</v>
      </c>
      <c r="E66">
        <f t="shared" si="14"/>
        <v>-827.06939999999997</v>
      </c>
      <c r="F66">
        <f t="shared" si="14"/>
        <v>-951.18233999999984</v>
      </c>
    </row>
    <row r="67" spans="1:10" x14ac:dyDescent="0.25">
      <c r="A67" s="8" t="s">
        <v>20</v>
      </c>
      <c r="B67" s="5">
        <v>0.14000000000000001</v>
      </c>
      <c r="C67" s="4">
        <f>-$B$67*C64</f>
        <v>-1459.3040000000001</v>
      </c>
      <c r="D67" s="4">
        <f t="shared" ref="D67:F67" si="15">-$B$67*D64</f>
        <v>-1678.1996000000001</v>
      </c>
      <c r="E67" s="4">
        <f t="shared" si="15"/>
        <v>-1929.8286000000001</v>
      </c>
      <c r="F67" s="4">
        <f t="shared" si="15"/>
        <v>-2219.4254599999999</v>
      </c>
    </row>
    <row r="68" spans="1:10" x14ac:dyDescent="0.25">
      <c r="A68" s="8"/>
    </row>
    <row r="69" spans="1:10" x14ac:dyDescent="0.25">
      <c r="A69" s="8"/>
    </row>
    <row r="70" spans="1:10" x14ac:dyDescent="0.25">
      <c r="A70" s="8"/>
      <c r="B70" s="5"/>
    </row>
    <row r="71" spans="1:10" x14ac:dyDescent="0.25">
      <c r="A71" s="8"/>
      <c r="F71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DAVIDCORZO</dc:creator>
  <cp:lastModifiedBy>DAVID CORZO</cp:lastModifiedBy>
  <dcterms:created xsi:type="dcterms:W3CDTF">2015-06-05T18:17:20Z</dcterms:created>
  <dcterms:modified xsi:type="dcterms:W3CDTF">2021-03-09T17:17:35Z</dcterms:modified>
</cp:coreProperties>
</file>