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examenes cortos\"/>
    </mc:Choice>
  </mc:AlternateContent>
  <xr:revisionPtr revIDLastSave="0" documentId="13_ncr:1_{65F94426-9D64-4D94-8417-DB94D0299C91}" xr6:coauthVersionLast="46" xr6:coauthVersionMax="46" xr10:uidLastSave="{00000000-0000-0000-0000-000000000000}"/>
  <bookViews>
    <workbookView xWindow="13005" yWindow="975" windowWidth="13755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G37" i="1"/>
  <c r="F37" i="1"/>
  <c r="E37" i="1"/>
  <c r="D37" i="1"/>
  <c r="C37" i="1"/>
  <c r="G39" i="1"/>
  <c r="F39" i="1"/>
  <c r="E39" i="1"/>
  <c r="D39" i="1"/>
  <c r="C39" i="1"/>
  <c r="C32" i="1"/>
  <c r="C43" i="1"/>
  <c r="I16" i="1"/>
  <c r="F41" i="1"/>
  <c r="E41" i="1"/>
  <c r="D41" i="1"/>
  <c r="C28" i="1"/>
  <c r="E49" i="1"/>
  <c r="F47" i="1"/>
  <c r="C26" i="1"/>
  <c r="D26" i="1"/>
  <c r="E26" i="1"/>
  <c r="F26" i="1"/>
  <c r="G26" i="1"/>
  <c r="B26" i="1"/>
  <c r="D42" i="1"/>
  <c r="D47" i="1" s="1"/>
  <c r="F43" i="1"/>
  <c r="F48" i="1" s="1"/>
  <c r="G43" i="1"/>
  <c r="G48" i="1" s="1"/>
  <c r="C31" i="1"/>
  <c r="C42" i="1" s="1"/>
  <c r="C47" i="1" s="1"/>
  <c r="D32" i="1"/>
  <c r="D43" i="1" s="1"/>
  <c r="D48" i="1" s="1"/>
  <c r="E32" i="1"/>
  <c r="E43" i="1" s="1"/>
  <c r="E48" i="1" s="1"/>
  <c r="C48" i="1"/>
  <c r="D31" i="1"/>
  <c r="E31" i="1"/>
  <c r="E42" i="1" s="1"/>
  <c r="E47" i="1" s="1"/>
  <c r="F31" i="1"/>
  <c r="F42" i="1" s="1"/>
  <c r="G31" i="1"/>
  <c r="G42" i="1" s="1"/>
  <c r="G47" i="1" s="1"/>
  <c r="D49" i="1"/>
  <c r="C49" i="1"/>
  <c r="H38" i="1"/>
  <c r="H37" i="1"/>
  <c r="B50" i="1"/>
  <c r="B51" i="1" s="1"/>
  <c r="G30" i="1"/>
  <c r="G40" i="1" s="1"/>
  <c r="D30" i="1"/>
  <c r="D40" i="1" s="1"/>
  <c r="E30" i="1"/>
  <c r="E40" i="1" s="1"/>
  <c r="F30" i="1"/>
  <c r="F40" i="1" s="1"/>
  <c r="C30" i="1"/>
  <c r="C40" i="1" s="1"/>
  <c r="D29" i="1"/>
  <c r="E29" i="1"/>
  <c r="F29" i="1"/>
  <c r="G29" i="1"/>
  <c r="C29" i="1"/>
  <c r="D28" i="1"/>
  <c r="E28" i="1"/>
  <c r="F28" i="1"/>
  <c r="G28" i="1"/>
  <c r="H36" i="1"/>
  <c r="C36" i="1"/>
  <c r="C27" i="1" s="1"/>
  <c r="C41" i="1" s="1"/>
  <c r="A38" i="1"/>
  <c r="A37" i="1"/>
  <c r="G36" i="1"/>
  <c r="G27" i="1" s="1"/>
  <c r="G41" i="1" s="1"/>
  <c r="F36" i="1"/>
  <c r="F27" i="1" s="1"/>
  <c r="E36" i="1"/>
  <c r="E27" i="1" s="1"/>
  <c r="D36" i="1"/>
  <c r="D27" i="1" s="1"/>
  <c r="F7" i="1"/>
  <c r="C9" i="1"/>
  <c r="C44" i="1" l="1"/>
  <c r="G44" i="1"/>
  <c r="F44" i="1"/>
  <c r="E44" i="1"/>
  <c r="D44" i="1"/>
  <c r="F8" i="1"/>
  <c r="D45" i="1" l="1"/>
  <c r="D46" i="1" s="1"/>
  <c r="D51" i="1" s="1"/>
  <c r="C45" i="1"/>
  <c r="G45" i="1"/>
  <c r="G46" i="1" s="1"/>
  <c r="F9" i="1"/>
  <c r="G49" i="1" s="1"/>
  <c r="G51" i="1" l="1"/>
  <c r="F45" i="1"/>
  <c r="F46" i="1" s="1"/>
  <c r="F51" i="1" s="1"/>
  <c r="C46" i="1"/>
  <c r="C51" i="1" s="1"/>
  <c r="E45" i="1"/>
  <c r="E46" i="1" s="1"/>
  <c r="E51" i="1" s="1"/>
  <c r="B54" i="1" l="1"/>
  <c r="B53" i="1"/>
  <c r="A56" i="1" l="1"/>
</calcChain>
</file>

<file path=xl/sharedStrings.xml><?xml version="1.0" encoding="utf-8"?>
<sst xmlns="http://schemas.openxmlformats.org/spreadsheetml/2006/main" count="49" uniqueCount="41">
  <si>
    <t xml:space="preserve">Td </t>
  </si>
  <si>
    <t>Proyecto de remplazo</t>
  </si>
  <si>
    <t>Nueva Maq.</t>
  </si>
  <si>
    <t>Inversión</t>
  </si>
  <si>
    <t>Depreciación</t>
  </si>
  <si>
    <t>años, línea recta</t>
  </si>
  <si>
    <t>VM año 5</t>
  </si>
  <si>
    <t>VL año 5</t>
  </si>
  <si>
    <t>Ganancia</t>
  </si>
  <si>
    <t>Impuesto</t>
  </si>
  <si>
    <t>Remodelación.</t>
  </si>
  <si>
    <t>Amort</t>
  </si>
  <si>
    <t>años, linea recta</t>
  </si>
  <si>
    <t>Ventas</t>
  </si>
  <si>
    <t>Costos Directos</t>
  </si>
  <si>
    <t>Costos indirectos</t>
  </si>
  <si>
    <t>Gastos operativos</t>
  </si>
  <si>
    <t>Otros gastos</t>
  </si>
  <si>
    <t>Depreciaciones</t>
  </si>
  <si>
    <t>Amortizaciones</t>
  </si>
  <si>
    <t>Intereses</t>
  </si>
  <si>
    <t>Utilidad antes ISR</t>
  </si>
  <si>
    <t>Escenario Actual</t>
  </si>
  <si>
    <t>Escenario Nuevo</t>
  </si>
  <si>
    <t>Análisis Marginal</t>
  </si>
  <si>
    <t>Ventas Nuevas</t>
  </si>
  <si>
    <t>1+15%</t>
  </si>
  <si>
    <t>Costos indirectos nuevos</t>
  </si>
  <si>
    <t>Costos Directos nuevos</t>
  </si>
  <si>
    <t>Gastos operativos nuevos</t>
  </si>
  <si>
    <t>UAISR</t>
  </si>
  <si>
    <t>ISR</t>
  </si>
  <si>
    <t>UN</t>
  </si>
  <si>
    <t>Depeciación.</t>
  </si>
  <si>
    <t>Amortización.</t>
  </si>
  <si>
    <t>Depreciación.</t>
  </si>
  <si>
    <t>Maq. N.</t>
  </si>
  <si>
    <t>FCN</t>
  </si>
  <si>
    <t>VPN</t>
  </si>
  <si>
    <t>TIR</t>
  </si>
  <si>
    <t xml:space="preserve">las ventas cambian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</si>
</sst>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9" fontId="0" fillId="0" borderId="0" xfId="1" applyNumberFormat="1" applyFont="1"/>
    <xf numFmtId="0" fontId="0" fillId="0" borderId="0" xfId="0" applyAlignment="1">
      <alignment vertical="center"/>
    </xf>
    <xf numFmtId="9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2" applyFont="1"/>
    <xf numFmtId="43" fontId="2" fillId="0" borderId="0" xfId="1" applyFont="1"/>
    <xf numFmtId="0" fontId="2" fillId="0" borderId="0" xfId="1" applyNumberFormat="1" applyFont="1"/>
    <xf numFmtId="0" fontId="2" fillId="0" borderId="0" xfId="0" applyFont="1" applyAlignment="1">
      <alignment vertical="center"/>
    </xf>
    <xf numFmtId="4" fontId="0" fillId="0" borderId="1" xfId="0" applyNumberFormat="1" applyBorder="1" applyAlignment="1">
      <alignment horizontal="right" vertical="center"/>
    </xf>
    <xf numFmtId="43" fontId="0" fillId="0" borderId="1" xfId="1" applyFont="1" applyBorder="1"/>
    <xf numFmtId="0" fontId="2" fillId="0" borderId="1" xfId="0" applyFont="1" applyBorder="1" applyAlignment="1">
      <alignment horizontal="right" vertical="center"/>
    </xf>
    <xf numFmtId="43" fontId="2" fillId="0" borderId="1" xfId="1" applyFont="1" applyBorder="1"/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43" fontId="0" fillId="0" borderId="0" xfId="1" applyFont="1" applyAlignment="1">
      <alignment wrapText="1"/>
    </xf>
    <xf numFmtId="4" fontId="0" fillId="2" borderId="0" xfId="0" applyNumberForma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92"/>
  <sheetViews>
    <sheetView tabSelected="1" topLeftCell="A35" workbookViewId="0">
      <selection activeCell="D53" sqref="D53"/>
    </sheetView>
  </sheetViews>
  <sheetFormatPr defaultRowHeight="15" x14ac:dyDescent="0.25"/>
  <cols>
    <col min="1" max="1" width="14.5703125" style="1" customWidth="1"/>
    <col min="2" max="2" width="14" style="1" bestFit="1" customWidth="1"/>
    <col min="3" max="3" width="16.5703125" style="1" customWidth="1"/>
    <col min="4" max="4" width="15.28515625" style="1" customWidth="1"/>
    <col min="5" max="5" width="16.28515625" style="1" customWidth="1"/>
    <col min="6" max="7" width="14.28515625" style="1" bestFit="1" customWidth="1"/>
    <col min="8" max="8" width="9.140625" style="1"/>
    <col min="9" max="9" width="13.28515625" style="1" bestFit="1" customWidth="1"/>
    <col min="10" max="16384" width="9.140625" style="1"/>
  </cols>
  <sheetData>
    <row r="4" spans="1:9" x14ac:dyDescent="0.25">
      <c r="A4" s="1" t="s">
        <v>1</v>
      </c>
    </row>
    <row r="5" spans="1:9" x14ac:dyDescent="0.25">
      <c r="A5" s="1" t="s">
        <v>0</v>
      </c>
      <c r="B5" s="1">
        <v>0.12</v>
      </c>
    </row>
    <row r="7" spans="1:9" x14ac:dyDescent="0.25">
      <c r="A7" s="1" t="s">
        <v>2</v>
      </c>
      <c r="B7" s="1" t="s">
        <v>3</v>
      </c>
      <c r="C7" s="1">
        <v>2450000</v>
      </c>
      <c r="E7" s="1" t="s">
        <v>7</v>
      </c>
      <c r="F7" s="1">
        <f>C7-(C7/C8)*5</f>
        <v>700000</v>
      </c>
    </row>
    <row r="8" spans="1:9" x14ac:dyDescent="0.25">
      <c r="B8" s="1" t="s">
        <v>4</v>
      </c>
      <c r="C8" s="1">
        <v>7</v>
      </c>
      <c r="D8" s="1" t="s">
        <v>5</v>
      </c>
      <c r="E8" s="1" t="s">
        <v>8</v>
      </c>
      <c r="F8" s="1">
        <f>C9-F7</f>
        <v>400000</v>
      </c>
    </row>
    <row r="9" spans="1:9" x14ac:dyDescent="0.25">
      <c r="B9" s="1" t="s">
        <v>6</v>
      </c>
      <c r="C9" s="1">
        <f>1100000</f>
        <v>1100000</v>
      </c>
      <c r="E9" s="1" t="s">
        <v>9</v>
      </c>
      <c r="F9" s="1">
        <f>F8%</f>
        <v>4000</v>
      </c>
    </row>
    <row r="11" spans="1:9" x14ac:dyDescent="0.25">
      <c r="A11" s="1" t="s">
        <v>10</v>
      </c>
      <c r="B11" s="1" t="s">
        <v>3</v>
      </c>
      <c r="C11" s="1">
        <v>600000</v>
      </c>
    </row>
    <row r="12" spans="1:9" x14ac:dyDescent="0.25">
      <c r="B12" s="1" t="s">
        <v>11</v>
      </c>
      <c r="C12" s="1">
        <v>3</v>
      </c>
      <c r="D12" s="1" t="s">
        <v>12</v>
      </c>
    </row>
    <row r="14" spans="1:9" x14ac:dyDescent="0.25">
      <c r="A14" s="8" t="s">
        <v>22</v>
      </c>
    </row>
    <row r="15" spans="1:9" x14ac:dyDescent="0.25">
      <c r="B15" s="9">
        <v>0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</row>
    <row r="16" spans="1:9" x14ac:dyDescent="0.25">
      <c r="A16" s="1" t="s">
        <v>13</v>
      </c>
      <c r="C16" s="1">
        <v>8502000</v>
      </c>
      <c r="D16" s="1">
        <v>9267000.1799999997</v>
      </c>
      <c r="E16" s="1">
        <v>10101000.23</v>
      </c>
      <c r="F16" s="1">
        <v>11010000.34</v>
      </c>
      <c r="G16" s="1">
        <v>12001000.27</v>
      </c>
      <c r="H16" s="7">
        <v>0.09</v>
      </c>
      <c r="I16" s="1">
        <f>SUM(C16:C23)</f>
        <v>1300640</v>
      </c>
    </row>
    <row r="17" spans="1:9" x14ac:dyDescent="0.25">
      <c r="A17" s="1" t="s">
        <v>14</v>
      </c>
      <c r="C17" s="1">
        <v>-2805660</v>
      </c>
      <c r="D17" s="1">
        <v>-3058170</v>
      </c>
      <c r="E17" s="1">
        <v>-3333400</v>
      </c>
      <c r="F17" s="1">
        <v>-3633410</v>
      </c>
      <c r="G17" s="1">
        <v>-3960420</v>
      </c>
      <c r="H17" s="7">
        <v>0.33</v>
      </c>
    </row>
    <row r="18" spans="1:9" x14ac:dyDescent="0.25">
      <c r="A18" s="1" t="s">
        <v>15</v>
      </c>
      <c r="C18" s="1">
        <v>-935220</v>
      </c>
      <c r="D18" s="1">
        <v>-1019390</v>
      </c>
      <c r="E18" s="1">
        <v>-1111130</v>
      </c>
      <c r="F18" s="1">
        <v>-1211140</v>
      </c>
      <c r="G18" s="1">
        <v>-1320140</v>
      </c>
      <c r="H18" s="7">
        <v>0.11</v>
      </c>
    </row>
    <row r="19" spans="1:9" x14ac:dyDescent="0.25">
      <c r="A19" s="1" t="s">
        <v>16</v>
      </c>
      <c r="C19" s="1">
        <v>-1785420</v>
      </c>
      <c r="D19" s="1">
        <v>-1946110</v>
      </c>
      <c r="E19" s="1">
        <v>-2121260</v>
      </c>
      <c r="F19" s="1">
        <v>-2312170</v>
      </c>
      <c r="G19" s="1">
        <v>-2520270</v>
      </c>
      <c r="H19" s="7">
        <v>0.21</v>
      </c>
    </row>
    <row r="20" spans="1:9" x14ac:dyDescent="0.25">
      <c r="A20" s="1" t="s">
        <v>17</v>
      </c>
      <c r="C20" s="1">
        <v>-255060</v>
      </c>
      <c r="D20" s="1">
        <v>-278020</v>
      </c>
      <c r="E20" s="1">
        <v>-303040</v>
      </c>
      <c r="F20" s="1">
        <v>-330310</v>
      </c>
      <c r="G20" s="1">
        <v>-360040</v>
      </c>
      <c r="H20" s="7">
        <v>0.03</v>
      </c>
    </row>
    <row r="21" spans="1:9" x14ac:dyDescent="0.25">
      <c r="A21" s="1" t="s">
        <v>18</v>
      </c>
      <c r="C21" s="1">
        <v>-900000</v>
      </c>
      <c r="D21" s="1">
        <v>-900000</v>
      </c>
      <c r="E21" s="1">
        <v>-750000</v>
      </c>
      <c r="F21" s="1">
        <v>-750000</v>
      </c>
      <c r="G21" s="1">
        <v>-750000</v>
      </c>
    </row>
    <row r="22" spans="1:9" x14ac:dyDescent="0.25">
      <c r="A22" s="1" t="s">
        <v>19</v>
      </c>
      <c r="C22" s="1">
        <v>-150000</v>
      </c>
      <c r="D22" s="1">
        <v>-150000</v>
      </c>
      <c r="E22" s="1">
        <v>0</v>
      </c>
      <c r="F22" s="1">
        <v>0</v>
      </c>
      <c r="G22" s="1">
        <v>0</v>
      </c>
    </row>
    <row r="23" spans="1:9" x14ac:dyDescent="0.25">
      <c r="A23" s="1" t="s">
        <v>20</v>
      </c>
      <c r="C23" s="1">
        <v>-370000</v>
      </c>
      <c r="D23" s="1">
        <v>-320000</v>
      </c>
      <c r="E23" s="1">
        <v>-250000</v>
      </c>
      <c r="F23" s="1">
        <v>-180000</v>
      </c>
      <c r="G23" s="1">
        <v>-110000</v>
      </c>
    </row>
    <row r="24" spans="1:9" x14ac:dyDescent="0.25">
      <c r="A24" s="1" t="s">
        <v>21</v>
      </c>
      <c r="C24" s="1">
        <v>1300640</v>
      </c>
      <c r="D24" s="1">
        <v>1595500</v>
      </c>
      <c r="E24" s="1">
        <v>2232390</v>
      </c>
      <c r="F24" s="1">
        <v>2593310</v>
      </c>
      <c r="G24" s="1">
        <v>2980410</v>
      </c>
    </row>
    <row r="26" spans="1:9" x14ac:dyDescent="0.25">
      <c r="A26" s="8" t="s">
        <v>23</v>
      </c>
      <c r="B26" s="9">
        <f>B15</f>
        <v>0</v>
      </c>
      <c r="C26" s="9">
        <f t="shared" ref="C26:G26" si="0">C15</f>
        <v>1</v>
      </c>
      <c r="D26" s="9">
        <f t="shared" si="0"/>
        <v>2</v>
      </c>
      <c r="E26" s="9">
        <f t="shared" si="0"/>
        <v>3</v>
      </c>
      <c r="F26" s="9">
        <f t="shared" si="0"/>
        <v>4</v>
      </c>
      <c r="G26" s="9">
        <f t="shared" si="0"/>
        <v>5</v>
      </c>
    </row>
    <row r="27" spans="1:9" x14ac:dyDescent="0.25">
      <c r="A27" s="1" t="s">
        <v>25</v>
      </c>
      <c r="C27" s="1">
        <f>C16+C36</f>
        <v>9777300</v>
      </c>
      <c r="D27" s="1">
        <f t="shared" ref="D27:G27" si="1">D16+D36</f>
        <v>10657050.207</v>
      </c>
      <c r="E27" s="1">
        <f t="shared" si="1"/>
        <v>11616150.2645</v>
      </c>
      <c r="F27" s="1">
        <f t="shared" si="1"/>
        <v>12661500.390999999</v>
      </c>
      <c r="G27" s="1">
        <f t="shared" si="1"/>
        <v>13801150.3105</v>
      </c>
      <c r="H27" s="2">
        <v>0.15</v>
      </c>
      <c r="I27" s="1" t="s">
        <v>26</v>
      </c>
    </row>
    <row r="28" spans="1:9" x14ac:dyDescent="0.25">
      <c r="A28" s="1" t="s">
        <v>28</v>
      </c>
      <c r="C28" s="1">
        <f>-C16*$H$28</f>
        <v>-2465580</v>
      </c>
      <c r="D28" s="1">
        <f t="shared" ref="D28:G28" si="2">-D16*$H$28</f>
        <v>-2687430.0521999998</v>
      </c>
      <c r="E28" s="1">
        <f t="shared" si="2"/>
        <v>-2929290.0666999999</v>
      </c>
      <c r="F28" s="1">
        <f t="shared" si="2"/>
        <v>-3192900.0985999997</v>
      </c>
      <c r="G28" s="1">
        <f t="shared" si="2"/>
        <v>-3480290.0782999997</v>
      </c>
      <c r="H28" s="2">
        <v>0.28999999999999998</v>
      </c>
    </row>
    <row r="29" spans="1:9" x14ac:dyDescent="0.25">
      <c r="A29" s="1" t="s">
        <v>27</v>
      </c>
      <c r="C29" s="1">
        <f>-C16*$H$29</f>
        <v>-850200</v>
      </c>
      <c r="D29" s="1">
        <f t="shared" ref="D29:G29" si="3">-D16*$H$29</f>
        <v>-926700.01800000004</v>
      </c>
      <c r="E29" s="1">
        <f t="shared" si="3"/>
        <v>-1010100.023</v>
      </c>
      <c r="F29" s="1">
        <f t="shared" si="3"/>
        <v>-1101000.034</v>
      </c>
      <c r="G29" s="1">
        <f t="shared" si="3"/>
        <v>-1200100.027</v>
      </c>
      <c r="H29" s="2">
        <v>0.1</v>
      </c>
    </row>
    <row r="30" spans="1:9" x14ac:dyDescent="0.25">
      <c r="A30" s="1" t="s">
        <v>29</v>
      </c>
      <c r="C30" s="1">
        <f>-C16*$H$30</f>
        <v>-2125500</v>
      </c>
      <c r="D30" s="1">
        <f t="shared" ref="D30:F30" si="4">-D16*$H$30</f>
        <v>-2316750.0449999999</v>
      </c>
      <c r="E30" s="1">
        <f t="shared" si="4"/>
        <v>-2525250.0575000001</v>
      </c>
      <c r="F30" s="1">
        <f t="shared" si="4"/>
        <v>-2752500.085</v>
      </c>
      <c r="G30" s="1">
        <f>-G16*$H$30</f>
        <v>-3000250.0674999999</v>
      </c>
      <c r="H30" s="2">
        <v>0.25</v>
      </c>
    </row>
    <row r="31" spans="1:9" x14ac:dyDescent="0.25">
      <c r="A31" s="1" t="s">
        <v>35</v>
      </c>
      <c r="C31" s="1">
        <f>-$C$7/$C$8</f>
        <v>-350000</v>
      </c>
      <c r="D31" s="1">
        <f t="shared" ref="D31:G31" si="5">-$C$7/$C$8</f>
        <v>-350000</v>
      </c>
      <c r="E31" s="1">
        <f t="shared" si="5"/>
        <v>-350000</v>
      </c>
      <c r="F31" s="1">
        <f t="shared" si="5"/>
        <v>-350000</v>
      </c>
      <c r="G31" s="1">
        <f t="shared" si="5"/>
        <v>-350000</v>
      </c>
    </row>
    <row r="32" spans="1:9" x14ac:dyDescent="0.25">
      <c r="A32" s="1" t="s">
        <v>34</v>
      </c>
      <c r="C32" s="1">
        <f>-$C$11/$C$12</f>
        <v>-200000</v>
      </c>
      <c r="D32" s="1">
        <f t="shared" ref="D32:E32" si="6">-$C$11/$C$12</f>
        <v>-200000</v>
      </c>
      <c r="E32" s="1">
        <f t="shared" si="6"/>
        <v>-200000</v>
      </c>
    </row>
    <row r="34" spans="1:9" x14ac:dyDescent="0.25">
      <c r="A34" s="10" t="s">
        <v>24</v>
      </c>
    </row>
    <row r="35" spans="1:9" x14ac:dyDescent="0.25">
      <c r="A35" s="4"/>
      <c r="B35" s="9">
        <v>0</v>
      </c>
      <c r="C35" s="9">
        <v>1</v>
      </c>
      <c r="D35" s="9">
        <v>2</v>
      </c>
      <c r="E35" s="9">
        <v>3</v>
      </c>
      <c r="F35" s="9">
        <v>4</v>
      </c>
      <c r="G35" s="9">
        <v>5</v>
      </c>
    </row>
    <row r="36" spans="1:9" x14ac:dyDescent="0.25">
      <c r="A36" s="5" t="s">
        <v>13</v>
      </c>
      <c r="C36" s="1">
        <f>C16*$H$27</f>
        <v>1275300</v>
      </c>
      <c r="D36" s="1">
        <f>D16*$H$27</f>
        <v>1390050.027</v>
      </c>
      <c r="E36" s="1">
        <f>E16*$H$27</f>
        <v>1515150.0345000001</v>
      </c>
      <c r="F36" s="1">
        <f>F16*$H$27</f>
        <v>1651500.051</v>
      </c>
      <c r="G36" s="1">
        <f>G16*$H$27</f>
        <v>1800150.0404999999</v>
      </c>
      <c r="H36" s="2">
        <f>H27</f>
        <v>0.15</v>
      </c>
    </row>
    <row r="37" spans="1:9" x14ac:dyDescent="0.25">
      <c r="A37" s="5" t="str">
        <f>A17</f>
        <v>Costos Directos</v>
      </c>
      <c r="C37" s="1">
        <f t="shared" ref="C37:G38" si="7">C28-C17</f>
        <v>340080</v>
      </c>
      <c r="D37" s="1">
        <f t="shared" si="7"/>
        <v>370739.9478000002</v>
      </c>
      <c r="E37" s="1">
        <f t="shared" si="7"/>
        <v>404109.93330000015</v>
      </c>
      <c r="F37" s="1">
        <f t="shared" si="7"/>
        <v>440509.90140000032</v>
      </c>
      <c r="G37" s="1">
        <f t="shared" si="7"/>
        <v>480129.9217000003</v>
      </c>
      <c r="H37" s="2">
        <f>H17-H28</f>
        <v>4.0000000000000036E-2</v>
      </c>
    </row>
    <row r="38" spans="1:9" x14ac:dyDescent="0.25">
      <c r="A38" s="5" t="str">
        <f>A18</f>
        <v>Costos indirectos</v>
      </c>
      <c r="C38" s="1">
        <f t="shared" si="7"/>
        <v>85020</v>
      </c>
      <c r="D38" s="1">
        <f t="shared" si="7"/>
        <v>92689.98199999996</v>
      </c>
      <c r="E38" s="1">
        <f t="shared" si="7"/>
        <v>101029.97699999996</v>
      </c>
      <c r="F38" s="1">
        <f t="shared" si="7"/>
        <v>110139.96600000001</v>
      </c>
      <c r="G38" s="1">
        <f t="shared" si="7"/>
        <v>120039.973</v>
      </c>
      <c r="H38" s="2">
        <f>H18-H29</f>
        <v>9.999999999999995E-3</v>
      </c>
    </row>
    <row r="39" spans="1:9" x14ac:dyDescent="0.25">
      <c r="A39" s="11"/>
      <c r="B39" s="12"/>
      <c r="C39" s="12">
        <f>SUM(C36:C38)</f>
        <v>1700400</v>
      </c>
      <c r="D39" s="12">
        <f>SUM(D36:D38)</f>
        <v>1853479.9568000003</v>
      </c>
      <c r="E39" s="12">
        <f>SUM(E36:E38)</f>
        <v>2020289.9448000002</v>
      </c>
      <c r="F39" s="12">
        <f>SUM(F36:F38)</f>
        <v>2202149.9184000003</v>
      </c>
      <c r="G39" s="12">
        <f>SUM(G36:G38)</f>
        <v>2400319.9352000002</v>
      </c>
      <c r="H39" s="2"/>
    </row>
    <row r="40" spans="1:9" x14ac:dyDescent="0.25">
      <c r="A40" s="5" t="s">
        <v>16</v>
      </c>
      <c r="C40" s="1">
        <f>C30-C19</f>
        <v>-340080</v>
      </c>
      <c r="D40" s="1">
        <f t="shared" ref="D40:G40" si="8">D30-D19</f>
        <v>-370640.04499999993</v>
      </c>
      <c r="E40" s="1">
        <f t="shared" si="8"/>
        <v>-403990.05750000011</v>
      </c>
      <c r="F40" s="1">
        <f t="shared" si="8"/>
        <v>-440330.08499999996</v>
      </c>
      <c r="G40" s="1">
        <f t="shared" si="8"/>
        <v>-479980.06749999989</v>
      </c>
    </row>
    <row r="41" spans="1:9" x14ac:dyDescent="0.25">
      <c r="A41" s="5" t="s">
        <v>17</v>
      </c>
      <c r="C41" s="1">
        <f>-C27*$H$41</f>
        <v>-293319</v>
      </c>
      <c r="D41" s="1">
        <f>-D27*$H$41</f>
        <v>-319711.50621000002</v>
      </c>
      <c r="E41" s="1">
        <f>-E27*$H$41</f>
        <v>-348484.507935</v>
      </c>
      <c r="F41" s="1">
        <f>-F27*$H$41</f>
        <v>-379845.01172999997</v>
      </c>
      <c r="G41" s="1">
        <f>-G27*$H$41</f>
        <v>-414034.50931499997</v>
      </c>
      <c r="H41" s="2">
        <v>0.03</v>
      </c>
      <c r="I41" s="1" t="s">
        <v>40</v>
      </c>
    </row>
    <row r="42" spans="1:9" x14ac:dyDescent="0.25">
      <c r="A42" s="5" t="s">
        <v>33</v>
      </c>
      <c r="C42" s="1">
        <f>C31-C21</f>
        <v>550000</v>
      </c>
      <c r="D42" s="1">
        <f>D31-D21</f>
        <v>550000</v>
      </c>
      <c r="E42" s="1">
        <f>E31-E21</f>
        <v>400000</v>
      </c>
      <c r="F42" s="1">
        <f>F31-F21</f>
        <v>400000</v>
      </c>
      <c r="G42" s="1">
        <f>G31-G21</f>
        <v>400000</v>
      </c>
      <c r="H42" s="2"/>
    </row>
    <row r="43" spans="1:9" x14ac:dyDescent="0.25">
      <c r="A43" s="5" t="s">
        <v>34</v>
      </c>
      <c r="C43" s="1">
        <f>C32-C22</f>
        <v>-50000</v>
      </c>
      <c r="D43" s="1">
        <f t="shared" ref="D43:G43" si="9">D32-D22</f>
        <v>-50000</v>
      </c>
      <c r="E43" s="1">
        <f t="shared" si="9"/>
        <v>-200000</v>
      </c>
      <c r="F43" s="1">
        <f t="shared" si="9"/>
        <v>0</v>
      </c>
      <c r="G43" s="1">
        <f t="shared" si="9"/>
        <v>0</v>
      </c>
      <c r="H43" s="2"/>
    </row>
    <row r="44" spans="1:9" x14ac:dyDescent="0.25">
      <c r="A44" s="15" t="s">
        <v>30</v>
      </c>
      <c r="B44" s="12"/>
      <c r="C44" s="12">
        <f>SUM(C39:C43)</f>
        <v>1567001</v>
      </c>
      <c r="D44" s="12">
        <f>SUM(D39:D43)</f>
        <v>1663128.4055900003</v>
      </c>
      <c r="E44" s="12">
        <f>SUM(E39:E43)</f>
        <v>1467815.3793649999</v>
      </c>
      <c r="F44" s="12">
        <f>SUM(F39:F43)</f>
        <v>1781974.8216700004</v>
      </c>
      <c r="G44" s="12">
        <f>SUM(G39:G43)</f>
        <v>1906305.3583850004</v>
      </c>
    </row>
    <row r="45" spans="1:9" x14ac:dyDescent="0.25">
      <c r="A45" s="4" t="s">
        <v>31</v>
      </c>
      <c r="B45" s="2"/>
      <c r="C45" s="1">
        <f>-C44*$H$45</f>
        <v>-391750.25</v>
      </c>
      <c r="D45" s="1">
        <f>-D44*$H$45</f>
        <v>-415782.10139750008</v>
      </c>
      <c r="E45" s="1">
        <f>-E44*$H$45</f>
        <v>-366953.84484124999</v>
      </c>
      <c r="F45" s="1">
        <f>-F44*$H$45</f>
        <v>-445493.70541750011</v>
      </c>
      <c r="G45" s="1">
        <f>-G44*$H$45</f>
        <v>-476576.33959625009</v>
      </c>
      <c r="H45" s="2">
        <v>0.25</v>
      </c>
    </row>
    <row r="46" spans="1:9" x14ac:dyDescent="0.25">
      <c r="A46" s="13" t="s">
        <v>32</v>
      </c>
      <c r="B46" s="14"/>
      <c r="C46" s="14">
        <f>SUM(C44:C45)</f>
        <v>1175250.75</v>
      </c>
      <c r="D46" s="14">
        <f>SUM(D44:D45)</f>
        <v>1247346.3041925002</v>
      </c>
      <c r="E46" s="14">
        <f>SUM(E44:E45)</f>
        <v>1100861.53452375</v>
      </c>
      <c r="F46" s="14">
        <f>SUM(F44:F45)</f>
        <v>1336481.1162525003</v>
      </c>
      <c r="G46" s="14">
        <f>SUM(G44:G45)</f>
        <v>1429729.0187887503</v>
      </c>
    </row>
    <row r="47" spans="1:9" x14ac:dyDescent="0.25">
      <c r="A47" s="5" t="s">
        <v>35</v>
      </c>
      <c r="C47" s="1">
        <f>-C42</f>
        <v>-550000</v>
      </c>
      <c r="D47" s="1">
        <f t="shared" ref="D47" si="10">-D42</f>
        <v>-550000</v>
      </c>
      <c r="E47" s="1">
        <f t="shared" ref="E47:G48" si="11">-E42</f>
        <v>-400000</v>
      </c>
      <c r="F47" s="1">
        <f t="shared" si="11"/>
        <v>-400000</v>
      </c>
      <c r="G47" s="1">
        <f t="shared" si="11"/>
        <v>-400000</v>
      </c>
    </row>
    <row r="48" spans="1:9" x14ac:dyDescent="0.25">
      <c r="A48" s="5" t="s">
        <v>34</v>
      </c>
      <c r="C48" s="1">
        <f>-C43</f>
        <v>50000</v>
      </c>
      <c r="D48" s="1">
        <f t="shared" ref="D48" si="12">-D43</f>
        <v>50000</v>
      </c>
      <c r="E48" s="1">
        <f t="shared" si="11"/>
        <v>200000</v>
      </c>
      <c r="F48" s="1">
        <f t="shared" si="11"/>
        <v>0</v>
      </c>
      <c r="G48" s="1">
        <f t="shared" si="11"/>
        <v>0</v>
      </c>
    </row>
    <row r="49" spans="1:7" x14ac:dyDescent="0.25">
      <c r="A49" s="5" t="s">
        <v>36</v>
      </c>
      <c r="C49" s="1">
        <f>-$C$7/3</f>
        <v>-816666.66666666663</v>
      </c>
      <c r="D49" s="1">
        <f>-$C$7/3</f>
        <v>-816666.66666666663</v>
      </c>
      <c r="E49" s="1">
        <f>-$C$7/3</f>
        <v>-816666.66666666663</v>
      </c>
      <c r="G49" s="1">
        <f>F8-F9</f>
        <v>396000</v>
      </c>
    </row>
    <row r="50" spans="1:7" x14ac:dyDescent="0.25">
      <c r="A50" s="5" t="s">
        <v>10</v>
      </c>
      <c r="B50" s="1">
        <f>-C11</f>
        <v>-600000</v>
      </c>
    </row>
    <row r="51" spans="1:7" x14ac:dyDescent="0.25">
      <c r="A51" s="16" t="s">
        <v>37</v>
      </c>
      <c r="B51" s="14">
        <f t="shared" ref="B51:G51" si="13">SUM(B46:B50)</f>
        <v>-600000</v>
      </c>
      <c r="C51" s="14">
        <f t="shared" si="13"/>
        <v>-141415.91666666663</v>
      </c>
      <c r="D51" s="14">
        <f t="shared" si="13"/>
        <v>-69320.362474166439</v>
      </c>
      <c r="E51" s="14">
        <f t="shared" si="13"/>
        <v>84194.867857083329</v>
      </c>
      <c r="F51" s="14">
        <f t="shared" si="13"/>
        <v>936481.11625250033</v>
      </c>
      <c r="G51" s="14">
        <f t="shared" si="13"/>
        <v>1425729.0187887503</v>
      </c>
    </row>
    <row r="52" spans="1:7" x14ac:dyDescent="0.25">
      <c r="A52" s="4"/>
      <c r="B52" s="2"/>
    </row>
    <row r="53" spans="1:7" x14ac:dyDescent="0.25">
      <c r="A53" s="5" t="s">
        <v>38</v>
      </c>
      <c r="B53" s="1">
        <f>NPV(B5,C51:G51)+B51</f>
        <v>682549.87774564978</v>
      </c>
    </row>
    <row r="54" spans="1:7" x14ac:dyDescent="0.25">
      <c r="A54" s="5" t="s">
        <v>39</v>
      </c>
      <c r="B54" s="2">
        <f>IRR(B51:G51)</f>
        <v>0.30016548615471805</v>
      </c>
    </row>
    <row r="55" spans="1:7" x14ac:dyDescent="0.25">
      <c r="A55" s="5"/>
    </row>
    <row r="56" spans="1:7" x14ac:dyDescent="0.25">
      <c r="A56" s="19" t="str">
        <f>IF(AND(B53&gt;0,B54&gt;=B5),"Recomiendo hacer la inversión en el proyecto puesto a que TIR &gt;= Td y VNP es positivo, adicionalmente el TIR sale alto por lo que indica que hacer el cambio de máquina beneficiaría un monton a la empresa.","No recomiendo hacer la inversión, el proyecto no es rentable")</f>
        <v>Recomiendo hacer la inversión en el proyecto puesto a que TIR &gt;= Td y VNP es positivo, adicionalmente el TIR sale alto por lo que indica que hacer el cambio de máquina beneficiaría un monton a la empresa.</v>
      </c>
      <c r="B56" s="19"/>
      <c r="C56" s="19"/>
      <c r="D56" s="19"/>
      <c r="E56" s="19"/>
      <c r="F56" s="19"/>
      <c r="G56" s="19"/>
    </row>
    <row r="57" spans="1:7" x14ac:dyDescent="0.25">
      <c r="A57" s="19"/>
      <c r="B57" s="19"/>
      <c r="C57" s="19"/>
      <c r="D57" s="19"/>
      <c r="E57" s="19"/>
      <c r="F57" s="19"/>
      <c r="G57" s="19"/>
    </row>
    <row r="58" spans="1:7" x14ac:dyDescent="0.25">
      <c r="A58" s="17"/>
      <c r="B58" s="18"/>
      <c r="C58" s="18"/>
      <c r="D58" s="18"/>
      <c r="E58" s="18"/>
      <c r="F58" s="18"/>
      <c r="G58" s="18"/>
    </row>
    <row r="59" spans="1:7" x14ac:dyDescent="0.25">
      <c r="A59" s="4"/>
      <c r="B59" s="2"/>
    </row>
    <row r="60" spans="1:7" x14ac:dyDescent="0.25">
      <c r="A60" s="6"/>
    </row>
    <row r="61" spans="1:7" x14ac:dyDescent="0.25">
      <c r="A61" s="6"/>
    </row>
    <row r="62" spans="1:7" x14ac:dyDescent="0.25">
      <c r="A62" s="6"/>
    </row>
    <row r="63" spans="1:7" x14ac:dyDescent="0.25">
      <c r="A63" s="6"/>
    </row>
    <row r="64" spans="1:7" x14ac:dyDescent="0.25">
      <c r="A64" s="6"/>
    </row>
    <row r="65" spans="1:1" x14ac:dyDescent="0.25">
      <c r="A65" s="3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3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3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3"/>
    </row>
    <row r="87" spans="1:1" x14ac:dyDescent="0.25">
      <c r="A87" s="6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</sheetData>
  <mergeCells count="1">
    <mergeCell ref="A56:G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2021-03-11T17:16:26Z</dcterms:modified>
</cp:coreProperties>
</file>