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8a7588fd4d2e66/Isa/02 Universidad/Financiera II/2021 Fin II/2021 Clases Virtuales/"/>
    </mc:Choice>
  </mc:AlternateContent>
  <xr:revisionPtr revIDLastSave="0" documentId="8_{1813671E-BE55-3C43-A54E-25ED1A36E263}" xr6:coauthVersionLast="46" xr6:coauthVersionMax="46" xr10:uidLastSave="{00000000-0000-0000-0000-000000000000}"/>
  <bookViews>
    <workbookView xWindow="0" yWindow="0" windowWidth="28800" windowHeight="18000" xr2:uid="{D2C12E8D-EB7A-CC49-A817-93B81A245E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J48" i="1"/>
  <c r="J49" i="1" s="1"/>
  <c r="J50" i="1" s="1"/>
  <c r="J51" i="1" s="1"/>
  <c r="J52" i="1" s="1"/>
  <c r="J53" i="1" s="1"/>
  <c r="J54" i="1" s="1"/>
  <c r="J55" i="1" s="1"/>
  <c r="J57" i="1" s="1"/>
  <c r="J58" i="1" s="1"/>
  <c r="I49" i="1"/>
  <c r="I54" i="1"/>
  <c r="I55" i="1"/>
  <c r="I53" i="1"/>
  <c r="I52" i="1"/>
  <c r="I51" i="1"/>
  <c r="I50" i="1"/>
  <c r="I47" i="1"/>
  <c r="H55" i="1"/>
  <c r="H54" i="1"/>
  <c r="H53" i="1"/>
  <c r="H52" i="1"/>
  <c r="H51" i="1"/>
  <c r="H50" i="1"/>
  <c r="H49" i="1"/>
  <c r="H48" i="1"/>
  <c r="H47" i="1"/>
  <c r="D48" i="1"/>
  <c r="D49" i="1"/>
  <c r="D50" i="1"/>
  <c r="D51" i="1"/>
  <c r="D52" i="1"/>
  <c r="D53" i="1"/>
  <c r="D54" i="1"/>
  <c r="D55" i="1"/>
  <c r="D47" i="1"/>
  <c r="C55" i="1"/>
  <c r="C54" i="1"/>
  <c r="C53" i="1"/>
  <c r="C52" i="1"/>
  <c r="C51" i="1"/>
  <c r="C50" i="1"/>
  <c r="C49" i="1"/>
  <c r="C48" i="1"/>
  <c r="C47" i="1"/>
  <c r="B55" i="1"/>
  <c r="B54" i="1"/>
  <c r="B53" i="1"/>
  <c r="B52" i="1"/>
  <c r="B51" i="1"/>
  <c r="B50" i="1"/>
  <c r="B49" i="1"/>
  <c r="B48" i="1"/>
  <c r="B47" i="1"/>
  <c r="T35" i="1"/>
  <c r="N35" i="1"/>
  <c r="J35" i="1"/>
  <c r="D35" i="1"/>
  <c r="T34" i="1"/>
  <c r="T33" i="1"/>
  <c r="T19" i="1"/>
  <c r="R27" i="1"/>
  <c r="S21" i="1"/>
  <c r="T27" i="1"/>
  <c r="T26" i="1"/>
  <c r="T25" i="1"/>
  <c r="T24" i="1"/>
  <c r="T23" i="1"/>
  <c r="T22" i="1"/>
  <c r="T21" i="1"/>
  <c r="T20" i="1"/>
  <c r="S27" i="1"/>
  <c r="S25" i="1"/>
  <c r="S23" i="1"/>
  <c r="N33" i="1"/>
  <c r="N34" i="1"/>
  <c r="N19" i="1"/>
  <c r="N25" i="1"/>
  <c r="J33" i="1"/>
  <c r="J34" i="1"/>
  <c r="J19" i="1"/>
  <c r="J27" i="1"/>
  <c r="J26" i="1"/>
  <c r="J25" i="1"/>
  <c r="J24" i="1"/>
  <c r="J23" i="1"/>
  <c r="J22" i="1"/>
  <c r="J21" i="1"/>
  <c r="J20" i="1"/>
  <c r="I27" i="1"/>
  <c r="I26" i="1"/>
  <c r="I25" i="1"/>
  <c r="I24" i="1"/>
  <c r="I23" i="1"/>
  <c r="I22" i="1"/>
  <c r="I21" i="1"/>
  <c r="I20" i="1"/>
  <c r="K20" i="1"/>
  <c r="K21" i="1" s="1"/>
  <c r="K22" i="1" s="1"/>
  <c r="K23" i="1" s="1"/>
  <c r="K24" i="1" s="1"/>
  <c r="K25" i="1" s="1"/>
  <c r="K26" i="1" s="1"/>
  <c r="K27" i="1" s="1"/>
  <c r="K19" i="1"/>
  <c r="H27" i="1"/>
  <c r="D34" i="1"/>
  <c r="D20" i="1"/>
  <c r="D33" i="1"/>
  <c r="D19" i="1"/>
  <c r="C23" i="1"/>
  <c r="C21" i="1"/>
  <c r="D31" i="1"/>
  <c r="D30" i="1"/>
  <c r="D29" i="1"/>
  <c r="D28" i="1"/>
  <c r="D27" i="1"/>
  <c r="D26" i="1"/>
  <c r="D25" i="1"/>
  <c r="D24" i="1"/>
  <c r="D23" i="1"/>
  <c r="D22" i="1"/>
  <c r="D21" i="1"/>
  <c r="C31" i="1"/>
  <c r="C29" i="1"/>
  <c r="C27" i="1"/>
  <c r="C25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21" i="1"/>
  <c r="E20" i="1"/>
  <c r="E19" i="1"/>
  <c r="B31" i="1"/>
  <c r="B27" i="1"/>
  <c r="B23" i="1"/>
</calcChain>
</file>

<file path=xl/sharedStrings.xml><?xml version="1.0" encoding="utf-8"?>
<sst xmlns="http://schemas.openxmlformats.org/spreadsheetml/2006/main" count="91" uniqueCount="50">
  <si>
    <t>FLORES EXOTICAS</t>
  </si>
  <si>
    <t>Td</t>
  </si>
  <si>
    <t>Bono</t>
  </si>
  <si>
    <t>VN</t>
  </si>
  <si>
    <t>plazo</t>
  </si>
  <si>
    <t>años</t>
  </si>
  <si>
    <t>Interés</t>
  </si>
  <si>
    <t>semestral</t>
  </si>
  <si>
    <t>Capital</t>
  </si>
  <si>
    <t>anual</t>
  </si>
  <si>
    <t>Pagaré</t>
  </si>
  <si>
    <t>al vencimiento</t>
  </si>
  <si>
    <t>trim.</t>
  </si>
  <si>
    <t>Bono 0 Cupón</t>
  </si>
  <si>
    <t>al venci.</t>
  </si>
  <si>
    <t>Acciones</t>
  </si>
  <si>
    <t># acciones</t>
  </si>
  <si>
    <t>cada una</t>
  </si>
  <si>
    <t>Div.</t>
  </si>
  <si>
    <t>x accion semestral</t>
  </si>
  <si>
    <t>Precio 0</t>
  </si>
  <si>
    <t>Precio 2</t>
  </si>
  <si>
    <t>REGLAS PARA COMPARAR PROYECTOS</t>
  </si>
  <si>
    <t>2. Usar el mismo período de capitalización (el más pequeño que haya entre todas las opciones).</t>
  </si>
  <si>
    <t>3. Tomar la decisión en base al VPN, si y solo si, el plazo es el mismo en todas las opciones.</t>
  </si>
  <si>
    <t>3.1. Cuando las opciones tienen distinto plazo,  se toma la decisión usando An. Equivalente.</t>
  </si>
  <si>
    <r>
      <t xml:space="preserve">1. Usar el mismo </t>
    </r>
    <r>
      <rPr>
        <b/>
        <sz val="12"/>
        <color rgb="FFFF0000"/>
        <rFont val="Calibri (Body)"/>
      </rPr>
      <t xml:space="preserve">costo de oportunidad </t>
    </r>
    <r>
      <rPr>
        <sz val="12"/>
        <color theme="1"/>
        <rFont val="Calibri"/>
        <family val="2"/>
        <scheme val="minor"/>
      </rPr>
      <t>para evaluar todas las opciones.</t>
    </r>
  </si>
  <si>
    <t>Trimestres</t>
  </si>
  <si>
    <t>Intereses</t>
  </si>
  <si>
    <t>FC</t>
  </si>
  <si>
    <t>Saldo</t>
  </si>
  <si>
    <t>VPN</t>
  </si>
  <si>
    <t>TIR</t>
  </si>
  <si>
    <t>Capital / FC</t>
  </si>
  <si>
    <t>Dividendos</t>
  </si>
  <si>
    <t>An. Eq.</t>
  </si>
  <si>
    <t>PAGO / PMT</t>
  </si>
  <si>
    <t>1. 0 Cupón, porque tiene la an. Eq. Mas alta.</t>
  </si>
  <si>
    <t>2. Invertimos en todas</t>
  </si>
  <si>
    <t>2.b.</t>
  </si>
  <si>
    <t>0 Cupón</t>
  </si>
  <si>
    <t>TASA DE CRUCE</t>
  </si>
  <si>
    <t>FC Pagaré</t>
  </si>
  <si>
    <t>FC Acciones</t>
  </si>
  <si>
    <t>Pag - Acc</t>
  </si>
  <si>
    <t>No tienen tasa de cruce porque el flujo de las diferencias NO ES CONVENCIONAL.</t>
  </si>
  <si>
    <t>PERIODO RECUP. DESC.</t>
  </si>
  <si>
    <t>VP (FC)</t>
  </si>
  <si>
    <t>PRD</t>
  </si>
  <si>
    <t>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</si>
</sst>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6" formatCode="0.0%"/>
    <numFmt numFmtId="168" formatCode="_-* #,##0.0000_-;\-* #,##0.0000_-;_-* &quot;-&quot;??_-;_-@_-"/>
    <numFmt numFmtId="169" formatCode="_-* #,##0.0_-;\-* #,##0.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"/>
    </font>
    <font>
      <b/>
      <i/>
      <sz val="12"/>
      <color theme="0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3" fontId="0" fillId="0" borderId="0" xfId="1" applyFont="1"/>
    <xf numFmtId="9" fontId="0" fillId="0" borderId="0" xfId="1" applyNumberFormat="1" applyFont="1"/>
    <xf numFmtId="10" fontId="0" fillId="0" borderId="0" xfId="1" applyNumberFormat="1" applyFont="1"/>
    <xf numFmtId="43" fontId="2" fillId="0" borderId="0" xfId="1" applyFont="1"/>
    <xf numFmtId="43" fontId="0" fillId="2" borderId="0" xfId="1" applyFont="1" applyFill="1"/>
    <xf numFmtId="9" fontId="0" fillId="2" borderId="0" xfId="2" applyFont="1" applyFill="1"/>
    <xf numFmtId="43" fontId="0" fillId="3" borderId="0" xfId="1" applyFont="1" applyFill="1"/>
    <xf numFmtId="43" fontId="0" fillId="4" borderId="0" xfId="1" applyFont="1" applyFill="1"/>
    <xf numFmtId="43" fontId="2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43" fontId="4" fillId="0" borderId="0" xfId="1" applyFont="1" applyAlignment="1">
      <alignment horizontal="center"/>
    </xf>
    <xf numFmtId="43" fontId="5" fillId="0" borderId="0" xfId="1" applyFont="1"/>
    <xf numFmtId="43" fontId="2" fillId="3" borderId="0" xfId="1" applyFont="1" applyFill="1" applyAlignment="1">
      <alignment horizontal="center"/>
    </xf>
    <xf numFmtId="16" fontId="0" fillId="0" borderId="0" xfId="1" applyNumberFormat="1" applyFont="1"/>
    <xf numFmtId="166" fontId="0" fillId="0" borderId="0" xfId="2" applyNumberFormat="1" applyFont="1"/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168" fontId="0" fillId="0" borderId="0" xfId="1" applyNumberFormat="1" applyFont="1"/>
    <xf numFmtId="169" fontId="0" fillId="0" borderId="0" xfId="1" applyNumberFormat="1" applyFont="1"/>
    <xf numFmtId="169" fontId="0" fillId="4" borderId="0" xfId="1" applyNumberFormat="1" applyFont="1" applyFill="1"/>
    <xf numFmtId="43" fontId="2" fillId="4" borderId="0" xfId="1" applyFont="1" applyFill="1"/>
    <xf numFmtId="169" fontId="2" fillId="4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3228-4141-814B-9DED-82F3E7476FEF}">
  <dimension ref="A1:T58"/>
  <sheetViews>
    <sheetView tabSelected="1" topLeftCell="A26" zoomScale="110" zoomScaleNormal="110" workbookViewId="0">
      <selection activeCell="I48" sqref="I48"/>
    </sheetView>
  </sheetViews>
  <sheetFormatPr baseColWidth="10" defaultRowHeight="16" x14ac:dyDescent="0.2"/>
  <cols>
    <col min="1" max="4" width="10.83203125" style="1"/>
    <col min="5" max="5" width="11.83203125" style="1" bestFit="1" customWidth="1"/>
    <col min="6" max="6" width="3.33203125" style="1" customWidth="1"/>
    <col min="7" max="8" width="10.83203125" style="1"/>
    <col min="9" max="9" width="11.33203125" style="1" bestFit="1" customWidth="1"/>
    <col min="10" max="11" width="10.83203125" style="1"/>
    <col min="12" max="12" width="3.1640625" style="1" customWidth="1"/>
    <col min="13" max="17" width="10.83203125" style="1"/>
    <col min="18" max="18" width="13.1640625" style="1" bestFit="1" customWidth="1"/>
    <col min="19" max="16384" width="10.83203125" style="1"/>
  </cols>
  <sheetData>
    <row r="1" spans="1:19" x14ac:dyDescent="0.2">
      <c r="A1" s="4" t="s">
        <v>0</v>
      </c>
    </row>
    <row r="3" spans="1:19" x14ac:dyDescent="0.2">
      <c r="A3" s="5" t="s">
        <v>1</v>
      </c>
      <c r="B3" s="6">
        <v>0.1</v>
      </c>
    </row>
    <row r="5" spans="1:19" s="4" customFormat="1" x14ac:dyDescent="0.2">
      <c r="A5" s="4" t="s">
        <v>2</v>
      </c>
      <c r="G5" s="4" t="s">
        <v>10</v>
      </c>
      <c r="M5" s="4" t="s">
        <v>13</v>
      </c>
      <c r="Q5" s="4" t="s">
        <v>15</v>
      </c>
    </row>
    <row r="6" spans="1:19" x14ac:dyDescent="0.2">
      <c r="A6" s="1" t="s">
        <v>3</v>
      </c>
      <c r="B6" s="1">
        <v>2000</v>
      </c>
      <c r="G6" s="1" t="s">
        <v>3</v>
      </c>
      <c r="H6" s="1">
        <v>1800</v>
      </c>
      <c r="M6" s="1" t="s">
        <v>3</v>
      </c>
      <c r="N6" s="1">
        <v>2100</v>
      </c>
      <c r="Q6" s="1" t="s">
        <v>16</v>
      </c>
      <c r="R6" s="1">
        <v>500</v>
      </c>
    </row>
    <row r="7" spans="1:19" x14ac:dyDescent="0.2">
      <c r="A7" s="1" t="s">
        <v>4</v>
      </c>
      <c r="B7" s="8">
        <v>3</v>
      </c>
      <c r="C7" s="8" t="s">
        <v>5</v>
      </c>
      <c r="G7" s="1" t="s">
        <v>4</v>
      </c>
      <c r="H7" s="8">
        <v>2</v>
      </c>
      <c r="I7" s="8" t="s">
        <v>5</v>
      </c>
      <c r="M7" s="1" t="s">
        <v>4</v>
      </c>
      <c r="N7" s="8">
        <v>1.5</v>
      </c>
      <c r="O7" s="8" t="s">
        <v>5</v>
      </c>
      <c r="Q7" s="1" t="s">
        <v>20</v>
      </c>
      <c r="R7" s="1">
        <v>5000</v>
      </c>
      <c r="S7" s="1" t="s">
        <v>17</v>
      </c>
    </row>
    <row r="8" spans="1:19" x14ac:dyDescent="0.2">
      <c r="A8" s="1" t="s">
        <v>6</v>
      </c>
      <c r="B8" s="2">
        <v>0.09</v>
      </c>
      <c r="C8" s="1" t="s">
        <v>7</v>
      </c>
      <c r="G8" s="1" t="s">
        <v>6</v>
      </c>
      <c r="H8" s="2">
        <v>0.12</v>
      </c>
      <c r="I8" s="7" t="s">
        <v>12</v>
      </c>
      <c r="M8" s="1" t="s">
        <v>6</v>
      </c>
      <c r="N8" s="2">
        <v>0</v>
      </c>
      <c r="Q8" s="1" t="s">
        <v>18</v>
      </c>
      <c r="R8" s="1">
        <v>250</v>
      </c>
      <c r="S8" s="1" t="s">
        <v>19</v>
      </c>
    </row>
    <row r="9" spans="1:19" x14ac:dyDescent="0.2">
      <c r="A9" s="1" t="s">
        <v>8</v>
      </c>
      <c r="B9" s="1" t="s">
        <v>9</v>
      </c>
      <c r="G9" s="1" t="s">
        <v>8</v>
      </c>
      <c r="H9" s="1" t="s">
        <v>11</v>
      </c>
      <c r="M9" s="1" t="s">
        <v>8</v>
      </c>
      <c r="N9" s="1" t="s">
        <v>14</v>
      </c>
      <c r="Q9" s="1" t="s">
        <v>4</v>
      </c>
      <c r="R9" s="8">
        <v>2</v>
      </c>
      <c r="S9" s="8" t="s">
        <v>5</v>
      </c>
    </row>
    <row r="10" spans="1:19" x14ac:dyDescent="0.2">
      <c r="A10" s="1" t="s">
        <v>20</v>
      </c>
      <c r="B10" s="3">
        <v>0.96499999999999997</v>
      </c>
      <c r="G10" s="1" t="s">
        <v>20</v>
      </c>
      <c r="H10" s="2">
        <v>1.02</v>
      </c>
      <c r="M10" s="1" t="s">
        <v>20</v>
      </c>
      <c r="N10" s="2">
        <v>0.85</v>
      </c>
      <c r="Q10" s="1" t="s">
        <v>21</v>
      </c>
      <c r="R10" s="1">
        <v>5050</v>
      </c>
    </row>
    <row r="12" spans="1:19" x14ac:dyDescent="0.2">
      <c r="A12" s="4" t="s">
        <v>22</v>
      </c>
    </row>
    <row r="13" spans="1:19" x14ac:dyDescent="0.2">
      <c r="A13" s="5" t="s">
        <v>26</v>
      </c>
      <c r="B13" s="5"/>
      <c r="C13" s="5"/>
      <c r="D13" s="5"/>
      <c r="E13" s="5"/>
      <c r="F13" s="5"/>
    </row>
    <row r="14" spans="1:19" x14ac:dyDescent="0.2">
      <c r="A14" s="7" t="s">
        <v>23</v>
      </c>
      <c r="B14" s="7"/>
      <c r="C14" s="7"/>
      <c r="D14" s="7"/>
      <c r="E14" s="7"/>
      <c r="F14" s="7"/>
      <c r="G14" s="7"/>
    </row>
    <row r="15" spans="1:19" x14ac:dyDescent="0.2">
      <c r="A15" s="8" t="s">
        <v>24</v>
      </c>
      <c r="B15" s="8"/>
      <c r="C15" s="8"/>
      <c r="D15" s="8"/>
      <c r="E15" s="8"/>
      <c r="F15" s="8"/>
      <c r="G15" s="8"/>
      <c r="H15" s="8"/>
    </row>
    <row r="16" spans="1:19" x14ac:dyDescent="0.2">
      <c r="A16" s="8"/>
      <c r="B16" s="8" t="s">
        <v>25</v>
      </c>
      <c r="C16" s="8"/>
      <c r="D16" s="8"/>
      <c r="E16" s="8"/>
      <c r="F16" s="8"/>
      <c r="G16" s="8"/>
      <c r="H16" s="8"/>
      <c r="I16" s="8"/>
      <c r="J16" s="8" t="s">
        <v>36</v>
      </c>
    </row>
    <row r="18" spans="1:20" s="9" customFormat="1" x14ac:dyDescent="0.2">
      <c r="A18" s="13" t="s">
        <v>27</v>
      </c>
      <c r="B18" s="9" t="s">
        <v>8</v>
      </c>
      <c r="C18" s="9" t="s">
        <v>28</v>
      </c>
      <c r="D18" s="16" t="s">
        <v>29</v>
      </c>
      <c r="E18" s="11" t="s">
        <v>30</v>
      </c>
      <c r="G18" s="13" t="s">
        <v>27</v>
      </c>
      <c r="H18" s="9" t="s">
        <v>8</v>
      </c>
      <c r="I18" s="9" t="s">
        <v>28</v>
      </c>
      <c r="J18" s="16" t="s">
        <v>29</v>
      </c>
      <c r="K18" s="11" t="s">
        <v>30</v>
      </c>
      <c r="M18" s="13" t="s">
        <v>27</v>
      </c>
      <c r="N18" s="16" t="s">
        <v>33</v>
      </c>
      <c r="Q18" s="13" t="s">
        <v>27</v>
      </c>
      <c r="R18" s="9" t="s">
        <v>8</v>
      </c>
      <c r="S18" s="9" t="s">
        <v>34</v>
      </c>
      <c r="T18" s="16" t="s">
        <v>29</v>
      </c>
    </row>
    <row r="19" spans="1:20" x14ac:dyDescent="0.2">
      <c r="A19" s="10">
        <v>0</v>
      </c>
      <c r="D19" s="17">
        <f>-B10*B6</f>
        <v>-1930</v>
      </c>
      <c r="E19" s="12">
        <f>+B6</f>
        <v>2000</v>
      </c>
      <c r="G19" s="10">
        <v>0</v>
      </c>
      <c r="J19" s="17">
        <f>-H10*H6</f>
        <v>-1836</v>
      </c>
      <c r="K19" s="12">
        <f>+H6-H19</f>
        <v>1800</v>
      </c>
      <c r="M19" s="10">
        <v>0</v>
      </c>
      <c r="N19" s="17">
        <f>-N10*N6</f>
        <v>-1785</v>
      </c>
      <c r="Q19" s="10">
        <v>0</v>
      </c>
      <c r="T19" s="17">
        <f>-R7*R6/1000</f>
        <v>-2500</v>
      </c>
    </row>
    <row r="20" spans="1:20" x14ac:dyDescent="0.2">
      <c r="A20" s="10">
        <v>1</v>
      </c>
      <c r="D20" s="17">
        <f>+B20+C20</f>
        <v>0</v>
      </c>
      <c r="E20" s="12">
        <f>+E19-B20</f>
        <v>2000</v>
      </c>
      <c r="F20" s="14"/>
      <c r="G20" s="10">
        <v>1</v>
      </c>
      <c r="I20" s="1">
        <f>+K19*$H$8/4</f>
        <v>54</v>
      </c>
      <c r="J20" s="17">
        <f>+H20+I20</f>
        <v>54</v>
      </c>
      <c r="K20" s="12">
        <f>+K19-H20</f>
        <v>1800</v>
      </c>
      <c r="M20" s="10">
        <v>1</v>
      </c>
      <c r="N20" s="17">
        <v>0</v>
      </c>
      <c r="Q20" s="10">
        <v>1</v>
      </c>
      <c r="T20" s="17">
        <f>+R20+S20</f>
        <v>0</v>
      </c>
    </row>
    <row r="21" spans="1:20" x14ac:dyDescent="0.2">
      <c r="A21" s="10">
        <v>2</v>
      </c>
      <c r="C21" s="1">
        <f>+E20*$B$8/2</f>
        <v>90</v>
      </c>
      <c r="D21" s="17">
        <f t="shared" ref="D21:D31" si="0">+B21+C21</f>
        <v>90</v>
      </c>
      <c r="E21" s="12">
        <f t="shared" ref="E21:E31" si="1">+E20-B21</f>
        <v>2000</v>
      </c>
      <c r="F21" s="14"/>
      <c r="G21" s="10">
        <v>2</v>
      </c>
      <c r="I21" s="1">
        <f t="shared" ref="I21:I27" si="2">+K20*$H$8/4</f>
        <v>54</v>
      </c>
      <c r="J21" s="17">
        <f t="shared" ref="J21:J27" si="3">+H21+I21</f>
        <v>54</v>
      </c>
      <c r="K21" s="12">
        <f t="shared" ref="K21:K27" si="4">+K20-H21</f>
        <v>1800</v>
      </c>
      <c r="M21" s="10">
        <v>2</v>
      </c>
      <c r="N21" s="17">
        <v>0</v>
      </c>
      <c r="Q21" s="10">
        <v>2</v>
      </c>
      <c r="S21" s="1">
        <f>+$R$8*$R$6/1000</f>
        <v>125</v>
      </c>
      <c r="T21" s="17">
        <f t="shared" ref="T21:T27" si="5">+R21+S21</f>
        <v>125</v>
      </c>
    </row>
    <row r="22" spans="1:20" x14ac:dyDescent="0.2">
      <c r="A22" s="10">
        <v>3</v>
      </c>
      <c r="D22" s="17">
        <f t="shared" si="0"/>
        <v>0</v>
      </c>
      <c r="E22" s="12">
        <f t="shared" si="1"/>
        <v>2000</v>
      </c>
      <c r="F22" s="14"/>
      <c r="G22" s="10">
        <v>3</v>
      </c>
      <c r="I22" s="1">
        <f t="shared" si="2"/>
        <v>54</v>
      </c>
      <c r="J22" s="17">
        <f t="shared" si="3"/>
        <v>54</v>
      </c>
      <c r="K22" s="12">
        <f t="shared" si="4"/>
        <v>1800</v>
      </c>
      <c r="M22" s="10">
        <v>3</v>
      </c>
      <c r="N22" s="17">
        <v>0</v>
      </c>
      <c r="Q22" s="10">
        <v>3</v>
      </c>
      <c r="T22" s="17">
        <f t="shared" si="5"/>
        <v>0</v>
      </c>
    </row>
    <row r="23" spans="1:20" x14ac:dyDescent="0.2">
      <c r="A23" s="10">
        <v>4</v>
      </c>
      <c r="B23" s="1">
        <f>+B6/B7</f>
        <v>666.66666666666663</v>
      </c>
      <c r="C23" s="1">
        <f>+E22*$B$8/2</f>
        <v>90</v>
      </c>
      <c r="D23" s="17">
        <f t="shared" si="0"/>
        <v>756.66666666666663</v>
      </c>
      <c r="E23" s="12">
        <f t="shared" si="1"/>
        <v>1333.3333333333335</v>
      </c>
      <c r="F23" s="14"/>
      <c r="G23" s="10">
        <v>4</v>
      </c>
      <c r="I23" s="1">
        <f t="shared" si="2"/>
        <v>54</v>
      </c>
      <c r="J23" s="17">
        <f t="shared" si="3"/>
        <v>54</v>
      </c>
      <c r="K23" s="12">
        <f t="shared" si="4"/>
        <v>1800</v>
      </c>
      <c r="M23" s="10">
        <v>4</v>
      </c>
      <c r="N23" s="17">
        <v>0</v>
      </c>
      <c r="Q23" s="10">
        <v>4</v>
      </c>
      <c r="S23" s="1">
        <f>+$R$8*$R$6/1000</f>
        <v>125</v>
      </c>
      <c r="T23" s="17">
        <f t="shared" si="5"/>
        <v>125</v>
      </c>
    </row>
    <row r="24" spans="1:20" x14ac:dyDescent="0.2">
      <c r="A24" s="10">
        <v>5</v>
      </c>
      <c r="D24" s="17">
        <f t="shared" si="0"/>
        <v>0</v>
      </c>
      <c r="E24" s="12">
        <f t="shared" si="1"/>
        <v>1333.3333333333335</v>
      </c>
      <c r="G24" s="10">
        <v>5</v>
      </c>
      <c r="I24" s="1">
        <f t="shared" si="2"/>
        <v>54</v>
      </c>
      <c r="J24" s="17">
        <f t="shared" si="3"/>
        <v>54</v>
      </c>
      <c r="K24" s="12">
        <f t="shared" si="4"/>
        <v>1800</v>
      </c>
      <c r="M24" s="10">
        <v>5</v>
      </c>
      <c r="N24" s="17">
        <v>0</v>
      </c>
      <c r="Q24" s="10">
        <v>5</v>
      </c>
      <c r="T24" s="17">
        <f t="shared" si="5"/>
        <v>0</v>
      </c>
    </row>
    <row r="25" spans="1:20" x14ac:dyDescent="0.2">
      <c r="A25" s="10">
        <v>6</v>
      </c>
      <c r="C25" s="1">
        <f>+E24*$B$8/2</f>
        <v>60.000000000000007</v>
      </c>
      <c r="D25" s="17">
        <f t="shared" si="0"/>
        <v>60.000000000000007</v>
      </c>
      <c r="E25" s="12">
        <f t="shared" si="1"/>
        <v>1333.3333333333335</v>
      </c>
      <c r="G25" s="10">
        <v>6</v>
      </c>
      <c r="I25" s="1">
        <f t="shared" si="2"/>
        <v>54</v>
      </c>
      <c r="J25" s="17">
        <f t="shared" si="3"/>
        <v>54</v>
      </c>
      <c r="K25" s="12">
        <f t="shared" si="4"/>
        <v>1800</v>
      </c>
      <c r="M25" s="10">
        <v>6</v>
      </c>
      <c r="N25" s="17">
        <f>+N6</f>
        <v>2100</v>
      </c>
      <c r="Q25" s="10">
        <v>6</v>
      </c>
      <c r="S25" s="1">
        <f>+$R$8*$R$6/1000</f>
        <v>125</v>
      </c>
      <c r="T25" s="17">
        <f t="shared" si="5"/>
        <v>125</v>
      </c>
    </row>
    <row r="26" spans="1:20" x14ac:dyDescent="0.2">
      <c r="A26" s="10">
        <v>7</v>
      </c>
      <c r="D26" s="17">
        <f t="shared" si="0"/>
        <v>0</v>
      </c>
      <c r="E26" s="12">
        <f t="shared" si="1"/>
        <v>1333.3333333333335</v>
      </c>
      <c r="G26" s="10">
        <v>7</v>
      </c>
      <c r="I26" s="1">
        <f t="shared" si="2"/>
        <v>54</v>
      </c>
      <c r="J26" s="17">
        <f t="shared" si="3"/>
        <v>54</v>
      </c>
      <c r="K26" s="12">
        <f t="shared" si="4"/>
        <v>1800</v>
      </c>
      <c r="Q26" s="10">
        <v>7</v>
      </c>
      <c r="T26" s="17">
        <f t="shared" si="5"/>
        <v>0</v>
      </c>
    </row>
    <row r="27" spans="1:20" x14ac:dyDescent="0.2">
      <c r="A27" s="10">
        <v>8</v>
      </c>
      <c r="B27" s="1">
        <f>+B23</f>
        <v>666.66666666666663</v>
      </c>
      <c r="C27" s="1">
        <f>+E26*$B$8/2</f>
        <v>60.000000000000007</v>
      </c>
      <c r="D27" s="17">
        <f t="shared" si="0"/>
        <v>726.66666666666663</v>
      </c>
      <c r="E27" s="12">
        <f t="shared" si="1"/>
        <v>666.66666666666686</v>
      </c>
      <c r="G27" s="10">
        <v>8</v>
      </c>
      <c r="H27" s="1">
        <f>+H6</f>
        <v>1800</v>
      </c>
      <c r="I27" s="1">
        <f t="shared" si="2"/>
        <v>54</v>
      </c>
      <c r="J27" s="17">
        <f t="shared" si="3"/>
        <v>1854</v>
      </c>
      <c r="K27" s="12">
        <f t="shared" si="4"/>
        <v>0</v>
      </c>
      <c r="Q27" s="10">
        <v>8</v>
      </c>
      <c r="R27" s="1">
        <f>+R6*R10/1000</f>
        <v>2525</v>
      </c>
      <c r="S27" s="1">
        <f>+$R$8*$R$6/1000</f>
        <v>125</v>
      </c>
      <c r="T27" s="17">
        <f t="shared" si="5"/>
        <v>2650</v>
      </c>
    </row>
    <row r="28" spans="1:20" x14ac:dyDescent="0.2">
      <c r="A28" s="10">
        <v>9</v>
      </c>
      <c r="D28" s="17">
        <f t="shared" si="0"/>
        <v>0</v>
      </c>
      <c r="E28" s="12">
        <f t="shared" si="1"/>
        <v>666.66666666666686</v>
      </c>
    </row>
    <row r="29" spans="1:20" x14ac:dyDescent="0.2">
      <c r="A29" s="10">
        <v>10</v>
      </c>
      <c r="C29" s="1">
        <f>+E28*$B$8/2</f>
        <v>30.000000000000007</v>
      </c>
      <c r="D29" s="17">
        <f t="shared" si="0"/>
        <v>30.000000000000007</v>
      </c>
      <c r="E29" s="12">
        <f t="shared" si="1"/>
        <v>666.66666666666686</v>
      </c>
    </row>
    <row r="30" spans="1:20" x14ac:dyDescent="0.2">
      <c r="A30" s="10">
        <v>11</v>
      </c>
      <c r="D30" s="17">
        <f t="shared" si="0"/>
        <v>0</v>
      </c>
      <c r="E30" s="12">
        <f t="shared" si="1"/>
        <v>666.66666666666686</v>
      </c>
    </row>
    <row r="31" spans="1:20" x14ac:dyDescent="0.2">
      <c r="A31" s="10">
        <v>12</v>
      </c>
      <c r="B31" s="1">
        <f>+B27</f>
        <v>666.66666666666663</v>
      </c>
      <c r="C31" s="1">
        <f>+E30*$B$8/2</f>
        <v>30.000000000000007</v>
      </c>
      <c r="D31" s="17">
        <f t="shared" si="0"/>
        <v>696.66666666666663</v>
      </c>
      <c r="E31" s="12">
        <f t="shared" si="1"/>
        <v>0</v>
      </c>
    </row>
    <row r="33" spans="1:20" x14ac:dyDescent="0.2">
      <c r="A33" s="1" t="s">
        <v>31</v>
      </c>
      <c r="D33" s="1">
        <f>+NPV(B3/4,D20:D31)+D19</f>
        <v>30.759488937641891</v>
      </c>
      <c r="G33" s="1" t="s">
        <v>31</v>
      </c>
      <c r="J33" s="19">
        <f>+NPV(B3/4,J20:J27)+J19</f>
        <v>28.531234507287991</v>
      </c>
      <c r="M33" s="1" t="s">
        <v>31</v>
      </c>
      <c r="N33" s="19">
        <f>+NPV(B3/4,N20:N25)+N19</f>
        <v>25.823418517059736</v>
      </c>
      <c r="Q33" s="1" t="s">
        <v>31</v>
      </c>
      <c r="T33" s="19">
        <f>+NPV(B3/4,T20:T27)+T19</f>
        <v>14.986151023819275</v>
      </c>
    </row>
    <row r="34" spans="1:20" x14ac:dyDescent="0.2">
      <c r="A34" s="1" t="s">
        <v>32</v>
      </c>
      <c r="D34" s="15">
        <f>+IRR(D19:D31)*4</f>
        <v>0.10882332120665872</v>
      </c>
      <c r="G34" s="1" t="s">
        <v>32</v>
      </c>
      <c r="J34" s="15">
        <f>+IRR(J19:J27)*4</f>
        <v>0.10873844264378807</v>
      </c>
      <c r="M34" s="1" t="s">
        <v>32</v>
      </c>
      <c r="N34" s="15">
        <f>+IRR(N19:N25)*4</f>
        <v>0.10982664739621573</v>
      </c>
      <c r="Q34" s="1" t="s">
        <v>32</v>
      </c>
      <c r="T34" s="15">
        <f>+IRR(T19:T27)*4</f>
        <v>0.10329069670255286</v>
      </c>
    </row>
    <row r="35" spans="1:20" x14ac:dyDescent="0.2">
      <c r="A35" s="8" t="s">
        <v>35</v>
      </c>
      <c r="B35" s="8"/>
      <c r="C35" s="8"/>
      <c r="D35" s="20">
        <f>PMT($B$3/4,A31,-D33)*4</f>
        <v>11.994616816641084</v>
      </c>
      <c r="G35" s="8" t="s">
        <v>35</v>
      </c>
      <c r="H35" s="8"/>
      <c r="I35" s="8"/>
      <c r="J35" s="20">
        <f>PMT($B$3/4,G27,-J33)*4</f>
        <v>15.916702200178456</v>
      </c>
      <c r="M35" s="21" t="s">
        <v>35</v>
      </c>
      <c r="N35" s="22">
        <f>PMT($B$3/4,M25,-N33)*4</f>
        <v>18.752963537963574</v>
      </c>
      <c r="Q35" s="8" t="s">
        <v>35</v>
      </c>
      <c r="R35" s="8"/>
      <c r="S35" s="8"/>
      <c r="T35" s="20">
        <f>PMT($B$3/4,Q27,-T33)*4</f>
        <v>8.3603148301241923</v>
      </c>
    </row>
    <row r="37" spans="1:20" x14ac:dyDescent="0.2">
      <c r="A37" s="1" t="s">
        <v>37</v>
      </c>
    </row>
    <row r="38" spans="1:20" x14ac:dyDescent="0.2">
      <c r="A38" s="1" t="s">
        <v>38</v>
      </c>
    </row>
    <row r="39" spans="1:20" x14ac:dyDescent="0.2">
      <c r="A39" s="1" t="s">
        <v>39</v>
      </c>
      <c r="B39" s="1" t="s">
        <v>40</v>
      </c>
    </row>
    <row r="40" spans="1:20" x14ac:dyDescent="0.2">
      <c r="B40" s="1" t="s">
        <v>10</v>
      </c>
    </row>
    <row r="41" spans="1:20" x14ac:dyDescent="0.2">
      <c r="B41" s="1" t="s">
        <v>2</v>
      </c>
    </row>
    <row r="42" spans="1:20" x14ac:dyDescent="0.2">
      <c r="B42" s="1" t="s">
        <v>15</v>
      </c>
    </row>
    <row r="44" spans="1:20" x14ac:dyDescent="0.2">
      <c r="A44" s="4" t="s">
        <v>41</v>
      </c>
      <c r="G44" s="4" t="s">
        <v>46</v>
      </c>
    </row>
    <row r="46" spans="1:20" s="9" customFormat="1" x14ac:dyDescent="0.2">
      <c r="A46" s="13" t="s">
        <v>27</v>
      </c>
      <c r="B46" s="9" t="s">
        <v>42</v>
      </c>
      <c r="C46" s="9" t="s">
        <v>43</v>
      </c>
      <c r="D46" s="16" t="s">
        <v>44</v>
      </c>
      <c r="G46" s="13" t="s">
        <v>27</v>
      </c>
      <c r="H46" s="9" t="s">
        <v>29</v>
      </c>
      <c r="I46" s="9" t="s">
        <v>47</v>
      </c>
      <c r="J46" s="9" t="s">
        <v>48</v>
      </c>
    </row>
    <row r="47" spans="1:20" x14ac:dyDescent="0.2">
      <c r="A47" s="10">
        <v>0</v>
      </c>
      <c r="B47" s="1">
        <f>+J19</f>
        <v>-1836</v>
      </c>
      <c r="C47" s="1">
        <f>+T19</f>
        <v>-2500</v>
      </c>
      <c r="D47" s="17">
        <f>+B47-C47</f>
        <v>664</v>
      </c>
      <c r="G47" s="10">
        <v>0</v>
      </c>
      <c r="H47" s="1">
        <f>+J19</f>
        <v>-1836</v>
      </c>
      <c r="I47" s="1">
        <f>+H47</f>
        <v>-1836</v>
      </c>
    </row>
    <row r="48" spans="1:20" x14ac:dyDescent="0.2">
      <c r="A48" s="10">
        <v>1</v>
      </c>
      <c r="B48" s="1">
        <f t="shared" ref="B48:B55" si="6">+J20</f>
        <v>54</v>
      </c>
      <c r="C48" s="1">
        <f t="shared" ref="C48:C55" si="7">+T20</f>
        <v>0</v>
      </c>
      <c r="D48" s="17">
        <f t="shared" ref="D48:D55" si="8">+B48-C48</f>
        <v>54</v>
      </c>
      <c r="G48" s="10">
        <v>1</v>
      </c>
      <c r="H48" s="1">
        <f t="shared" ref="H48:H55" si="9">+J20</f>
        <v>54</v>
      </c>
      <c r="I48" s="1">
        <f>PV($B$3/4,G48,,-H48)</f>
        <v>52.682926829268297</v>
      </c>
      <c r="J48" s="1">
        <f>+I47+I48</f>
        <v>-1783.3170731707316</v>
      </c>
    </row>
    <row r="49" spans="1:11" x14ac:dyDescent="0.2">
      <c r="A49" s="10">
        <v>2</v>
      </c>
      <c r="B49" s="1">
        <f t="shared" si="6"/>
        <v>54</v>
      </c>
      <c r="C49" s="1">
        <f t="shared" si="7"/>
        <v>125</v>
      </c>
      <c r="D49" s="17">
        <f t="shared" si="8"/>
        <v>-71</v>
      </c>
      <c r="G49" s="10">
        <v>2</v>
      </c>
      <c r="H49" s="1">
        <f t="shared" si="9"/>
        <v>54</v>
      </c>
      <c r="I49" s="1">
        <f>PV($B$3/4,G49,,-H49)</f>
        <v>51.397977394408095</v>
      </c>
      <c r="J49" s="1">
        <f>+J48+I49</f>
        <v>-1731.9190957763235</v>
      </c>
    </row>
    <row r="50" spans="1:11" x14ac:dyDescent="0.2">
      <c r="A50" s="10">
        <v>3</v>
      </c>
      <c r="B50" s="1">
        <f t="shared" si="6"/>
        <v>54</v>
      </c>
      <c r="C50" s="1">
        <f t="shared" si="7"/>
        <v>0</v>
      </c>
      <c r="D50" s="17">
        <f t="shared" si="8"/>
        <v>54</v>
      </c>
      <c r="G50" s="10">
        <v>3</v>
      </c>
      <c r="H50" s="1">
        <f t="shared" si="9"/>
        <v>54</v>
      </c>
      <c r="I50" s="1">
        <f t="shared" ref="I49:I55" si="10">PV($B$3/4,G50,,-H50)</f>
        <v>50.144368189666437</v>
      </c>
      <c r="J50" s="1">
        <f>+J49+I50</f>
        <v>-1681.774727586657</v>
      </c>
    </row>
    <row r="51" spans="1:11" x14ac:dyDescent="0.2">
      <c r="A51" s="10">
        <v>4</v>
      </c>
      <c r="B51" s="1">
        <f t="shared" si="6"/>
        <v>54</v>
      </c>
      <c r="C51" s="1">
        <f t="shared" si="7"/>
        <v>125</v>
      </c>
      <c r="D51" s="17">
        <f t="shared" si="8"/>
        <v>-71</v>
      </c>
      <c r="G51" s="10">
        <v>4</v>
      </c>
      <c r="H51" s="1">
        <f t="shared" si="9"/>
        <v>54</v>
      </c>
      <c r="I51" s="1">
        <f t="shared" si="10"/>
        <v>48.921334819186768</v>
      </c>
      <c r="J51" s="1">
        <f>+J50+I51</f>
        <v>-1632.8533927674703</v>
      </c>
    </row>
    <row r="52" spans="1:11" x14ac:dyDescent="0.2">
      <c r="A52" s="10">
        <v>5</v>
      </c>
      <c r="B52" s="1">
        <f t="shared" si="6"/>
        <v>54</v>
      </c>
      <c r="C52" s="1">
        <f t="shared" si="7"/>
        <v>0</v>
      </c>
      <c r="D52" s="17">
        <f t="shared" si="8"/>
        <v>54</v>
      </c>
      <c r="G52" s="10">
        <v>5</v>
      </c>
      <c r="H52" s="1">
        <f t="shared" si="9"/>
        <v>54</v>
      </c>
      <c r="I52" s="1">
        <f t="shared" si="10"/>
        <v>47.728131530913927</v>
      </c>
      <c r="J52" s="1">
        <f>+J51+I52</f>
        <v>-1585.1252612365563</v>
      </c>
    </row>
    <row r="53" spans="1:11" x14ac:dyDescent="0.2">
      <c r="A53" s="10">
        <v>6</v>
      </c>
      <c r="B53" s="1">
        <f t="shared" si="6"/>
        <v>54</v>
      </c>
      <c r="C53" s="1">
        <f t="shared" si="7"/>
        <v>125</v>
      </c>
      <c r="D53" s="17">
        <f t="shared" si="8"/>
        <v>-71</v>
      </c>
      <c r="G53" s="10">
        <v>6</v>
      </c>
      <c r="H53" s="1">
        <f t="shared" si="9"/>
        <v>54</v>
      </c>
      <c r="I53" s="1">
        <f t="shared" si="10"/>
        <v>46.564030761867251</v>
      </c>
      <c r="J53" s="1">
        <f t="shared" ref="J53:J54" si="11">+J52+I53</f>
        <v>-1538.561230474689</v>
      </c>
    </row>
    <row r="54" spans="1:11" x14ac:dyDescent="0.2">
      <c r="A54" s="10">
        <v>7</v>
      </c>
      <c r="B54" s="1">
        <f t="shared" si="6"/>
        <v>54</v>
      </c>
      <c r="C54" s="1">
        <f t="shared" si="7"/>
        <v>0</v>
      </c>
      <c r="D54" s="17">
        <f t="shared" si="8"/>
        <v>54</v>
      </c>
      <c r="G54" s="10">
        <v>7</v>
      </c>
      <c r="H54" s="1">
        <f t="shared" si="9"/>
        <v>54</v>
      </c>
      <c r="I54" s="1">
        <f>PV($B$3/4,G54,,-H54)</f>
        <v>45.428322694504629</v>
      </c>
      <c r="J54" s="1">
        <f t="shared" si="11"/>
        <v>-1493.1329077801843</v>
      </c>
    </row>
    <row r="55" spans="1:11" x14ac:dyDescent="0.2">
      <c r="A55" s="10">
        <v>8</v>
      </c>
      <c r="B55" s="1">
        <f t="shared" si="6"/>
        <v>1854</v>
      </c>
      <c r="C55" s="1">
        <f t="shared" si="7"/>
        <v>2650</v>
      </c>
      <c r="D55" s="17">
        <f t="shared" si="8"/>
        <v>-796</v>
      </c>
      <c r="G55" s="10">
        <v>8</v>
      </c>
      <c r="H55" s="1">
        <f t="shared" si="9"/>
        <v>1854</v>
      </c>
      <c r="I55" s="1">
        <f t="shared" si="10"/>
        <v>1521.6641422874723</v>
      </c>
      <c r="J55" s="1">
        <f>-J54/I55</f>
        <v>0.98124997907593603</v>
      </c>
    </row>
    <row r="57" spans="1:11" x14ac:dyDescent="0.2">
      <c r="D57" s="15"/>
      <c r="J57" s="1">
        <f>+G54+J55</f>
        <v>7.9812499790759359</v>
      </c>
      <c r="K57" s="1" t="s">
        <v>49</v>
      </c>
    </row>
    <row r="58" spans="1:11" x14ac:dyDescent="0.2">
      <c r="A58" s="1" t="s">
        <v>45</v>
      </c>
      <c r="J58" s="18">
        <f>+J57/4</f>
        <v>1.995312494768984</v>
      </c>
      <c r="K58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2021-02-02T16:05:41Z</dcterms:created>
  <dcterms:modified xsi:type="dcterms:W3CDTF">2021-02-02T17:25:45Z</dcterms:modified>
</cp:coreProperties>
</file>