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f8a7588fd4d2e66/Isa/02 Universidad/Financiera II/2021 Fin II/2021 Clases Virtuales/"/>
    </mc:Choice>
  </mc:AlternateContent>
  <xr:revisionPtr revIDLastSave="0" documentId="8_{CF512AC7-90A0-8D42-89B7-F09415EC13B8}" xr6:coauthVersionLast="46" xr6:coauthVersionMax="46" xr10:uidLastSave="{00000000-0000-0000-0000-000000000000}"/>
  <bookViews>
    <workbookView xWindow="0" yWindow="0" windowWidth="28800" windowHeight="18000" activeTab="1" xr2:uid="{33803720-7C69-7545-BAAF-9DC991038DD8}"/>
  </bookViews>
  <sheets>
    <sheet name="CCA" sheetId="1" r:id="rId1"/>
    <sheet name="Mariposa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5" i="2" l="1"/>
  <c r="C24" i="2"/>
  <c r="D13" i="2"/>
  <c r="D19" i="2"/>
  <c r="D18" i="2"/>
  <c r="D17" i="2"/>
  <c r="D16" i="2"/>
  <c r="D15" i="2"/>
  <c r="D14" i="2"/>
  <c r="D12" i="2"/>
  <c r="C19" i="2"/>
  <c r="C18" i="2"/>
  <c r="C17" i="2"/>
  <c r="C16" i="2"/>
  <c r="C15" i="2"/>
  <c r="C14" i="2"/>
  <c r="C13" i="2"/>
  <c r="C12" i="2"/>
  <c r="F13" i="2"/>
  <c r="F14" i="2" s="1"/>
  <c r="F15" i="2" s="1"/>
  <c r="F16" i="2" s="1"/>
  <c r="F17" i="2" s="1"/>
  <c r="F18" i="2" s="1"/>
  <c r="F19" i="2" s="1"/>
  <c r="F12" i="2"/>
  <c r="F11" i="2"/>
  <c r="B19" i="2"/>
  <c r="B17" i="2"/>
  <c r="B15" i="2"/>
  <c r="B13" i="2"/>
  <c r="G56" i="1"/>
  <c r="D56" i="1"/>
  <c r="C60" i="1"/>
  <c r="B60" i="1"/>
  <c r="D60" i="1" s="1"/>
  <c r="C59" i="1"/>
  <c r="B59" i="1"/>
  <c r="D59" i="1" s="1"/>
  <c r="C58" i="1"/>
  <c r="B58" i="1"/>
  <c r="C57" i="1"/>
  <c r="D57" i="1" s="1"/>
  <c r="B57" i="1"/>
  <c r="D58" i="1"/>
  <c r="G47" i="1"/>
  <c r="D44" i="1"/>
  <c r="B51" i="1"/>
  <c r="D47" i="1"/>
  <c r="G36" i="1"/>
  <c r="D43" i="1"/>
  <c r="C51" i="1"/>
  <c r="D51" i="1"/>
  <c r="C50" i="1"/>
  <c r="B50" i="1"/>
  <c r="D50" i="1" s="1"/>
  <c r="C49" i="1"/>
  <c r="B49" i="1"/>
  <c r="C48" i="1"/>
  <c r="B48" i="1"/>
  <c r="D49" i="1"/>
  <c r="D48" i="1"/>
  <c r="G35" i="1"/>
  <c r="C33" i="1"/>
  <c r="B33" i="1"/>
  <c r="C40" i="1"/>
  <c r="B40" i="1"/>
  <c r="C39" i="1"/>
  <c r="B39" i="1"/>
  <c r="C38" i="1"/>
  <c r="B38" i="1"/>
  <c r="C37" i="1"/>
  <c r="B37" i="1"/>
  <c r="C36" i="1"/>
  <c r="B36" i="1"/>
  <c r="C35" i="1"/>
  <c r="B35" i="1"/>
  <c r="C34" i="1"/>
  <c r="B34" i="1"/>
  <c r="D11" i="1"/>
  <c r="C23" i="1"/>
  <c r="C26" i="1" s="1"/>
  <c r="G25" i="1"/>
  <c r="G24" i="1"/>
  <c r="G23" i="1"/>
  <c r="C14" i="1"/>
  <c r="F15" i="1"/>
  <c r="C15" i="1"/>
  <c r="D19" i="1"/>
  <c r="D12" i="1"/>
  <c r="D18" i="1"/>
  <c r="D17" i="1"/>
  <c r="D16" i="1"/>
  <c r="D15" i="1"/>
  <c r="D14" i="1"/>
  <c r="D13" i="1"/>
  <c r="C18" i="1"/>
  <c r="C13" i="1"/>
  <c r="C19" i="1"/>
  <c r="C17" i="1"/>
  <c r="C16" i="1"/>
  <c r="C12" i="1"/>
  <c r="F13" i="1"/>
  <c r="F14" i="1" s="1"/>
  <c r="F16" i="1" s="1"/>
  <c r="F17" i="1" s="1"/>
  <c r="F18" i="1" s="1"/>
  <c r="F19" i="1" s="1"/>
  <c r="F12" i="1"/>
  <c r="F11" i="1"/>
  <c r="B19" i="1"/>
  <c r="D33" i="1" l="1"/>
  <c r="D34" i="1" l="1"/>
  <c r="D35" i="1" l="1"/>
  <c r="D36" i="1" l="1"/>
  <c r="D37" i="1" l="1"/>
  <c r="D38" i="1" l="1"/>
  <c r="D39" i="1" l="1"/>
  <c r="D40" i="1" l="1"/>
</calcChain>
</file>

<file path=xl/sharedStrings.xml><?xml version="1.0" encoding="utf-8"?>
<sst xmlns="http://schemas.openxmlformats.org/spreadsheetml/2006/main" count="73" uniqueCount="49">
  <si>
    <t>CERVECERIA CENTROAMERICANA</t>
  </si>
  <si>
    <t>V. Nominal</t>
  </si>
  <si>
    <t>Int.</t>
  </si>
  <si>
    <t>Plazo</t>
  </si>
  <si>
    <t>meses</t>
  </si>
  <si>
    <t xml:space="preserve">Cap. </t>
  </si>
  <si>
    <t>al vencimiento</t>
  </si>
  <si>
    <t>Meses</t>
  </si>
  <si>
    <t>Capital</t>
  </si>
  <si>
    <t>Intereses</t>
  </si>
  <si>
    <t>FC</t>
  </si>
  <si>
    <t>flujo de caja</t>
  </si>
  <si>
    <t>Saldo Cap.</t>
  </si>
  <si>
    <t>Saldo final de lo que me deben cada período</t>
  </si>
  <si>
    <t>anual con pagos mensuales</t>
  </si>
  <si>
    <t>1.)</t>
  </si>
  <si>
    <t xml:space="preserve">Precio </t>
  </si>
  <si>
    <t>NOTA: Precio de los bonos se cotiza como % del VN</t>
  </si>
  <si>
    <t>Precio</t>
  </si>
  <si>
    <t>prima</t>
  </si>
  <si>
    <t>descuento</t>
  </si>
  <si>
    <t>Monto Inversión</t>
  </si>
  <si>
    <t>Rendimiento ?</t>
  </si>
  <si>
    <t>TIR / IRR (formula excel)</t>
  </si>
  <si>
    <t>Rendimiento</t>
  </si>
  <si>
    <t>2.)</t>
  </si>
  <si>
    <t>anual pagadero mensual</t>
  </si>
  <si>
    <t>Ks (costo oportunidad)</t>
  </si>
  <si>
    <t>Precio = Desembolso / VN</t>
  </si>
  <si>
    <t>VP</t>
  </si>
  <si>
    <t>Precio =&gt;</t>
  </si>
  <si>
    <t>VP de los flujos</t>
  </si>
  <si>
    <t>NPV / VNA</t>
  </si>
  <si>
    <t>3.)</t>
  </si>
  <si>
    <t>Precio 0</t>
  </si>
  <si>
    <t>Precio 4</t>
  </si>
  <si>
    <t>Monto</t>
  </si>
  <si>
    <t>4.)</t>
  </si>
  <si>
    <t>EMBOTELLADORA LA MARIPOSA</t>
  </si>
  <si>
    <t>VN</t>
  </si>
  <si>
    <t>años</t>
  </si>
  <si>
    <t>Interes</t>
  </si>
  <si>
    <t>anual cap. Trim</t>
  </si>
  <si>
    <t>Cap.</t>
  </si>
  <si>
    <t>semestrales</t>
  </si>
  <si>
    <t>Trim.</t>
  </si>
  <si>
    <t>Saldo</t>
  </si>
  <si>
    <t>a)</t>
  </si>
  <si>
    <t>Ks (cto. Op.)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</si>
</sst>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5" formatCode="0.0%"/>
    <numFmt numFmtId="167" formatCode="0.0000%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0" tint="-0.34998626667073579"/>
      <name val="Calibri"/>
      <family val="2"/>
      <scheme val="minor"/>
    </font>
    <font>
      <b/>
      <i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7">
    <xf numFmtId="0" fontId="0" fillId="0" borderId="0" xfId="0"/>
    <xf numFmtId="43" fontId="0" fillId="0" borderId="0" xfId="1" applyFont="1"/>
    <xf numFmtId="9" fontId="0" fillId="0" borderId="0" xfId="1" applyNumberFormat="1" applyFont="1"/>
    <xf numFmtId="43" fontId="2" fillId="0" borderId="0" xfId="1" applyFont="1"/>
    <xf numFmtId="43" fontId="2" fillId="0" borderId="0" xfId="1" applyFont="1" applyAlignment="1">
      <alignment horizontal="center"/>
    </xf>
    <xf numFmtId="0" fontId="0" fillId="0" borderId="0" xfId="1" applyNumberFormat="1" applyFont="1" applyAlignment="1">
      <alignment horizontal="center"/>
    </xf>
    <xf numFmtId="43" fontId="0" fillId="0" borderId="0" xfId="1" applyFont="1" applyAlignment="1">
      <alignment horizontal="center"/>
    </xf>
    <xf numFmtId="43" fontId="3" fillId="0" borderId="0" xfId="1" applyFont="1"/>
    <xf numFmtId="43" fontId="4" fillId="0" borderId="0" xfId="1" applyFont="1" applyAlignment="1">
      <alignment horizontal="center"/>
    </xf>
    <xf numFmtId="43" fontId="3" fillId="2" borderId="0" xfId="1" applyFont="1" applyFill="1"/>
    <xf numFmtId="167" fontId="0" fillId="0" borderId="0" xfId="2" applyNumberFormat="1" applyFont="1"/>
    <xf numFmtId="9" fontId="0" fillId="0" borderId="0" xfId="1" applyNumberFormat="1" applyFont="1" applyAlignment="1">
      <alignment horizontal="center"/>
    </xf>
    <xf numFmtId="43" fontId="0" fillId="3" borderId="1" xfId="1" applyFont="1" applyFill="1" applyBorder="1"/>
    <xf numFmtId="43" fontId="0" fillId="3" borderId="2" xfId="1" applyFont="1" applyFill="1" applyBorder="1"/>
    <xf numFmtId="43" fontId="3" fillId="3" borderId="2" xfId="1" applyFont="1" applyFill="1" applyBorder="1"/>
    <xf numFmtId="43" fontId="0" fillId="3" borderId="3" xfId="1" applyFont="1" applyFill="1" applyBorder="1"/>
    <xf numFmtId="43" fontId="0" fillId="3" borderId="4" xfId="1" applyFont="1" applyFill="1" applyBorder="1"/>
    <xf numFmtId="9" fontId="0" fillId="3" borderId="0" xfId="1" applyNumberFormat="1" applyFont="1" applyFill="1" applyBorder="1" applyAlignment="1">
      <alignment horizontal="center"/>
    </xf>
    <xf numFmtId="43" fontId="5" fillId="3" borderId="0" xfId="1" applyFont="1" applyFill="1" applyBorder="1"/>
    <xf numFmtId="43" fontId="0" fillId="3" borderId="5" xfId="1" applyFont="1" applyFill="1" applyBorder="1"/>
    <xf numFmtId="43" fontId="0" fillId="3" borderId="5" xfId="1" applyFont="1" applyFill="1" applyBorder="1" applyAlignment="1">
      <alignment horizontal="center"/>
    </xf>
    <xf numFmtId="43" fontId="0" fillId="3" borderId="6" xfId="1" applyFont="1" applyFill="1" applyBorder="1"/>
    <xf numFmtId="9" fontId="0" fillId="3" borderId="7" xfId="1" applyNumberFormat="1" applyFont="1" applyFill="1" applyBorder="1" applyAlignment="1">
      <alignment horizontal="center"/>
    </xf>
    <xf numFmtId="43" fontId="5" fillId="3" borderId="7" xfId="1" applyFont="1" applyFill="1" applyBorder="1"/>
    <xf numFmtId="43" fontId="0" fillId="3" borderId="8" xfId="1" applyFont="1" applyFill="1" applyBorder="1"/>
    <xf numFmtId="165" fontId="2" fillId="0" borderId="0" xfId="1" applyNumberFormat="1" applyFont="1" applyAlignment="1">
      <alignment horizontal="center"/>
    </xf>
    <xf numFmtId="43" fontId="0" fillId="3" borderId="0" xfId="1" applyFont="1" applyFill="1"/>
    <xf numFmtId="43" fontId="3" fillId="0" borderId="0" xfId="1" applyFont="1" applyFill="1"/>
    <xf numFmtId="43" fontId="6" fillId="0" borderId="0" xfId="1" applyFont="1" applyFill="1" applyAlignment="1">
      <alignment horizontal="center"/>
    </xf>
    <xf numFmtId="43" fontId="5" fillId="0" borderId="0" xfId="1" applyFont="1" applyFill="1"/>
    <xf numFmtId="43" fontId="6" fillId="0" borderId="0" xfId="1" applyFont="1" applyFill="1"/>
    <xf numFmtId="43" fontId="6" fillId="0" borderId="0" xfId="1" applyFont="1"/>
    <xf numFmtId="10" fontId="6" fillId="0" borderId="0" xfId="2" applyNumberFormat="1" applyFont="1"/>
    <xf numFmtId="10" fontId="2" fillId="0" borderId="0" xfId="1" applyNumberFormat="1" applyFont="1"/>
    <xf numFmtId="43" fontId="2" fillId="2" borderId="0" xfId="1" applyFont="1" applyFill="1" applyAlignment="1">
      <alignment horizontal="center"/>
    </xf>
    <xf numFmtId="43" fontId="0" fillId="4" borderId="0" xfId="1" applyFont="1" applyFill="1"/>
    <xf numFmtId="165" fontId="2" fillId="0" borderId="0" xfId="2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391B6-5880-FA43-B31D-9FFAD2764FF5}">
  <dimension ref="A1:H60"/>
  <sheetViews>
    <sheetView topLeftCell="A39" zoomScale="150" zoomScaleNormal="150" workbookViewId="0">
      <selection activeCell="G56" sqref="G56"/>
    </sheetView>
  </sheetViews>
  <sheetFormatPr baseColWidth="10" defaultRowHeight="16" x14ac:dyDescent="0.2"/>
  <cols>
    <col min="1" max="1" width="10.83203125" style="1"/>
    <col min="2" max="2" width="21" style="1" bestFit="1" customWidth="1"/>
    <col min="3" max="3" width="11.5" style="1" bestFit="1" customWidth="1"/>
    <col min="4" max="4" width="12.5" style="1" bestFit="1" customWidth="1"/>
    <col min="5" max="5" width="10.83203125" style="1"/>
    <col min="6" max="6" width="15.5" style="7" customWidth="1"/>
    <col min="7" max="7" width="15" style="1" bestFit="1" customWidth="1"/>
    <col min="8" max="16384" width="10.83203125" style="1"/>
  </cols>
  <sheetData>
    <row r="1" spans="1:6" x14ac:dyDescent="0.2">
      <c r="A1" s="1" t="s">
        <v>0</v>
      </c>
    </row>
    <row r="3" spans="1:6" x14ac:dyDescent="0.2">
      <c r="A3" s="1" t="s">
        <v>1</v>
      </c>
      <c r="B3" s="1">
        <v>135000</v>
      </c>
      <c r="C3" s="10"/>
    </row>
    <row r="4" spans="1:6" x14ac:dyDescent="0.2">
      <c r="A4" s="1" t="s">
        <v>2</v>
      </c>
      <c r="B4" s="2">
        <v>0.14000000000000001</v>
      </c>
      <c r="C4" s="1" t="s">
        <v>14</v>
      </c>
    </row>
    <row r="5" spans="1:6" x14ac:dyDescent="0.2">
      <c r="A5" s="1" t="s">
        <v>3</v>
      </c>
      <c r="B5" s="1">
        <v>8</v>
      </c>
      <c r="C5" s="1" t="s">
        <v>4</v>
      </c>
    </row>
    <row r="6" spans="1:6" x14ac:dyDescent="0.2">
      <c r="A6" s="1" t="s">
        <v>5</v>
      </c>
      <c r="B6" s="1" t="s">
        <v>6</v>
      </c>
    </row>
    <row r="9" spans="1:6" x14ac:dyDescent="0.2">
      <c r="D9" s="6" t="s">
        <v>11</v>
      </c>
      <c r="F9" s="7" t="s">
        <v>13</v>
      </c>
    </row>
    <row r="10" spans="1:6" s="4" customFormat="1" x14ac:dyDescent="0.2">
      <c r="A10" s="4" t="s">
        <v>7</v>
      </c>
      <c r="B10" s="4" t="s">
        <v>8</v>
      </c>
      <c r="C10" s="4" t="s">
        <v>9</v>
      </c>
      <c r="D10" s="4" t="s">
        <v>10</v>
      </c>
      <c r="F10" s="8" t="s">
        <v>12</v>
      </c>
    </row>
    <row r="11" spans="1:6" x14ac:dyDescent="0.2">
      <c r="A11" s="5">
        <v>0</v>
      </c>
      <c r="D11" s="1">
        <f>-C23</f>
        <v>-130950</v>
      </c>
      <c r="F11" s="7">
        <f>+B3</f>
        <v>135000</v>
      </c>
    </row>
    <row r="12" spans="1:6" x14ac:dyDescent="0.2">
      <c r="A12" s="5">
        <v>1</v>
      </c>
      <c r="C12" s="1">
        <f>+F11*$B$4/12</f>
        <v>1575</v>
      </c>
      <c r="D12" s="26">
        <f>+B12+C12</f>
        <v>1575</v>
      </c>
      <c r="F12" s="7">
        <f>+F11-B12</f>
        <v>135000</v>
      </c>
    </row>
    <row r="13" spans="1:6" x14ac:dyDescent="0.2">
      <c r="A13" s="5">
        <v>2</v>
      </c>
      <c r="C13" s="1">
        <f>+F12*$B$4/12</f>
        <v>1575</v>
      </c>
      <c r="D13" s="26">
        <f t="shared" ref="D13:D19" si="0">+B13+C13</f>
        <v>1575</v>
      </c>
      <c r="F13" s="7">
        <f t="shared" ref="F13:F19" si="1">+F12-B13</f>
        <v>135000</v>
      </c>
    </row>
    <row r="14" spans="1:6" x14ac:dyDescent="0.2">
      <c r="A14" s="5">
        <v>3</v>
      </c>
      <c r="C14" s="1">
        <f>+F13*$B$4/12</f>
        <v>1575</v>
      </c>
      <c r="D14" s="26">
        <f t="shared" si="0"/>
        <v>1575</v>
      </c>
      <c r="F14" s="7">
        <f t="shared" si="1"/>
        <v>135000</v>
      </c>
    </row>
    <row r="15" spans="1:6" x14ac:dyDescent="0.2">
      <c r="A15" s="5">
        <v>4</v>
      </c>
      <c r="C15" s="1">
        <f>+F14*$B$4/12</f>
        <v>1575</v>
      </c>
      <c r="D15" s="26">
        <f t="shared" si="0"/>
        <v>1575</v>
      </c>
      <c r="F15" s="7">
        <f>+F14-B15</f>
        <v>135000</v>
      </c>
    </row>
    <row r="16" spans="1:6" x14ac:dyDescent="0.2">
      <c r="A16" s="5">
        <v>5</v>
      </c>
      <c r="C16" s="1">
        <f t="shared" ref="C13:C19" si="2">+F15*$B$4/12</f>
        <v>1575</v>
      </c>
      <c r="D16" s="26">
        <f t="shared" si="0"/>
        <v>1575</v>
      </c>
      <c r="F16" s="7">
        <f t="shared" si="1"/>
        <v>135000</v>
      </c>
    </row>
    <row r="17" spans="1:8" x14ac:dyDescent="0.2">
      <c r="A17" s="5">
        <v>6</v>
      </c>
      <c r="C17" s="1">
        <f t="shared" si="2"/>
        <v>1575</v>
      </c>
      <c r="D17" s="26">
        <f t="shared" si="0"/>
        <v>1575</v>
      </c>
      <c r="F17" s="7">
        <f t="shared" si="1"/>
        <v>135000</v>
      </c>
    </row>
    <row r="18" spans="1:8" x14ac:dyDescent="0.2">
      <c r="A18" s="5">
        <v>7</v>
      </c>
      <c r="C18" s="1">
        <f>+F17*$B$4/12</f>
        <v>1575</v>
      </c>
      <c r="D18" s="26">
        <f t="shared" si="0"/>
        <v>1575</v>
      </c>
      <c r="F18" s="7">
        <f t="shared" si="1"/>
        <v>135000</v>
      </c>
    </row>
    <row r="19" spans="1:8" x14ac:dyDescent="0.2">
      <c r="A19" s="5">
        <v>8</v>
      </c>
      <c r="B19" s="1">
        <f>+B3</f>
        <v>135000</v>
      </c>
      <c r="C19" s="1">
        <f t="shared" si="2"/>
        <v>1575</v>
      </c>
      <c r="D19" s="26">
        <f>+B19+C19</f>
        <v>136575</v>
      </c>
      <c r="F19" s="9">
        <f t="shared" si="1"/>
        <v>0</v>
      </c>
    </row>
    <row r="22" spans="1:8" x14ac:dyDescent="0.2">
      <c r="A22" s="1" t="s">
        <v>15</v>
      </c>
      <c r="B22" s="1" t="s">
        <v>16</v>
      </c>
      <c r="C22" s="11">
        <v>0.97</v>
      </c>
      <c r="E22" s="12" t="s">
        <v>17</v>
      </c>
      <c r="F22" s="13"/>
      <c r="G22" s="14"/>
      <c r="H22" s="15"/>
    </row>
    <row r="23" spans="1:8" x14ac:dyDescent="0.2">
      <c r="B23" s="1" t="s">
        <v>21</v>
      </c>
      <c r="C23" s="1">
        <f>+C22*B3</f>
        <v>130950</v>
      </c>
      <c r="E23" s="16" t="s">
        <v>18</v>
      </c>
      <c r="F23" s="17">
        <v>1</v>
      </c>
      <c r="G23" s="18">
        <f>+F23*B3</f>
        <v>135000</v>
      </c>
      <c r="H23" s="19"/>
    </row>
    <row r="24" spans="1:8" x14ac:dyDescent="0.2">
      <c r="B24" s="1" t="s">
        <v>22</v>
      </c>
      <c r="C24" s="1" t="s">
        <v>23</v>
      </c>
      <c r="E24" s="16" t="s">
        <v>18</v>
      </c>
      <c r="F24" s="17">
        <v>1.1000000000000001</v>
      </c>
      <c r="G24" s="18">
        <f>+F24*B3</f>
        <v>148500</v>
      </c>
      <c r="H24" s="20" t="s">
        <v>19</v>
      </c>
    </row>
    <row r="25" spans="1:8" x14ac:dyDescent="0.2">
      <c r="E25" s="21" t="s">
        <v>18</v>
      </c>
      <c r="F25" s="22">
        <v>0.9</v>
      </c>
      <c r="G25" s="23">
        <f>+F25*B3</f>
        <v>121500</v>
      </c>
      <c r="H25" s="24" t="s">
        <v>20</v>
      </c>
    </row>
    <row r="26" spans="1:8" x14ac:dyDescent="0.2">
      <c r="B26" s="3" t="s">
        <v>24</v>
      </c>
      <c r="C26" s="25">
        <f>IRR(D11:D19)*12</f>
        <v>0.18823411510810839</v>
      </c>
    </row>
    <row r="28" spans="1:8" x14ac:dyDescent="0.2">
      <c r="A28" s="1" t="s">
        <v>25</v>
      </c>
      <c r="B28" s="1" t="s">
        <v>27</v>
      </c>
      <c r="C28" s="2">
        <v>0.2</v>
      </c>
      <c r="D28" s="1" t="s">
        <v>26</v>
      </c>
    </row>
    <row r="30" spans="1:8" x14ac:dyDescent="0.2">
      <c r="D30" s="6" t="s">
        <v>11</v>
      </c>
      <c r="F30" s="27"/>
    </row>
    <row r="31" spans="1:8" x14ac:dyDescent="0.2">
      <c r="A31" s="4" t="s">
        <v>7</v>
      </c>
      <c r="B31" s="4" t="s">
        <v>8</v>
      </c>
      <c r="C31" s="4" t="s">
        <v>9</v>
      </c>
      <c r="D31" s="4" t="s">
        <v>10</v>
      </c>
      <c r="E31" s="4"/>
      <c r="F31" s="28" t="s">
        <v>28</v>
      </c>
      <c r="G31" s="4"/>
      <c r="H31" s="4"/>
    </row>
    <row r="32" spans="1:8" x14ac:dyDescent="0.2">
      <c r="A32" s="5">
        <v>0</v>
      </c>
      <c r="F32" s="27"/>
    </row>
    <row r="33" spans="1:8" x14ac:dyDescent="0.2">
      <c r="A33" s="5">
        <v>1</v>
      </c>
      <c r="B33" s="1">
        <f>+B12</f>
        <v>0</v>
      </c>
      <c r="C33" s="1">
        <f>+C12</f>
        <v>1575</v>
      </c>
      <c r="D33" s="26">
        <f>+B33+C33</f>
        <v>1575</v>
      </c>
      <c r="F33" s="29" t="s">
        <v>30</v>
      </c>
      <c r="G33" s="1" t="s">
        <v>31</v>
      </c>
      <c r="H33" s="1" t="s">
        <v>32</v>
      </c>
    </row>
    <row r="34" spans="1:8" x14ac:dyDescent="0.2">
      <c r="A34" s="5">
        <v>2</v>
      </c>
      <c r="B34" s="1">
        <f t="shared" ref="B34:C34" si="3">+B13</f>
        <v>0</v>
      </c>
      <c r="C34" s="1">
        <f t="shared" si="3"/>
        <v>1575</v>
      </c>
      <c r="D34" s="26">
        <f t="shared" ref="D34:D39" si="4">+B34+C34</f>
        <v>1575</v>
      </c>
      <c r="F34" s="27"/>
    </row>
    <row r="35" spans="1:8" x14ac:dyDescent="0.2">
      <c r="A35" s="5">
        <v>3</v>
      </c>
      <c r="B35" s="1">
        <f t="shared" ref="B35:C35" si="5">+B14</f>
        <v>0</v>
      </c>
      <c r="C35" s="1">
        <f t="shared" si="5"/>
        <v>1575</v>
      </c>
      <c r="D35" s="26">
        <f t="shared" si="4"/>
        <v>1575</v>
      </c>
      <c r="F35" s="29" t="s">
        <v>29</v>
      </c>
      <c r="G35" s="1">
        <f>NPV(C28/12,D33:D40)</f>
        <v>129983.49144143754</v>
      </c>
    </row>
    <row r="36" spans="1:8" x14ac:dyDescent="0.2">
      <c r="A36" s="5">
        <v>4</v>
      </c>
      <c r="B36" s="1">
        <f t="shared" ref="B36:C36" si="6">+B15</f>
        <v>0</v>
      </c>
      <c r="C36" s="1">
        <f t="shared" si="6"/>
        <v>1575</v>
      </c>
      <c r="D36" s="26">
        <f t="shared" si="4"/>
        <v>1575</v>
      </c>
      <c r="F36" s="30" t="s">
        <v>18</v>
      </c>
      <c r="G36" s="32">
        <f>+G35/B3</f>
        <v>0.96284067734398171</v>
      </c>
    </row>
    <row r="37" spans="1:8" x14ac:dyDescent="0.2">
      <c r="A37" s="5">
        <v>5</v>
      </c>
      <c r="B37" s="1">
        <f t="shared" ref="B37:C37" si="7">+B16</f>
        <v>0</v>
      </c>
      <c r="C37" s="1">
        <f t="shared" si="7"/>
        <v>1575</v>
      </c>
      <c r="D37" s="26">
        <f t="shared" si="4"/>
        <v>1575</v>
      </c>
      <c r="F37" s="27"/>
    </row>
    <row r="38" spans="1:8" x14ac:dyDescent="0.2">
      <c r="A38" s="5">
        <v>6</v>
      </c>
      <c r="B38" s="1">
        <f t="shared" ref="B38:C38" si="8">+B17</f>
        <v>0</v>
      </c>
      <c r="C38" s="1">
        <f t="shared" si="8"/>
        <v>1575</v>
      </c>
      <c r="D38" s="26">
        <f t="shared" si="4"/>
        <v>1575</v>
      </c>
      <c r="F38" s="27"/>
      <c r="G38" s="2"/>
    </row>
    <row r="39" spans="1:8" x14ac:dyDescent="0.2">
      <c r="A39" s="5">
        <v>7</v>
      </c>
      <c r="B39" s="1">
        <f t="shared" ref="B39:C39" si="9">+B18</f>
        <v>0</v>
      </c>
      <c r="C39" s="1">
        <f t="shared" si="9"/>
        <v>1575</v>
      </c>
      <c r="D39" s="26">
        <f t="shared" si="4"/>
        <v>1575</v>
      </c>
      <c r="F39" s="27"/>
    </row>
    <row r="40" spans="1:8" x14ac:dyDescent="0.2">
      <c r="A40" s="5">
        <v>8</v>
      </c>
      <c r="B40" s="1">
        <f t="shared" ref="B40:C40" si="10">+B19</f>
        <v>135000</v>
      </c>
      <c r="C40" s="1">
        <f t="shared" si="10"/>
        <v>1575</v>
      </c>
      <c r="D40" s="26">
        <f>+B40+C40</f>
        <v>136575</v>
      </c>
      <c r="F40" s="27"/>
    </row>
    <row r="42" spans="1:8" x14ac:dyDescent="0.2">
      <c r="D42" s="6" t="s">
        <v>36</v>
      </c>
    </row>
    <row r="43" spans="1:8" x14ac:dyDescent="0.2">
      <c r="A43" s="1" t="s">
        <v>33</v>
      </c>
      <c r="B43" s="1" t="s">
        <v>34</v>
      </c>
      <c r="C43" s="2">
        <v>0.97</v>
      </c>
      <c r="D43" s="1">
        <f>+C43*$B$3</f>
        <v>130950</v>
      </c>
    </row>
    <row r="44" spans="1:8" x14ac:dyDescent="0.2">
      <c r="B44" s="1" t="s">
        <v>35</v>
      </c>
      <c r="C44" s="2">
        <v>0.96</v>
      </c>
      <c r="D44" s="1">
        <f>+C44*$B$3</f>
        <v>129600</v>
      </c>
    </row>
    <row r="46" spans="1:8" x14ac:dyDescent="0.2">
      <c r="A46" s="4" t="s">
        <v>7</v>
      </c>
      <c r="B46" s="4" t="s">
        <v>8</v>
      </c>
      <c r="C46" s="4" t="s">
        <v>9</v>
      </c>
      <c r="D46" s="4" t="s">
        <v>10</v>
      </c>
    </row>
    <row r="47" spans="1:8" x14ac:dyDescent="0.2">
      <c r="A47" s="5">
        <v>0</v>
      </c>
      <c r="D47" s="1">
        <f>-D43</f>
        <v>-130950</v>
      </c>
      <c r="F47" s="31" t="s">
        <v>24</v>
      </c>
      <c r="G47" s="33">
        <f>+IRR(D47:D51)*12</f>
        <v>0.11383869721866091</v>
      </c>
    </row>
    <row r="48" spans="1:8" x14ac:dyDescent="0.2">
      <c r="A48" s="5">
        <v>1</v>
      </c>
      <c r="B48" s="1">
        <f>+B33</f>
        <v>0</v>
      </c>
      <c r="C48" s="1">
        <f>+C33</f>
        <v>1575</v>
      </c>
      <c r="D48" s="26">
        <f>+B48+C48</f>
        <v>1575</v>
      </c>
    </row>
    <row r="49" spans="1:7" x14ac:dyDescent="0.2">
      <c r="A49" s="5">
        <v>2</v>
      </c>
      <c r="B49" s="1">
        <f t="shared" ref="B49:C49" si="11">+B34</f>
        <v>0</v>
      </c>
      <c r="C49" s="1">
        <f t="shared" si="11"/>
        <v>1575</v>
      </c>
      <c r="D49" s="26">
        <f t="shared" ref="D49:D51" si="12">+B49+C49</f>
        <v>1575</v>
      </c>
    </row>
    <row r="50" spans="1:7" x14ac:dyDescent="0.2">
      <c r="A50" s="5">
        <v>3</v>
      </c>
      <c r="B50" s="1">
        <f t="shared" ref="B50:C50" si="13">+B35</f>
        <v>0</v>
      </c>
      <c r="C50" s="1">
        <f t="shared" si="13"/>
        <v>1575</v>
      </c>
      <c r="D50" s="26">
        <f t="shared" si="12"/>
        <v>1575</v>
      </c>
    </row>
    <row r="51" spans="1:7" x14ac:dyDescent="0.2">
      <c r="A51" s="5">
        <v>4</v>
      </c>
      <c r="B51" s="1">
        <f>+D44</f>
        <v>129600</v>
      </c>
      <c r="C51" s="1">
        <f t="shared" ref="B51:C51" si="14">+C36</f>
        <v>1575</v>
      </c>
      <c r="D51" s="26">
        <f t="shared" si="12"/>
        <v>131175</v>
      </c>
    </row>
    <row r="54" spans="1:7" x14ac:dyDescent="0.2">
      <c r="A54" s="1" t="s">
        <v>37</v>
      </c>
    </row>
    <row r="55" spans="1:7" x14ac:dyDescent="0.2">
      <c r="A55" s="4" t="s">
        <v>7</v>
      </c>
      <c r="B55" s="4" t="s">
        <v>8</v>
      </c>
      <c r="C55" s="4" t="s">
        <v>9</v>
      </c>
      <c r="D55" s="4" t="s">
        <v>10</v>
      </c>
    </row>
    <row r="56" spans="1:7" x14ac:dyDescent="0.2">
      <c r="A56" s="1">
        <v>0</v>
      </c>
      <c r="D56" s="1">
        <f>-D44</f>
        <v>-129600</v>
      </c>
      <c r="F56" s="31" t="s">
        <v>24</v>
      </c>
      <c r="G56" s="33">
        <f>+IRR(D56:D60)*12</f>
        <v>0.26674184007343982</v>
      </c>
    </row>
    <row r="57" spans="1:7" x14ac:dyDescent="0.2">
      <c r="A57" s="5">
        <v>1</v>
      </c>
      <c r="B57" s="1">
        <f>+B37</f>
        <v>0</v>
      </c>
      <c r="C57" s="1">
        <f>+C37</f>
        <v>1575</v>
      </c>
      <c r="D57" s="26">
        <f t="shared" ref="D57:D59" si="15">+B57+C57</f>
        <v>1575</v>
      </c>
    </row>
    <row r="58" spans="1:7" x14ac:dyDescent="0.2">
      <c r="A58" s="5">
        <v>2</v>
      </c>
      <c r="B58" s="1">
        <f>+B38</f>
        <v>0</v>
      </c>
      <c r="C58" s="1">
        <f>+C38</f>
        <v>1575</v>
      </c>
      <c r="D58" s="26">
        <f t="shared" si="15"/>
        <v>1575</v>
      </c>
    </row>
    <row r="59" spans="1:7" x14ac:dyDescent="0.2">
      <c r="A59" s="5">
        <v>3</v>
      </c>
      <c r="B59" s="1">
        <f>+B39</f>
        <v>0</v>
      </c>
      <c r="C59" s="1">
        <f>+C39</f>
        <v>1575</v>
      </c>
      <c r="D59" s="26">
        <f t="shared" si="15"/>
        <v>1575</v>
      </c>
    </row>
    <row r="60" spans="1:7" x14ac:dyDescent="0.2">
      <c r="A60" s="5">
        <v>4</v>
      </c>
      <c r="B60" s="1">
        <f>+B40</f>
        <v>135000</v>
      </c>
      <c r="C60" s="1">
        <f>+C40</f>
        <v>1575</v>
      </c>
      <c r="D60" s="26">
        <f>+B60+C60</f>
        <v>136575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28976-B4DD-9A41-8E3E-91FDFA4F583C}">
  <dimension ref="A1:F25"/>
  <sheetViews>
    <sheetView tabSelected="1" zoomScale="140" zoomScaleNormal="140" workbookViewId="0">
      <selection activeCell="C22" sqref="C22"/>
    </sheetView>
  </sheetViews>
  <sheetFormatPr baseColWidth="10" defaultRowHeight="16" x14ac:dyDescent="0.2"/>
  <cols>
    <col min="1" max="1" width="10.83203125" style="1"/>
    <col min="2" max="2" width="12.5" style="1" bestFit="1" customWidth="1"/>
    <col min="3" max="3" width="13.1640625" style="1" bestFit="1" customWidth="1"/>
    <col min="4" max="5" width="10.83203125" style="1"/>
    <col min="6" max="6" width="11.5" style="1" bestFit="1" customWidth="1"/>
    <col min="7" max="16384" width="10.83203125" style="1"/>
  </cols>
  <sheetData>
    <row r="1" spans="1:6" x14ac:dyDescent="0.2">
      <c r="A1" s="3" t="s">
        <v>38</v>
      </c>
    </row>
    <row r="3" spans="1:6" x14ac:dyDescent="0.2">
      <c r="A3" s="1" t="s">
        <v>39</v>
      </c>
      <c r="B3" s="1">
        <v>90000</v>
      </c>
    </row>
    <row r="4" spans="1:6" x14ac:dyDescent="0.2">
      <c r="A4" s="1" t="s">
        <v>3</v>
      </c>
      <c r="B4" s="1">
        <v>2</v>
      </c>
      <c r="C4" s="1" t="s">
        <v>40</v>
      </c>
    </row>
    <row r="5" spans="1:6" x14ac:dyDescent="0.2">
      <c r="A5" s="1" t="s">
        <v>41</v>
      </c>
      <c r="B5" s="2">
        <v>0.18</v>
      </c>
      <c r="C5" s="1" t="s">
        <v>42</v>
      </c>
    </row>
    <row r="6" spans="1:6" x14ac:dyDescent="0.2">
      <c r="A6" s="1" t="s">
        <v>43</v>
      </c>
      <c r="B6" s="1" t="s">
        <v>44</v>
      </c>
    </row>
    <row r="10" spans="1:6" s="4" customFormat="1" x14ac:dyDescent="0.2">
      <c r="A10" s="34" t="s">
        <v>45</v>
      </c>
      <c r="B10" s="4" t="s">
        <v>8</v>
      </c>
      <c r="C10" s="4" t="s">
        <v>9</v>
      </c>
      <c r="D10" s="4" t="s">
        <v>10</v>
      </c>
      <c r="F10" s="8" t="s">
        <v>46</v>
      </c>
    </row>
    <row r="11" spans="1:6" x14ac:dyDescent="0.2">
      <c r="A11" s="5">
        <v>0</v>
      </c>
      <c r="F11" s="7">
        <f>+B3</f>
        <v>90000</v>
      </c>
    </row>
    <row r="12" spans="1:6" x14ac:dyDescent="0.2">
      <c r="A12" s="5">
        <v>1</v>
      </c>
      <c r="C12" s="1">
        <f>+F11*$B$5/4</f>
        <v>4050</v>
      </c>
      <c r="D12" s="35">
        <f>+B12+C12</f>
        <v>4050</v>
      </c>
      <c r="F12" s="7">
        <f>+F11-B12</f>
        <v>90000</v>
      </c>
    </row>
    <row r="13" spans="1:6" x14ac:dyDescent="0.2">
      <c r="A13" s="5">
        <v>2</v>
      </c>
      <c r="B13" s="1">
        <f>+B3/4</f>
        <v>22500</v>
      </c>
      <c r="C13" s="1">
        <f t="shared" ref="C13:C19" si="0">+F12*$B$5/4</f>
        <v>4050</v>
      </c>
      <c r="D13" s="35">
        <f>+B13+C13</f>
        <v>26550</v>
      </c>
      <c r="F13" s="7">
        <f t="shared" ref="F13:F19" si="1">+F12-B13</f>
        <v>67500</v>
      </c>
    </row>
    <row r="14" spans="1:6" x14ac:dyDescent="0.2">
      <c r="A14" s="5">
        <v>3</v>
      </c>
      <c r="C14" s="1">
        <f t="shared" si="0"/>
        <v>3037.5</v>
      </c>
      <c r="D14" s="35">
        <f t="shared" ref="D13:D19" si="2">+B14+C14</f>
        <v>3037.5</v>
      </c>
      <c r="F14" s="7">
        <f t="shared" si="1"/>
        <v>67500</v>
      </c>
    </row>
    <row r="15" spans="1:6" x14ac:dyDescent="0.2">
      <c r="A15" s="5">
        <v>4</v>
      </c>
      <c r="B15" s="1">
        <f>+B13</f>
        <v>22500</v>
      </c>
      <c r="C15" s="1">
        <f t="shared" si="0"/>
        <v>3037.5</v>
      </c>
      <c r="D15" s="35">
        <f t="shared" si="2"/>
        <v>25537.5</v>
      </c>
      <c r="F15" s="7">
        <f t="shared" si="1"/>
        <v>45000</v>
      </c>
    </row>
    <row r="16" spans="1:6" x14ac:dyDescent="0.2">
      <c r="A16" s="5">
        <v>5</v>
      </c>
      <c r="C16" s="1">
        <f t="shared" si="0"/>
        <v>2025</v>
      </c>
      <c r="D16" s="35">
        <f t="shared" si="2"/>
        <v>2025</v>
      </c>
      <c r="F16" s="7">
        <f t="shared" si="1"/>
        <v>45000</v>
      </c>
    </row>
    <row r="17" spans="1:6" x14ac:dyDescent="0.2">
      <c r="A17" s="5">
        <v>6</v>
      </c>
      <c r="B17" s="1">
        <f>+B15</f>
        <v>22500</v>
      </c>
      <c r="C17" s="1">
        <f t="shared" si="0"/>
        <v>2025</v>
      </c>
      <c r="D17" s="35">
        <f t="shared" si="2"/>
        <v>24525</v>
      </c>
      <c r="F17" s="7">
        <f t="shared" si="1"/>
        <v>22500</v>
      </c>
    </row>
    <row r="18" spans="1:6" x14ac:dyDescent="0.2">
      <c r="A18" s="5">
        <v>7</v>
      </c>
      <c r="C18" s="1">
        <f t="shared" si="0"/>
        <v>1012.5</v>
      </c>
      <c r="D18" s="35">
        <f t="shared" si="2"/>
        <v>1012.5</v>
      </c>
      <c r="F18" s="7">
        <f t="shared" si="1"/>
        <v>22500</v>
      </c>
    </row>
    <row r="19" spans="1:6" x14ac:dyDescent="0.2">
      <c r="A19" s="5">
        <v>8</v>
      </c>
      <c r="B19" s="1">
        <f>+B17</f>
        <v>22500</v>
      </c>
      <c r="C19" s="1">
        <f t="shared" si="0"/>
        <v>1012.5</v>
      </c>
      <c r="D19" s="35">
        <f t="shared" si="2"/>
        <v>23512.5</v>
      </c>
      <c r="F19" s="9">
        <f t="shared" si="1"/>
        <v>0</v>
      </c>
    </row>
    <row r="22" spans="1:6" x14ac:dyDescent="0.2">
      <c r="A22" s="1" t="s">
        <v>47</v>
      </c>
      <c r="B22" s="1" t="s">
        <v>48</v>
      </c>
      <c r="C22" s="2">
        <v>0.16</v>
      </c>
    </row>
    <row r="24" spans="1:6" x14ac:dyDescent="0.2">
      <c r="B24" s="1" t="s">
        <v>29</v>
      </c>
      <c r="C24" s="1">
        <f>NPV(C22/4,D12:D19)</f>
        <v>91967.723058432341</v>
      </c>
    </row>
    <row r="25" spans="1:6" x14ac:dyDescent="0.2">
      <c r="B25" s="3" t="s">
        <v>18</v>
      </c>
      <c r="C25" s="36">
        <f>+C24/B3</f>
        <v>1.0218635895381372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CCA</vt:lpstr>
      <vt:lpstr>Mariposa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2021-01-14T15:50:11Z</dcterms:created>
  <dcterms:modified xsi:type="dcterms:W3CDTF">2021-01-14T17:25:27Z</dcterms:modified>
</cp:coreProperties>
</file>