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___UFM-Cursos___\3_1\adminfin2\examenes cortos\"/>
    </mc:Choice>
  </mc:AlternateContent>
  <xr:revisionPtr revIDLastSave="0" documentId="13_ncr:1_{FFFF0D40-BF75-4B40-B393-45EDEC7DD120}" xr6:coauthVersionLast="46" xr6:coauthVersionMax="46" xr10:uidLastSave="{00000000-0000-0000-0000-000000000000}"/>
  <bookViews>
    <workbookView xWindow="3840" yWindow="129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8" i="1" l="1"/>
  <c r="D55" i="1"/>
  <c r="I21" i="1"/>
  <c r="I25" i="1"/>
  <c r="I24" i="1"/>
  <c r="A94" i="1"/>
  <c r="C44" i="1"/>
  <c r="C43" i="1"/>
  <c r="E61" i="1"/>
  <c r="E59" i="1"/>
  <c r="E58" i="1"/>
  <c r="E57" i="1"/>
  <c r="E56" i="1"/>
  <c r="E67" i="1"/>
  <c r="E66" i="1"/>
  <c r="E65" i="1"/>
  <c r="E64" i="1"/>
  <c r="E63" i="1"/>
  <c r="E62" i="1"/>
  <c r="J74" i="1"/>
  <c r="K66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I67" i="1"/>
  <c r="J67" i="1"/>
  <c r="K67" i="1"/>
  <c r="L67" i="1"/>
  <c r="H67" i="1"/>
  <c r="I65" i="1"/>
  <c r="J65" i="1"/>
  <c r="K65" i="1"/>
  <c r="L65" i="1"/>
  <c r="H65" i="1"/>
  <c r="C35" i="1"/>
  <c r="C36" i="1"/>
  <c r="C37" i="1"/>
  <c r="C38" i="1"/>
  <c r="C39" i="1"/>
  <c r="C40" i="1"/>
  <c r="C34" i="1"/>
  <c r="I62" i="1"/>
  <c r="K60" i="1"/>
  <c r="B67" i="1"/>
  <c r="B64" i="1"/>
  <c r="B61" i="1"/>
  <c r="B58" i="1"/>
  <c r="K51" i="1"/>
  <c r="D28" i="1"/>
  <c r="D26" i="1"/>
  <c r="B40" i="1" s="1"/>
  <c r="C81" i="1"/>
  <c r="C56" i="1"/>
  <c r="D56" i="1" s="1"/>
  <c r="C78" i="1"/>
  <c r="D80" i="1" s="1"/>
  <c r="E80" i="1"/>
  <c r="E81" i="1" s="1"/>
  <c r="B82" i="1"/>
  <c r="B83" i="1"/>
  <c r="B84" i="1"/>
  <c r="B85" i="1"/>
  <c r="B86" i="1"/>
  <c r="B87" i="1"/>
  <c r="B88" i="1"/>
  <c r="B81" i="1"/>
  <c r="D81" i="1" s="1"/>
  <c r="D69" i="1"/>
  <c r="C57" i="1"/>
  <c r="E55" i="1"/>
  <c r="C82" i="1" l="1"/>
  <c r="D82" i="1" s="1"/>
  <c r="E82" i="1"/>
  <c r="E33" i="1"/>
  <c r="D57" i="1"/>
  <c r="D34" i="1" l="1"/>
  <c r="E34" i="1"/>
  <c r="C83" i="1"/>
  <c r="D83" i="1" s="1"/>
  <c r="E83" i="1"/>
  <c r="C58" i="1"/>
  <c r="D58" i="1" s="1"/>
  <c r="D35" i="1" l="1"/>
  <c r="E35" i="1"/>
  <c r="C59" i="1"/>
  <c r="D59" i="1" s="1"/>
  <c r="E84" i="1"/>
  <c r="C84" i="1"/>
  <c r="D84" i="1" s="1"/>
  <c r="D36" i="1" l="1"/>
  <c r="E36" i="1"/>
  <c r="E85" i="1"/>
  <c r="C85" i="1"/>
  <c r="D85" i="1" s="1"/>
  <c r="E60" i="1"/>
  <c r="C60" i="1"/>
  <c r="D60" i="1" s="1"/>
  <c r="D37" i="1" l="1"/>
  <c r="E37" i="1"/>
  <c r="C61" i="1"/>
  <c r="D61" i="1" s="1"/>
  <c r="C86" i="1"/>
  <c r="D86" i="1" s="1"/>
  <c r="E86" i="1"/>
  <c r="E87" i="1" l="1"/>
  <c r="C87" i="1"/>
  <c r="D87" i="1" s="1"/>
  <c r="D38" i="1"/>
  <c r="E38" i="1"/>
  <c r="C62" i="1"/>
  <c r="D62" i="1" s="1"/>
  <c r="C63" i="1" l="1"/>
  <c r="D63" i="1" s="1"/>
  <c r="D39" i="1"/>
  <c r="E39" i="1"/>
  <c r="E88" i="1"/>
  <c r="C88" i="1"/>
  <c r="D88" i="1" s="1"/>
  <c r="C90" i="1" s="1"/>
  <c r="D40" i="1" l="1"/>
  <c r="E40" i="1"/>
  <c r="C64" i="1"/>
  <c r="D64" i="1"/>
  <c r="D33" i="1" l="1"/>
  <c r="C65" i="1"/>
  <c r="D65" i="1" s="1"/>
  <c r="C66" i="1" l="1"/>
  <c r="D66" i="1" s="1"/>
  <c r="C67" i="1" l="1"/>
  <c r="D67" i="1"/>
  <c r="C70" i="1" l="1"/>
  <c r="C71" i="1"/>
  <c r="C72" i="1" s="1"/>
</calcChain>
</file>

<file path=xl/sharedStrings.xml><?xml version="1.0" encoding="utf-8"?>
<sst xmlns="http://schemas.openxmlformats.org/spreadsheetml/2006/main" count="73" uniqueCount="42">
  <si>
    <t>Pregunta 1:</t>
  </si>
  <si>
    <t>Acciones</t>
  </si>
  <si>
    <t># acciones</t>
  </si>
  <si>
    <t>P0</t>
  </si>
  <si>
    <t>div</t>
  </si>
  <si>
    <t>años</t>
  </si>
  <si>
    <t>P1</t>
  </si>
  <si>
    <t>Semestres</t>
  </si>
  <si>
    <t>Int</t>
  </si>
  <si>
    <t>FC</t>
  </si>
  <si>
    <t>Saldo</t>
  </si>
  <si>
    <t>Precio:</t>
  </si>
  <si>
    <t>Ks</t>
  </si>
  <si>
    <t>Rendimiento:</t>
  </si>
  <si>
    <t>Bono:</t>
  </si>
  <si>
    <t>VF</t>
  </si>
  <si>
    <t>anual</t>
  </si>
  <si>
    <t>cap trimestral</t>
  </si>
  <si>
    <t xml:space="preserve">Plazo </t>
  </si>
  <si>
    <t>Cap</t>
  </si>
  <si>
    <t>Trimestres</t>
  </si>
  <si>
    <t>Saldos</t>
  </si>
  <si>
    <t>Pagare:</t>
  </si>
  <si>
    <t>Plazo</t>
  </si>
  <si>
    <t>cap semestral</t>
  </si>
  <si>
    <t>semestral</t>
  </si>
  <si>
    <t>cada una</t>
  </si>
  <si>
    <t>3 años y medio</t>
  </si>
  <si>
    <t>7 semestres</t>
  </si>
  <si>
    <t>Div</t>
  </si>
  <si>
    <t>PV</t>
  </si>
  <si>
    <t>Precio</t>
  </si>
  <si>
    <t>A)</t>
  </si>
  <si>
    <t>B)</t>
  </si>
  <si>
    <t>VP:</t>
  </si>
  <si>
    <t>C)</t>
  </si>
  <si>
    <t>P2</t>
  </si>
  <si>
    <t xml:space="preserve">Recomendación: </t>
  </si>
  <si>
    <t>D)</t>
  </si>
  <si>
    <t>Rinde negativamente, no le conviene.</t>
  </si>
  <si>
    <t>DAVID GABRIEL CORZO MCMATH</t>
  </si>
  <si>
    <t>CARNE 20190432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</si>
</sst>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Q&quot;#,##0;[Red]\-&quot;Q&quot;#,##0"/>
    <numFmt numFmtId="8" formatCode="&quot;Q&quot;#,##0.00;[Red]\-&quot;Q&quot;#,##0.00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43" fontId="0" fillId="0" borderId="0" xfId="0" applyNumberFormat="1"/>
    <xf numFmtId="8" fontId="0" fillId="0" borderId="0" xfId="0" applyNumberFormat="1"/>
    <xf numFmtId="9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2" fillId="0" borderId="0" xfId="0" applyFont="1"/>
    <xf numFmtId="0" fontId="0" fillId="2" borderId="0" xfId="0" applyFill="1"/>
    <xf numFmtId="9" fontId="0" fillId="2" borderId="0" xfId="0" applyNumberFormat="1" applyFill="1"/>
    <xf numFmtId="10" fontId="0" fillId="2" borderId="0" xfId="0" applyNumberFormat="1" applyFill="1"/>
    <xf numFmtId="0" fontId="0" fillId="0" borderId="0" xfId="1" applyNumberFormat="1" applyFont="1"/>
    <xf numFmtId="0" fontId="0" fillId="0" borderId="0" xfId="0" applyNumberFormat="1"/>
    <xf numFmtId="6" fontId="0" fillId="0" borderId="0" xfId="1" applyNumberFormat="1" applyFont="1"/>
    <xf numFmtId="6" fontId="0" fillId="0" borderId="0" xfId="0" applyNumberFormat="1"/>
    <xf numFmtId="10" fontId="0" fillId="2" borderId="0" xfId="2" applyNumberFormat="1" applyFont="1" applyFill="1"/>
    <xf numFmtId="8" fontId="0" fillId="2" borderId="0" xfId="0" applyNumberFormat="1" applyFill="1"/>
    <xf numFmtId="0" fontId="2" fillId="2" borderId="0" xfId="0" applyFont="1" applyFill="1"/>
    <xf numFmtId="0" fontId="0" fillId="0" borderId="0" xfId="0" applyFill="1"/>
    <xf numFmtId="9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10</xdr:col>
      <xdr:colOff>601168</xdr:colOff>
      <xdr:row>16</xdr:row>
      <xdr:rowOff>95689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2D736F-8FC4-4930-9589-ABA89C114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0"/>
          <a:ext cx="7830643" cy="31436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9:X94"/>
  <sheetViews>
    <sheetView tabSelected="1" topLeftCell="A22" zoomScale="51" workbookViewId="0">
      <selection activeCell="K37" sqref="K37"/>
    </sheetView>
  </sheetViews>
  <sheetFormatPr defaultRowHeight="15" x14ac:dyDescent="0.25"/>
  <cols>
    <col min="2" max="2" width="11.5703125" bestFit="1" customWidth="1"/>
    <col min="3" max="4" width="13.28515625" bestFit="1" customWidth="1"/>
    <col min="5" max="5" width="11.5703125" bestFit="1" customWidth="1"/>
    <col min="9" max="9" width="13.28515625" bestFit="1" customWidth="1"/>
  </cols>
  <sheetData>
    <row r="19" spans="1:10" x14ac:dyDescent="0.25">
      <c r="A19" t="s">
        <v>40</v>
      </c>
    </row>
    <row r="20" spans="1:10" x14ac:dyDescent="0.25">
      <c r="A20" t="s">
        <v>41</v>
      </c>
    </row>
    <row r="21" spans="1:10" x14ac:dyDescent="0.25">
      <c r="H21" t="s">
        <v>32</v>
      </c>
      <c r="I21" s="8" t="str">
        <f>"El precio de las acciones deberia ser "&amp;I25</f>
        <v>El precio de las acciones deberia ser 33.8997957012285</v>
      </c>
    </row>
    <row r="23" spans="1:10" x14ac:dyDescent="0.25">
      <c r="A23" t="s">
        <v>0</v>
      </c>
      <c r="H23" t="s">
        <v>12</v>
      </c>
      <c r="I23" s="4">
        <v>0.17</v>
      </c>
      <c r="J23" t="s">
        <v>16</v>
      </c>
    </row>
    <row r="24" spans="1:10" x14ac:dyDescent="0.25">
      <c r="H24" t="s">
        <v>30</v>
      </c>
      <c r="I24" s="3">
        <f>NPV(I23/2,D34:D40)</f>
        <v>5042594.6105577415</v>
      </c>
    </row>
    <row r="25" spans="1:10" x14ac:dyDescent="0.25">
      <c r="A25" s="7" t="s">
        <v>1</v>
      </c>
      <c r="H25" s="8" t="s">
        <v>31</v>
      </c>
      <c r="I25" s="16">
        <f>I24/D26</f>
        <v>33.899795701228513</v>
      </c>
    </row>
    <row r="26" spans="1:10" x14ac:dyDescent="0.25">
      <c r="A26" t="s">
        <v>2</v>
      </c>
      <c r="B26" s="11">
        <v>1750</v>
      </c>
      <c r="D26">
        <f>B26*B27</f>
        <v>148750</v>
      </c>
    </row>
    <row r="27" spans="1:10" x14ac:dyDescent="0.25">
      <c r="A27" t="s">
        <v>3</v>
      </c>
      <c r="B27" s="13">
        <v>85</v>
      </c>
      <c r="C27" t="s">
        <v>26</v>
      </c>
    </row>
    <row r="28" spans="1:10" x14ac:dyDescent="0.25">
      <c r="A28" t="s">
        <v>6</v>
      </c>
      <c r="B28" s="14">
        <v>110</v>
      </c>
      <c r="C28" t="s">
        <v>26</v>
      </c>
      <c r="D28" s="14">
        <f>B28*B26</f>
        <v>192500</v>
      </c>
    </row>
    <row r="29" spans="1:10" x14ac:dyDescent="0.25">
      <c r="A29" t="s">
        <v>4</v>
      </c>
      <c r="B29" s="12">
        <v>7</v>
      </c>
    </row>
    <row r="30" spans="1:10" x14ac:dyDescent="0.25">
      <c r="A30" t="s">
        <v>23</v>
      </c>
      <c r="B30" s="12" t="s">
        <v>27</v>
      </c>
      <c r="C30" t="s">
        <v>28</v>
      </c>
      <c r="E30" s="2"/>
    </row>
    <row r="32" spans="1:10" x14ac:dyDescent="0.25">
      <c r="A32" t="s">
        <v>7</v>
      </c>
      <c r="B32" t="s">
        <v>19</v>
      </c>
      <c r="C32" t="s">
        <v>29</v>
      </c>
      <c r="D32" t="s">
        <v>9</v>
      </c>
      <c r="E32" t="s">
        <v>10</v>
      </c>
    </row>
    <row r="33" spans="1:24" x14ac:dyDescent="0.25">
      <c r="A33">
        <v>0</v>
      </c>
      <c r="D33">
        <f>-C44*B26</f>
        <v>-60449.279251344757</v>
      </c>
      <c r="E33">
        <f>D26</f>
        <v>148750</v>
      </c>
    </row>
    <row r="34" spans="1:24" x14ac:dyDescent="0.25">
      <c r="A34">
        <v>1</v>
      </c>
      <c r="C34">
        <f>E33*$B$29/2</f>
        <v>520625</v>
      </c>
      <c r="D34">
        <f t="shared" ref="D34:D39" si="0">SUM(B34:C34)</f>
        <v>520625</v>
      </c>
      <c r="E34">
        <f>E33-B34</f>
        <v>148750</v>
      </c>
    </row>
    <row r="35" spans="1:24" x14ac:dyDescent="0.25">
      <c r="A35">
        <v>2</v>
      </c>
      <c r="C35">
        <f t="shared" ref="C35:C40" si="1">E34*$B$29</f>
        <v>1041250</v>
      </c>
      <c r="D35">
        <f t="shared" si="0"/>
        <v>1041250</v>
      </c>
      <c r="E35">
        <f t="shared" ref="E35:E40" si="2">E34-B35</f>
        <v>148750</v>
      </c>
    </row>
    <row r="36" spans="1:24" x14ac:dyDescent="0.25">
      <c r="A36">
        <v>3</v>
      </c>
      <c r="C36">
        <f t="shared" si="1"/>
        <v>1041250</v>
      </c>
      <c r="D36">
        <f t="shared" si="0"/>
        <v>1041250</v>
      </c>
      <c r="E36">
        <f t="shared" si="2"/>
        <v>148750</v>
      </c>
    </row>
    <row r="37" spans="1:24" x14ac:dyDescent="0.25">
      <c r="A37">
        <v>4</v>
      </c>
      <c r="C37">
        <f t="shared" si="1"/>
        <v>1041250</v>
      </c>
      <c r="D37">
        <f t="shared" si="0"/>
        <v>1041250</v>
      </c>
      <c r="E37">
        <f t="shared" si="2"/>
        <v>148750</v>
      </c>
    </row>
    <row r="38" spans="1:24" x14ac:dyDescent="0.25">
      <c r="A38">
        <v>5</v>
      </c>
      <c r="C38">
        <f t="shared" si="1"/>
        <v>1041250</v>
      </c>
      <c r="D38">
        <f t="shared" si="0"/>
        <v>1041250</v>
      </c>
      <c r="E38">
        <f t="shared" si="2"/>
        <v>148750</v>
      </c>
    </row>
    <row r="39" spans="1:24" x14ac:dyDescent="0.25">
      <c r="A39">
        <v>6</v>
      </c>
      <c r="C39">
        <f t="shared" si="1"/>
        <v>1041250</v>
      </c>
      <c r="D39">
        <f t="shared" si="0"/>
        <v>1041250</v>
      </c>
      <c r="E39">
        <f t="shared" si="2"/>
        <v>148750</v>
      </c>
    </row>
    <row r="40" spans="1:24" x14ac:dyDescent="0.25">
      <c r="A40">
        <v>7</v>
      </c>
      <c r="B40">
        <f>D26</f>
        <v>148750</v>
      </c>
      <c r="C40">
        <f t="shared" si="1"/>
        <v>1041250</v>
      </c>
      <c r="D40" s="14">
        <f>SUM(B40:C40)+D28</f>
        <v>1382500</v>
      </c>
      <c r="E40">
        <f t="shared" si="2"/>
        <v>0</v>
      </c>
      <c r="U40" s="2"/>
      <c r="W40" s="2"/>
      <c r="X40" s="2"/>
    </row>
    <row r="42" spans="1:24" x14ac:dyDescent="0.25">
      <c r="B42" t="s">
        <v>12</v>
      </c>
      <c r="C42" s="4">
        <v>0.16</v>
      </c>
      <c r="D42" t="s">
        <v>16</v>
      </c>
      <c r="V42" s="4"/>
    </row>
    <row r="43" spans="1:24" x14ac:dyDescent="0.25">
      <c r="B43" t="s">
        <v>30</v>
      </c>
      <c r="C43" s="3">
        <f>NPV(C42/2,D34:D40)</f>
        <v>5138188.7363643041</v>
      </c>
      <c r="V43" s="3"/>
    </row>
    <row r="44" spans="1:24" x14ac:dyDescent="0.25">
      <c r="B44" s="8" t="s">
        <v>31</v>
      </c>
      <c r="C44" s="16">
        <f>C43/D26</f>
        <v>34.542445286482717</v>
      </c>
      <c r="V44" s="6"/>
    </row>
    <row r="46" spans="1:24" x14ac:dyDescent="0.25">
      <c r="C46" s="4"/>
      <c r="U46" s="18"/>
      <c r="V46" s="19"/>
    </row>
    <row r="48" spans="1:24" x14ac:dyDescent="0.25">
      <c r="A48" s="7" t="s">
        <v>14</v>
      </c>
      <c r="H48" t="s">
        <v>33</v>
      </c>
      <c r="I48" s="8" t="str">
        <f>"El precio deberia de ser: "&amp;C72</f>
        <v>El precio deberia de ser: 0.737713217762613</v>
      </c>
    </row>
    <row r="49" spans="1:12" x14ac:dyDescent="0.25">
      <c r="A49" t="s">
        <v>15</v>
      </c>
      <c r="B49">
        <v>1250000</v>
      </c>
    </row>
    <row r="50" spans="1:12" x14ac:dyDescent="0.25">
      <c r="A50" t="s">
        <v>8</v>
      </c>
      <c r="B50" s="4">
        <v>0.12</v>
      </c>
      <c r="C50" t="s">
        <v>16</v>
      </c>
      <c r="D50" t="s">
        <v>17</v>
      </c>
    </row>
    <row r="51" spans="1:12" x14ac:dyDescent="0.25">
      <c r="A51" t="s">
        <v>18</v>
      </c>
      <c r="B51">
        <v>3</v>
      </c>
      <c r="C51" t="s">
        <v>5</v>
      </c>
      <c r="H51" t="s">
        <v>35</v>
      </c>
      <c r="I51" t="s">
        <v>36</v>
      </c>
      <c r="J51" s="4">
        <v>0.65</v>
      </c>
      <c r="K51">
        <f>J51*B49</f>
        <v>812500</v>
      </c>
    </row>
    <row r="52" spans="1:12" x14ac:dyDescent="0.25">
      <c r="A52" t="s">
        <v>19</v>
      </c>
      <c r="B52" t="s">
        <v>16</v>
      </c>
    </row>
    <row r="53" spans="1:12" x14ac:dyDescent="0.25">
      <c r="H53" t="s">
        <v>20</v>
      </c>
      <c r="I53" t="s">
        <v>19</v>
      </c>
      <c r="J53" t="s">
        <v>8</v>
      </c>
      <c r="K53" t="s">
        <v>9</v>
      </c>
      <c r="L53" t="s">
        <v>21</v>
      </c>
    </row>
    <row r="54" spans="1:12" x14ac:dyDescent="0.25">
      <c r="A54" t="s">
        <v>20</v>
      </c>
      <c r="B54" t="s">
        <v>19</v>
      </c>
      <c r="C54" t="s">
        <v>8</v>
      </c>
      <c r="D54" t="s">
        <v>9</v>
      </c>
      <c r="E54" t="s">
        <v>21</v>
      </c>
      <c r="H54">
        <v>0</v>
      </c>
      <c r="K54">
        <v>-1150000</v>
      </c>
      <c r="L54">
        <v>1250000</v>
      </c>
    </row>
    <row r="55" spans="1:12" x14ac:dyDescent="0.25">
      <c r="A55">
        <v>0</v>
      </c>
      <c r="D55">
        <f>-D69</f>
        <v>-1150000</v>
      </c>
      <c r="E55">
        <f>B49</f>
        <v>1250000</v>
      </c>
      <c r="H55">
        <v>1</v>
      </c>
      <c r="J55">
        <v>37500</v>
      </c>
      <c r="K55">
        <v>37500</v>
      </c>
      <c r="L55">
        <v>1250000</v>
      </c>
    </row>
    <row r="56" spans="1:12" x14ac:dyDescent="0.25">
      <c r="A56">
        <v>1</v>
      </c>
      <c r="C56">
        <f t="shared" ref="C56:C67" si="3">E55*$B$50/4</f>
        <v>37500</v>
      </c>
      <c r="D56">
        <f>SUM(B56:C56)</f>
        <v>37500</v>
      </c>
      <c r="E56">
        <f>E55-B56</f>
        <v>1250000</v>
      </c>
      <c r="H56">
        <v>2</v>
      </c>
      <c r="J56">
        <v>37500</v>
      </c>
      <c r="K56">
        <v>37500</v>
      </c>
      <c r="L56">
        <v>1250000</v>
      </c>
    </row>
    <row r="57" spans="1:12" x14ac:dyDescent="0.25">
      <c r="A57">
        <v>2</v>
      </c>
      <c r="C57">
        <f t="shared" si="3"/>
        <v>37500</v>
      </c>
      <c r="D57">
        <f t="shared" ref="D57:D67" si="4">SUM(B57:C57)</f>
        <v>37500</v>
      </c>
      <c r="E57">
        <f>E56-B57</f>
        <v>1250000</v>
      </c>
      <c r="H57">
        <v>3</v>
      </c>
      <c r="I57">
        <v>312500</v>
      </c>
      <c r="J57">
        <v>37500</v>
      </c>
      <c r="K57">
        <v>350000</v>
      </c>
      <c r="L57">
        <v>937500</v>
      </c>
    </row>
    <row r="58" spans="1:12" x14ac:dyDescent="0.25">
      <c r="A58">
        <v>3</v>
      </c>
      <c r="B58">
        <f>$B$49/4</f>
        <v>312500</v>
      </c>
      <c r="C58">
        <f t="shared" si="3"/>
        <v>37500</v>
      </c>
      <c r="D58">
        <f>SUM(B58:C58)</f>
        <v>350000</v>
      </c>
      <c r="E58">
        <f>E57-B58</f>
        <v>937500</v>
      </c>
      <c r="H58">
        <v>4</v>
      </c>
      <c r="J58">
        <v>28125</v>
      </c>
      <c r="K58">
        <v>28125</v>
      </c>
      <c r="L58">
        <v>937500</v>
      </c>
    </row>
    <row r="59" spans="1:12" x14ac:dyDescent="0.25">
      <c r="A59">
        <v>4</v>
      </c>
      <c r="C59">
        <f t="shared" si="3"/>
        <v>28125</v>
      </c>
      <c r="D59">
        <f t="shared" si="4"/>
        <v>28125</v>
      </c>
      <c r="E59">
        <f>E58-B59</f>
        <v>937500</v>
      </c>
      <c r="H59">
        <v>5</v>
      </c>
      <c r="J59">
        <v>28125</v>
      </c>
      <c r="K59">
        <v>28125</v>
      </c>
      <c r="L59">
        <v>937500</v>
      </c>
    </row>
    <row r="60" spans="1:12" x14ac:dyDescent="0.25">
      <c r="A60">
        <v>5</v>
      </c>
      <c r="C60">
        <f t="shared" si="3"/>
        <v>28125</v>
      </c>
      <c r="D60">
        <f t="shared" si="4"/>
        <v>28125</v>
      </c>
      <c r="E60">
        <f t="shared" ref="E60" si="5">E59-B60</f>
        <v>937500</v>
      </c>
      <c r="H60">
        <v>6</v>
      </c>
      <c r="I60">
        <v>312500</v>
      </c>
      <c r="J60">
        <v>28125</v>
      </c>
      <c r="K60">
        <f>340625+K51</f>
        <v>1153125</v>
      </c>
      <c r="L60">
        <v>625000</v>
      </c>
    </row>
    <row r="61" spans="1:12" x14ac:dyDescent="0.25">
      <c r="A61">
        <v>6</v>
      </c>
      <c r="B61">
        <f>$B$49/4</f>
        <v>312500</v>
      </c>
      <c r="C61">
        <f t="shared" si="3"/>
        <v>28125</v>
      </c>
      <c r="D61">
        <f t="shared" si="4"/>
        <v>340625</v>
      </c>
      <c r="E61">
        <f t="shared" ref="E61:E67" si="6">E60-B61</f>
        <v>625000</v>
      </c>
    </row>
    <row r="62" spans="1:12" x14ac:dyDescent="0.25">
      <c r="A62">
        <v>7</v>
      </c>
      <c r="C62">
        <f t="shared" si="3"/>
        <v>18750</v>
      </c>
      <c r="D62">
        <f t="shared" si="4"/>
        <v>18750</v>
      </c>
      <c r="E62">
        <f t="shared" si="6"/>
        <v>625000</v>
      </c>
      <c r="H62" s="8" t="s">
        <v>13</v>
      </c>
      <c r="I62" s="15">
        <f>IRR(K54:K60)*4</f>
        <v>0.29003504510308087</v>
      </c>
    </row>
    <row r="63" spans="1:12" x14ac:dyDescent="0.25">
      <c r="A63">
        <v>8</v>
      </c>
      <c r="C63">
        <f t="shared" si="3"/>
        <v>18750</v>
      </c>
      <c r="D63">
        <f t="shared" si="4"/>
        <v>18750</v>
      </c>
      <c r="E63">
        <f t="shared" si="6"/>
        <v>625000</v>
      </c>
    </row>
    <row r="64" spans="1:12" x14ac:dyDescent="0.25">
      <c r="A64">
        <v>9</v>
      </c>
      <c r="B64">
        <f>$B$49/4</f>
        <v>312500</v>
      </c>
      <c r="C64">
        <f t="shared" si="3"/>
        <v>18750</v>
      </c>
      <c r="D64">
        <f t="shared" si="4"/>
        <v>331250</v>
      </c>
      <c r="E64">
        <f t="shared" si="6"/>
        <v>312500</v>
      </c>
      <c r="H64" t="s">
        <v>38</v>
      </c>
    </row>
    <row r="65" spans="1:12" x14ac:dyDescent="0.25">
      <c r="A65">
        <v>10</v>
      </c>
      <c r="C65">
        <f t="shared" si="3"/>
        <v>9375</v>
      </c>
      <c r="D65">
        <f t="shared" si="4"/>
        <v>9375</v>
      </c>
      <c r="E65">
        <f t="shared" si="6"/>
        <v>312500</v>
      </c>
      <c r="H65" t="str">
        <f>H53</f>
        <v>Trimestres</v>
      </c>
      <c r="I65" t="str">
        <f t="shared" ref="I65:L65" si="7">I53</f>
        <v>Cap</v>
      </c>
      <c r="J65" t="str">
        <f t="shared" si="7"/>
        <v>Int</v>
      </c>
      <c r="K65" t="str">
        <f t="shared" si="7"/>
        <v>FC</v>
      </c>
      <c r="L65" t="str">
        <f t="shared" si="7"/>
        <v>Saldos</v>
      </c>
    </row>
    <row r="66" spans="1:12" x14ac:dyDescent="0.25">
      <c r="A66">
        <v>11</v>
      </c>
      <c r="C66">
        <f t="shared" si="3"/>
        <v>9375</v>
      </c>
      <c r="D66">
        <f t="shared" si="4"/>
        <v>9375</v>
      </c>
      <c r="E66">
        <f t="shared" si="6"/>
        <v>312500</v>
      </c>
      <c r="H66">
        <v>6</v>
      </c>
      <c r="K66">
        <f>-K51</f>
        <v>-812500</v>
      </c>
      <c r="L66">
        <v>625000</v>
      </c>
    </row>
    <row r="67" spans="1:12" x14ac:dyDescent="0.25">
      <c r="A67">
        <v>12</v>
      </c>
      <c r="B67">
        <f>$B$49/4</f>
        <v>312500</v>
      </c>
      <c r="C67">
        <f t="shared" si="3"/>
        <v>9375</v>
      </c>
      <c r="D67">
        <f t="shared" si="4"/>
        <v>321875</v>
      </c>
      <c r="E67">
        <f t="shared" si="6"/>
        <v>0</v>
      </c>
      <c r="H67">
        <f>A62</f>
        <v>7</v>
      </c>
      <c r="I67">
        <f t="shared" ref="I67:L67" si="8">B62</f>
        <v>0</v>
      </c>
      <c r="J67">
        <f t="shared" si="8"/>
        <v>18750</v>
      </c>
      <c r="K67">
        <f t="shared" si="8"/>
        <v>18750</v>
      </c>
      <c r="L67">
        <f t="shared" si="8"/>
        <v>625000</v>
      </c>
    </row>
    <row r="68" spans="1:12" x14ac:dyDescent="0.25">
      <c r="H68">
        <f t="shared" ref="H68:H72" si="9">A63</f>
        <v>8</v>
      </c>
      <c r="I68">
        <f t="shared" ref="I68:I72" si="10">B63</f>
        <v>0</v>
      </c>
      <c r="J68">
        <f t="shared" ref="J68:J72" si="11">C63</f>
        <v>18750</v>
      </c>
      <c r="K68">
        <f t="shared" ref="K68:K72" si="12">D63</f>
        <v>18750</v>
      </c>
      <c r="L68">
        <f t="shared" ref="L68:L72" si="13">E63</f>
        <v>625000</v>
      </c>
    </row>
    <row r="69" spans="1:12" x14ac:dyDescent="0.25">
      <c r="B69" t="s">
        <v>11</v>
      </c>
      <c r="C69" s="4">
        <v>0.92</v>
      </c>
      <c r="D69">
        <f>C69*B49</f>
        <v>1150000</v>
      </c>
      <c r="H69">
        <f t="shared" si="9"/>
        <v>9</v>
      </c>
      <c r="I69">
        <f t="shared" si="10"/>
        <v>312500</v>
      </c>
      <c r="J69">
        <f t="shared" si="11"/>
        <v>18750</v>
      </c>
      <c r="K69">
        <f t="shared" si="12"/>
        <v>331250</v>
      </c>
      <c r="L69">
        <f t="shared" si="13"/>
        <v>312500</v>
      </c>
    </row>
    <row r="70" spans="1:12" x14ac:dyDescent="0.25">
      <c r="B70" s="8" t="s">
        <v>13</v>
      </c>
      <c r="C70" s="10">
        <f>IRR(D55:D67)*4</f>
        <v>0.17223903328009271</v>
      </c>
      <c r="H70">
        <f t="shared" si="9"/>
        <v>10</v>
      </c>
      <c r="I70">
        <f t="shared" si="10"/>
        <v>0</v>
      </c>
      <c r="J70">
        <f t="shared" si="11"/>
        <v>9375</v>
      </c>
      <c r="K70">
        <f t="shared" si="12"/>
        <v>9375</v>
      </c>
      <c r="L70">
        <f t="shared" si="13"/>
        <v>312500</v>
      </c>
    </row>
    <row r="71" spans="1:12" x14ac:dyDescent="0.25">
      <c r="B71" t="s">
        <v>34</v>
      </c>
      <c r="C71" s="3">
        <f>NPV(8%,D56:D67)</f>
        <v>922141.52220326639</v>
      </c>
      <c r="H71">
        <f t="shared" si="9"/>
        <v>11</v>
      </c>
      <c r="I71">
        <f t="shared" si="10"/>
        <v>0</v>
      </c>
      <c r="J71">
        <f t="shared" si="11"/>
        <v>9375</v>
      </c>
      <c r="K71">
        <f t="shared" si="12"/>
        <v>9375</v>
      </c>
      <c r="L71">
        <f t="shared" si="13"/>
        <v>312500</v>
      </c>
    </row>
    <row r="72" spans="1:12" x14ac:dyDescent="0.25">
      <c r="B72" t="s">
        <v>11</v>
      </c>
      <c r="C72" s="5">
        <f>C71/B49</f>
        <v>0.73771321776261312</v>
      </c>
      <c r="H72">
        <f t="shared" si="9"/>
        <v>12</v>
      </c>
      <c r="I72">
        <f t="shared" si="10"/>
        <v>312500</v>
      </c>
      <c r="J72">
        <f t="shared" si="11"/>
        <v>9375</v>
      </c>
      <c r="K72">
        <f t="shared" si="12"/>
        <v>321875</v>
      </c>
      <c r="L72">
        <f t="shared" si="13"/>
        <v>0</v>
      </c>
    </row>
    <row r="73" spans="1:12" x14ac:dyDescent="0.25">
      <c r="A73" s="7" t="s">
        <v>22</v>
      </c>
    </row>
    <row r="74" spans="1:12" x14ac:dyDescent="0.25">
      <c r="A74" t="s">
        <v>15</v>
      </c>
      <c r="B74" s="1">
        <v>800000</v>
      </c>
      <c r="I74" s="8" t="s">
        <v>13</v>
      </c>
      <c r="J74" s="8">
        <f>IRR(K66:K72)*4</f>
        <v>-0.12257864501220972</v>
      </c>
    </row>
    <row r="75" spans="1:12" x14ac:dyDescent="0.25">
      <c r="A75" t="s">
        <v>8</v>
      </c>
      <c r="B75" s="4">
        <v>0.2</v>
      </c>
      <c r="C75" t="s">
        <v>24</v>
      </c>
      <c r="I75" s="7" t="s">
        <v>39</v>
      </c>
    </row>
    <row r="76" spans="1:12" x14ac:dyDescent="0.25">
      <c r="A76" t="s">
        <v>19</v>
      </c>
      <c r="B76" t="s">
        <v>25</v>
      </c>
    </row>
    <row r="77" spans="1:12" x14ac:dyDescent="0.25">
      <c r="A77" t="s">
        <v>23</v>
      </c>
      <c r="B77">
        <v>4</v>
      </c>
      <c r="C77" t="s">
        <v>5</v>
      </c>
    </row>
    <row r="78" spans="1:12" x14ac:dyDescent="0.25">
      <c r="A78" t="s">
        <v>11</v>
      </c>
      <c r="B78" s="4">
        <v>1.08</v>
      </c>
      <c r="C78" s="2">
        <f>B78*B74</f>
        <v>864000</v>
      </c>
    </row>
    <row r="79" spans="1:12" x14ac:dyDescent="0.25">
      <c r="A79" t="s">
        <v>7</v>
      </c>
      <c r="B79" t="s">
        <v>19</v>
      </c>
      <c r="C79" t="s">
        <v>8</v>
      </c>
      <c r="D79" t="s">
        <v>9</v>
      </c>
      <c r="E79" t="s">
        <v>10</v>
      </c>
    </row>
    <row r="80" spans="1:12" x14ac:dyDescent="0.25">
      <c r="A80">
        <v>0</v>
      </c>
      <c r="D80" s="2">
        <f>-C78</f>
        <v>-864000</v>
      </c>
      <c r="E80" s="2">
        <f>B74</f>
        <v>800000</v>
      </c>
    </row>
    <row r="81" spans="1:5" x14ac:dyDescent="0.25">
      <c r="A81">
        <v>1</v>
      </c>
      <c r="B81" s="2">
        <f>$B$74/8</f>
        <v>100000</v>
      </c>
      <c r="C81" s="2">
        <f>E80*$B$75/2</f>
        <v>80000</v>
      </c>
      <c r="D81" s="2">
        <f>SUM(B81:C81)</f>
        <v>180000</v>
      </c>
      <c r="E81" s="2">
        <f>E80-B81</f>
        <v>700000</v>
      </c>
    </row>
    <row r="82" spans="1:5" x14ac:dyDescent="0.25">
      <c r="A82">
        <v>2</v>
      </c>
      <c r="B82" s="2">
        <f t="shared" ref="B82:B88" si="14">$B$74/8</f>
        <v>100000</v>
      </c>
      <c r="C82" s="2">
        <f t="shared" ref="C82:C88" si="15">E81*$B$75/2</f>
        <v>70000</v>
      </c>
      <c r="D82" s="2">
        <f t="shared" ref="D82:D88" si="16">SUM(B82:C82)</f>
        <v>170000</v>
      </c>
      <c r="E82" s="2">
        <f t="shared" ref="E82:E88" si="17">E81-B82</f>
        <v>600000</v>
      </c>
    </row>
    <row r="83" spans="1:5" x14ac:dyDescent="0.25">
      <c r="A83">
        <v>3</v>
      </c>
      <c r="B83" s="2">
        <f t="shared" si="14"/>
        <v>100000</v>
      </c>
      <c r="C83" s="2">
        <f t="shared" si="15"/>
        <v>60000</v>
      </c>
      <c r="D83" s="2">
        <f t="shared" si="16"/>
        <v>160000</v>
      </c>
      <c r="E83" s="2">
        <f t="shared" si="17"/>
        <v>500000</v>
      </c>
    </row>
    <row r="84" spans="1:5" x14ac:dyDescent="0.25">
      <c r="A84">
        <v>4</v>
      </c>
      <c r="B84" s="2">
        <f t="shared" si="14"/>
        <v>100000</v>
      </c>
      <c r="C84" s="2">
        <f t="shared" si="15"/>
        <v>50000</v>
      </c>
      <c r="D84" s="2">
        <f t="shared" si="16"/>
        <v>150000</v>
      </c>
      <c r="E84" s="2">
        <f t="shared" si="17"/>
        <v>400000</v>
      </c>
    </row>
    <row r="85" spans="1:5" x14ac:dyDescent="0.25">
      <c r="A85">
        <v>5</v>
      </c>
      <c r="B85" s="2">
        <f t="shared" si="14"/>
        <v>100000</v>
      </c>
      <c r="C85" s="2">
        <f t="shared" si="15"/>
        <v>40000</v>
      </c>
      <c r="D85" s="2">
        <f t="shared" si="16"/>
        <v>140000</v>
      </c>
      <c r="E85" s="2">
        <f t="shared" si="17"/>
        <v>300000</v>
      </c>
    </row>
    <row r="86" spans="1:5" x14ac:dyDescent="0.25">
      <c r="A86">
        <v>6</v>
      </c>
      <c r="B86" s="2">
        <f t="shared" si="14"/>
        <v>100000</v>
      </c>
      <c r="C86" s="2">
        <f t="shared" si="15"/>
        <v>30000</v>
      </c>
      <c r="D86" s="2">
        <f t="shared" si="16"/>
        <v>130000</v>
      </c>
      <c r="E86" s="2">
        <f t="shared" si="17"/>
        <v>200000</v>
      </c>
    </row>
    <row r="87" spans="1:5" x14ac:dyDescent="0.25">
      <c r="A87">
        <v>7</v>
      </c>
      <c r="B87" s="2">
        <f t="shared" si="14"/>
        <v>100000</v>
      </c>
      <c r="C87" s="2">
        <f t="shared" si="15"/>
        <v>20000</v>
      </c>
      <c r="D87" s="2">
        <f t="shared" si="16"/>
        <v>120000</v>
      </c>
      <c r="E87" s="2">
        <f t="shared" si="17"/>
        <v>100000</v>
      </c>
    </row>
    <row r="88" spans="1:5" x14ac:dyDescent="0.25">
      <c r="A88">
        <v>8</v>
      </c>
      <c r="B88" s="2">
        <f t="shared" si="14"/>
        <v>100000</v>
      </c>
      <c r="C88" s="2">
        <f t="shared" si="15"/>
        <v>10000</v>
      </c>
      <c r="D88" s="2">
        <f t="shared" si="16"/>
        <v>110000</v>
      </c>
      <c r="E88" s="2">
        <f t="shared" si="17"/>
        <v>0</v>
      </c>
    </row>
    <row r="90" spans="1:5" x14ac:dyDescent="0.25">
      <c r="B90" s="8" t="s">
        <v>13</v>
      </c>
      <c r="C90" s="9">
        <f>IRR(D80:D88)*2</f>
        <v>0.15488443403676211</v>
      </c>
    </row>
    <row r="93" spans="1:5" x14ac:dyDescent="0.25">
      <c r="A93" t="s">
        <v>37</v>
      </c>
    </row>
    <row r="94" spans="1:5" x14ac:dyDescent="0.25">
      <c r="A94" s="17" t="str">
        <f>"Le conviene más las acciones ya que rinden un "&amp;C44</f>
        <v>Le conviene más las acciones ya que rinden un 34.5424452864827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2015-06-05T18:17:20Z</dcterms:created>
  <dcterms:modified xsi:type="dcterms:W3CDTF">2021-01-26T17:17:37Z</dcterms:modified>
</cp:coreProperties>
</file>