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___UFM-Cursos___\3_5_Semestre-[Mayo-Julio-2020]\____SumaDeCursosUFM2.2____\____Teorias_Monetarias___\Trabajos\"/>
    </mc:Choice>
  </mc:AlternateContent>
  <xr:revisionPtr revIDLastSave="0" documentId="13_ncr:1_{3EBCDB97-9D67-4CE0-9A3A-5BC7D47998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nalisis horizontal y vertical" sheetId="1" r:id="rId1"/>
    <sheet name="Razones" sheetId="2" r:id="rId2"/>
    <sheet name="Rentabilidad de repor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9" i="3"/>
  <c r="B8" i="3"/>
  <c r="B6" i="3"/>
  <c r="B7" i="3" s="1"/>
  <c r="N10" i="1" l="1"/>
  <c r="S27" i="1"/>
  <c r="B8" i="2"/>
  <c r="S8" i="1"/>
  <c r="N8" i="1"/>
  <c r="B7" i="2"/>
  <c r="B6" i="2"/>
  <c r="B5" i="2"/>
  <c r="B4" i="2"/>
  <c r="B3" i="2"/>
  <c r="B2" i="2"/>
  <c r="N73" i="1"/>
  <c r="P73" i="1"/>
  <c r="Q73" i="1"/>
  <c r="S73" i="1"/>
  <c r="N74" i="1"/>
  <c r="P74" i="1"/>
  <c r="Q74" i="1"/>
  <c r="S74" i="1"/>
  <c r="N75" i="1"/>
  <c r="P75" i="1"/>
  <c r="Q75" i="1"/>
  <c r="S75" i="1"/>
  <c r="N76" i="1"/>
  <c r="P76" i="1"/>
  <c r="Q76" i="1"/>
  <c r="S76" i="1"/>
  <c r="N77" i="1"/>
  <c r="P77" i="1"/>
  <c r="Q77" i="1"/>
  <c r="S77" i="1"/>
  <c r="N78" i="1"/>
  <c r="P78" i="1"/>
  <c r="Q78" i="1"/>
  <c r="S78" i="1"/>
  <c r="N79" i="1"/>
  <c r="P79" i="1"/>
  <c r="Q79" i="1"/>
  <c r="S79" i="1"/>
  <c r="N80" i="1"/>
  <c r="P80" i="1"/>
  <c r="Q80" i="1"/>
  <c r="S80" i="1"/>
  <c r="N81" i="1"/>
  <c r="P81" i="1"/>
  <c r="Q81" i="1"/>
  <c r="S81" i="1"/>
  <c r="N82" i="1"/>
  <c r="P82" i="1"/>
  <c r="Q82" i="1"/>
  <c r="S82" i="1"/>
  <c r="N83" i="1"/>
  <c r="P83" i="1"/>
  <c r="Q83" i="1"/>
  <c r="S83" i="1"/>
  <c r="N84" i="1"/>
  <c r="P84" i="1"/>
  <c r="Q84" i="1"/>
  <c r="S84" i="1"/>
  <c r="N85" i="1"/>
  <c r="P85" i="1"/>
  <c r="Q85" i="1"/>
  <c r="S85" i="1"/>
  <c r="N86" i="1"/>
  <c r="P86" i="1"/>
  <c r="Q86" i="1"/>
  <c r="S86" i="1"/>
  <c r="N87" i="1"/>
  <c r="P87" i="1"/>
  <c r="Q87" i="1"/>
  <c r="S87" i="1"/>
  <c r="N88" i="1"/>
  <c r="P88" i="1"/>
  <c r="Q88" i="1"/>
  <c r="S88" i="1"/>
  <c r="N89" i="1"/>
  <c r="P89" i="1"/>
  <c r="Q89" i="1"/>
  <c r="S89" i="1"/>
  <c r="S72" i="1"/>
  <c r="Q72" i="1"/>
  <c r="N72" i="1"/>
  <c r="P72" i="1"/>
  <c r="P70" i="1"/>
  <c r="Q70" i="1"/>
  <c r="S70" i="1"/>
  <c r="N70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S47" i="1"/>
  <c r="R47" i="1"/>
  <c r="Q47" i="1"/>
  <c r="P47" i="1"/>
  <c r="O47" i="1"/>
  <c r="N47" i="1"/>
  <c r="R45" i="1"/>
  <c r="S45" i="1"/>
  <c r="O45" i="1"/>
  <c r="P45" i="1"/>
  <c r="Q45" i="1"/>
  <c r="N45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S10" i="1"/>
  <c r="R10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R8" i="1"/>
  <c r="Q8" i="1"/>
  <c r="O11" i="1"/>
  <c r="P11" i="1"/>
  <c r="O12" i="1"/>
  <c r="O14" i="1"/>
  <c r="P14" i="1"/>
  <c r="O15" i="1"/>
  <c r="O16" i="1"/>
  <c r="P16" i="1"/>
  <c r="O17" i="1"/>
  <c r="P17" i="1"/>
  <c r="O18" i="1"/>
  <c r="O20" i="1"/>
  <c r="P20" i="1"/>
  <c r="O21" i="1"/>
  <c r="O22" i="1"/>
  <c r="P22" i="1"/>
  <c r="O23" i="1"/>
  <c r="P23" i="1"/>
  <c r="O24" i="1"/>
  <c r="O26" i="1"/>
  <c r="P26" i="1"/>
  <c r="O27" i="1"/>
  <c r="O28" i="1"/>
  <c r="P28" i="1"/>
  <c r="O29" i="1"/>
  <c r="P29" i="1"/>
  <c r="O30" i="1"/>
  <c r="O32" i="1"/>
  <c r="P32" i="1"/>
  <c r="O33" i="1"/>
  <c r="O34" i="1"/>
  <c r="P34" i="1"/>
  <c r="O35" i="1"/>
  <c r="P35" i="1"/>
  <c r="O36" i="1"/>
  <c r="O38" i="1"/>
  <c r="P38" i="1"/>
  <c r="O39" i="1"/>
  <c r="O40" i="1"/>
  <c r="P40" i="1"/>
  <c r="O41" i="1"/>
  <c r="P41" i="1"/>
  <c r="O42" i="1"/>
  <c r="P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P8" i="1"/>
  <c r="P12" i="1" s="1"/>
  <c r="O8" i="1"/>
  <c r="O13" i="1" s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8" i="1"/>
  <c r="M18" i="1"/>
  <c r="L20" i="1"/>
  <c r="M20" i="1"/>
  <c r="L21" i="1"/>
  <c r="M21" i="1"/>
  <c r="L22" i="1"/>
  <c r="M22" i="1"/>
  <c r="M23" i="1"/>
  <c r="L24" i="1"/>
  <c r="M24" i="1"/>
  <c r="L26" i="1"/>
  <c r="M26" i="1"/>
  <c r="M27" i="1"/>
  <c r="L29" i="1"/>
  <c r="M29" i="1"/>
  <c r="L30" i="1"/>
  <c r="M30" i="1"/>
  <c r="L31" i="1"/>
  <c r="M31" i="1"/>
  <c r="L33" i="1"/>
  <c r="M33" i="1"/>
  <c r="L34" i="1"/>
  <c r="M34" i="1"/>
  <c r="L36" i="1"/>
  <c r="M36" i="1"/>
  <c r="L37" i="1"/>
  <c r="M37" i="1"/>
  <c r="L38" i="1"/>
  <c r="M38" i="1"/>
  <c r="L39" i="1"/>
  <c r="M39" i="1"/>
  <c r="L40" i="1"/>
  <c r="M40" i="1"/>
  <c r="M42" i="1"/>
  <c r="L43" i="1"/>
  <c r="M43" i="1"/>
  <c r="L45" i="1"/>
  <c r="M45" i="1"/>
  <c r="L47" i="1"/>
  <c r="M47" i="1"/>
  <c r="L48" i="1"/>
  <c r="M48" i="1"/>
  <c r="L49" i="1"/>
  <c r="M49" i="1"/>
  <c r="L50" i="1"/>
  <c r="M50" i="1"/>
  <c r="L51" i="1"/>
  <c r="M51" i="1"/>
  <c r="L52" i="1"/>
  <c r="M52" i="1"/>
  <c r="L54" i="1"/>
  <c r="M54" i="1"/>
  <c r="L56" i="1"/>
  <c r="M56" i="1"/>
  <c r="L57" i="1"/>
  <c r="M57" i="1"/>
  <c r="L58" i="1"/>
  <c r="M58" i="1"/>
  <c r="M60" i="1"/>
  <c r="L61" i="1"/>
  <c r="M61" i="1"/>
  <c r="L62" i="1"/>
  <c r="M62" i="1"/>
  <c r="M63" i="1"/>
  <c r="L65" i="1"/>
  <c r="M65" i="1"/>
  <c r="L66" i="1"/>
  <c r="M66" i="1"/>
  <c r="L67" i="1"/>
  <c r="M67" i="1"/>
  <c r="L68" i="1"/>
  <c r="M68" i="1"/>
  <c r="M70" i="1"/>
  <c r="M72" i="1"/>
  <c r="M73" i="1"/>
  <c r="M74" i="1"/>
  <c r="M75" i="1"/>
  <c r="M76" i="1"/>
  <c r="M77" i="1"/>
  <c r="M79" i="1"/>
  <c r="M82" i="1"/>
  <c r="M83" i="1"/>
  <c r="M85" i="1"/>
  <c r="M86" i="1"/>
  <c r="M87" i="1"/>
  <c r="M89" i="1"/>
  <c r="M8" i="1"/>
  <c r="L8" i="1"/>
  <c r="K10" i="1"/>
  <c r="K11" i="1"/>
  <c r="K12" i="1"/>
  <c r="K13" i="1"/>
  <c r="K14" i="1"/>
  <c r="K15" i="1"/>
  <c r="K18" i="1"/>
  <c r="K20" i="1"/>
  <c r="K21" i="1"/>
  <c r="K22" i="1"/>
  <c r="K23" i="1"/>
  <c r="K24" i="1"/>
  <c r="K26" i="1"/>
  <c r="K27" i="1"/>
  <c r="K29" i="1"/>
  <c r="K30" i="1"/>
  <c r="K31" i="1"/>
  <c r="K33" i="1"/>
  <c r="K34" i="1"/>
  <c r="K36" i="1"/>
  <c r="K37" i="1"/>
  <c r="K38" i="1"/>
  <c r="K39" i="1"/>
  <c r="K40" i="1"/>
  <c r="K42" i="1"/>
  <c r="K43" i="1"/>
  <c r="K45" i="1"/>
  <c r="K47" i="1"/>
  <c r="K48" i="1"/>
  <c r="K49" i="1"/>
  <c r="K50" i="1"/>
  <c r="K51" i="1"/>
  <c r="K52" i="1"/>
  <c r="K54" i="1"/>
  <c r="K56" i="1"/>
  <c r="K57" i="1"/>
  <c r="K60" i="1"/>
  <c r="K61" i="1"/>
  <c r="K62" i="1"/>
  <c r="K63" i="1"/>
  <c r="K65" i="1"/>
  <c r="K66" i="1"/>
  <c r="K67" i="1"/>
  <c r="K68" i="1"/>
  <c r="K70" i="1"/>
  <c r="K72" i="1"/>
  <c r="K73" i="1"/>
  <c r="K74" i="1"/>
  <c r="K75" i="1"/>
  <c r="K76" i="1"/>
  <c r="K77" i="1"/>
  <c r="K79" i="1"/>
  <c r="K82" i="1"/>
  <c r="K83" i="1"/>
  <c r="K85" i="1"/>
  <c r="K86" i="1"/>
  <c r="K87" i="1"/>
  <c r="K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8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8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10" i="1"/>
  <c r="H11" i="1"/>
  <c r="H12" i="1"/>
  <c r="H13" i="1"/>
  <c r="H14" i="1"/>
  <c r="H15" i="1"/>
  <c r="H16" i="1"/>
  <c r="H18" i="1"/>
  <c r="H19" i="1"/>
  <c r="H20" i="1"/>
  <c r="H21" i="1"/>
  <c r="H8" i="1"/>
  <c r="O10" i="1" l="1"/>
  <c r="P39" i="1"/>
  <c r="P33" i="1"/>
  <c r="P27" i="1"/>
  <c r="P21" i="1"/>
  <c r="P15" i="1"/>
  <c r="P43" i="1"/>
  <c r="P37" i="1"/>
  <c r="P31" i="1"/>
  <c r="P25" i="1"/>
  <c r="P19" i="1"/>
  <c r="P13" i="1"/>
  <c r="O43" i="1"/>
  <c r="O37" i="1"/>
  <c r="O31" i="1"/>
  <c r="O25" i="1"/>
  <c r="O19" i="1"/>
  <c r="P42" i="1"/>
  <c r="P36" i="1"/>
  <c r="P30" i="1"/>
  <c r="P24" i="1"/>
  <c r="P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N8" authorId="0" shapeId="0" xr:uid="{A5D55913-1278-4A32-89E8-75090225FFCB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Este es el total, bajo las celdas como porcentaje de.</t>
        </r>
      </text>
    </comment>
  </commentList>
</comments>
</file>

<file path=xl/sharedStrings.xml><?xml version="1.0" encoding="utf-8"?>
<sst xmlns="http://schemas.openxmlformats.org/spreadsheetml/2006/main" count="123" uniqueCount="99">
  <si>
    <t>SISTEMA BANCARIO</t>
  </si>
  <si>
    <t>BALANCE GENERAL CONDENSADO CONSOLIDADO</t>
  </si>
  <si>
    <t>AL 30/04/2019</t>
  </si>
  <si>
    <t>Cifras en miles de quetzales</t>
  </si>
  <si>
    <t>MONEDA NACIONAL</t>
  </si>
  <si>
    <t>MONEDA EXTRANJERA</t>
  </si>
  <si>
    <t>TOTAL</t>
  </si>
  <si>
    <t>A C T I V O</t>
  </si>
  <si>
    <t>DISPONIBILIDADES</t>
  </si>
  <si>
    <t>Caja</t>
  </si>
  <si>
    <t>Banco Central</t>
  </si>
  <si>
    <t>Bancos del País</t>
  </si>
  <si>
    <t>Bancos del Exterior</t>
  </si>
  <si>
    <t>Cheques a Compensar</t>
  </si>
  <si>
    <t>Giros sobre el Exterior</t>
  </si>
  <si>
    <t>INVERSIONES</t>
  </si>
  <si>
    <t>En Títulos-Valores para Negociación</t>
  </si>
  <si>
    <t>En Títulos-Valores para la Venta</t>
  </si>
  <si>
    <t>En Títulos-Valores para su Vencimiento</t>
  </si>
  <si>
    <t>Operaciones de Reporto</t>
  </si>
  <si>
    <t>Certificados de Participación</t>
  </si>
  <si>
    <t>Intereses Pagados en Compra de Valolres</t>
  </si>
  <si>
    <t>SUMA</t>
  </si>
  <si>
    <t>(-) Estimaciones por Valuación</t>
  </si>
  <si>
    <t>CARTERA DE CRÉDITOS</t>
  </si>
  <si>
    <t>Vigente</t>
  </si>
  <si>
    <t>Vencida</t>
  </si>
  <si>
    <t>(-) Estimaciones Por Valuación</t>
  </si>
  <si>
    <t>PRODUCTOS FINANCIEROS POR COBRAR</t>
  </si>
  <si>
    <t>CUENTAS POR COBRAR (Neto)</t>
  </si>
  <si>
    <t>BIENES REALIZABLES (Neto)</t>
  </si>
  <si>
    <t>INVERSIONES PERMANENTES (Neto)</t>
  </si>
  <si>
    <t>OTRAS INVERSIONES (Neto)</t>
  </si>
  <si>
    <t>SUC., CASA MATRIZ Y DEPTOS. ADSCRITOS</t>
  </si>
  <si>
    <t>INMUEBLES Y MUEBLES (Neto)</t>
  </si>
  <si>
    <t>CARGOS DIFERIDOS (Neto)</t>
  </si>
  <si>
    <t>P A S I V O</t>
  </si>
  <si>
    <t>OBLIGACIONES DEPOSITARIAS</t>
  </si>
  <si>
    <t>Depósitos Monetarios</t>
  </si>
  <si>
    <t>Depósitos de Ahorro</t>
  </si>
  <si>
    <t>Depósitos a Plazo</t>
  </si>
  <si>
    <t>Depósitos a la Orden</t>
  </si>
  <si>
    <t>Depósitos con Restricciones</t>
  </si>
  <si>
    <t>CRÉDITOS OBTENIDOS</t>
  </si>
  <si>
    <t>Del Banco Central</t>
  </si>
  <si>
    <t>De Instituciones Financieras Nacionales</t>
  </si>
  <si>
    <t>De Instituciones Financieras Extranjeras</t>
  </si>
  <si>
    <t>De Organismos Internacionales</t>
  </si>
  <si>
    <t>OBLIGACIONES FINANCIERAS</t>
  </si>
  <si>
    <t>GASTOS FINANCIEROS POR PAGAR</t>
  </si>
  <si>
    <t>CUENTAS POR PAGAR</t>
  </si>
  <si>
    <t>PROVISIONES</t>
  </si>
  <si>
    <t>SUC. , CASA MATRIZ Y DEPTOS. ADSCRITOS</t>
  </si>
  <si>
    <t>OTRAS OBLIGACIONES</t>
  </si>
  <si>
    <t>CRÉDITOS DIFERIDOS</t>
  </si>
  <si>
    <t>OTRAS CUENTAS ACREEDORAS</t>
  </si>
  <si>
    <t>C A P I T A L C O N T A B L E</t>
  </si>
  <si>
    <t>CAPITAL PAGADO</t>
  </si>
  <si>
    <t>Capital Autorizado</t>
  </si>
  <si>
    <t>Capital no Pagado (-)</t>
  </si>
  <si>
    <t>Casa Matriz, Capital Asignado</t>
  </si>
  <si>
    <t>APORTACIONES PERMANENTES</t>
  </si>
  <si>
    <t>RESERVAS DE CAPITAL</t>
  </si>
  <si>
    <t>RESERVAS PARA ACTIVOS EXTRAORDINARIOS</t>
  </si>
  <si>
    <t>REVALUACIÓN DE ACTIVOS</t>
  </si>
  <si>
    <t>OBLIGACIONES SUBORDINADAS</t>
  </si>
  <si>
    <t>GANANCIAS Y PÉRDIDAS POR FUSIÓN</t>
  </si>
  <si>
    <t>VALUACIÓN DE ACTIVOS DE RECUPERACIÓN DUDOSA</t>
  </si>
  <si>
    <t>PROVISIÓN DE BENEFICIOS A EMPLEADOS</t>
  </si>
  <si>
    <t>AJUSTES AL IMPUESTO SOBRE LA RENTA</t>
  </si>
  <si>
    <t>GANANCIAS O PÉRDIDAS POR CAMBIOS EN EL VALOR DE MERCADO DE LAS INVERSIONES</t>
  </si>
  <si>
    <t>RESULTADO DE EJERCICIOS ANTERIORES</t>
  </si>
  <si>
    <t>RESULTADOS DEL EJERCICIO</t>
  </si>
  <si>
    <t>TOTAL IGUAL A LA SUMA DEL ACTIVO</t>
  </si>
  <si>
    <t>AL 30/04/2020</t>
  </si>
  <si>
    <t>Variación nominal</t>
  </si>
  <si>
    <t>Variación porcentual</t>
  </si>
  <si>
    <t>Razones</t>
  </si>
  <si>
    <t>Liquidez inmediata:</t>
  </si>
  <si>
    <t xml:space="preserve">Patrimonio en relación a activos: </t>
  </si>
  <si>
    <t xml:space="preserve">Patrimonio en relación a cartera de créditos: </t>
  </si>
  <si>
    <t xml:space="preserve">Patrimonio en relación a las captaciones: </t>
  </si>
  <si>
    <t xml:space="preserve">Rentabilidad sobre patrimonio*: </t>
  </si>
  <si>
    <t xml:space="preserve">Rentabilidad sobre activos: </t>
  </si>
  <si>
    <t xml:space="preserve">Cartera vigente en relación a cartera bruta: </t>
  </si>
  <si>
    <t>ANÁLISIS VERTICAL 2020</t>
  </si>
  <si>
    <t>ANÁLISIS VERTICAL 2019</t>
  </si>
  <si>
    <t>ANÁLISIS HORIZONTAL 2019</t>
  </si>
  <si>
    <t>ANÁLISIS HORIZONTAL 2020</t>
  </si>
  <si>
    <t>2020 TOTAL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</si>
  <si>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 xml:space="preserve">Calcule la rentabilidad de un reporto si: el Banco A necesita liquidez por 100 millones, y el Banco B se los da.  El Banco B le deposita 99,500,000.00. En siete días el Banco A le devuelve 100,000,000.00. </t>
    </r>
  </si>
  <si>
    <t xml:space="preserve">Reporto: </t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</si>
  <si>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 xml:space="preserve">Calcule la rentabilidad de un reporto si: el Banco B necesita liquidez por 100 millones, y el Banco A se los da. El Banco A le deposita 100,000,000.00 y el Banco B le devuelve 100,500,000.00 en siete días. </t>
    </r>
  </si>
  <si>
    <t>BA</t>
  </si>
  <si>
    <t>BB</t>
  </si>
  <si>
    <t>Rentabilidad diaria</t>
  </si>
  <si>
    <t>Rentabilidad semanal</t>
  </si>
  <si>
    <t>¿</t>
  </si>
  <si>
    <t>¿Que pasó durante el año? Se mostraron bajones en cheques a compensar y girso sobre el exterior, posiblemente por efectos de la pandemia. Adicionalmente las operaciones de reporto mostraron bajas significativas, esto significa que hay menos compra y venta de títulos a nivel financiero; Los bienes realizables han disminuido y las cuentas por cobrar han aumentado, esto puede ser por el retiro a la penalización de crédito o falta de pago por regulaciones gubernamentales causadas por el COVID-19; Las intituciones bancarias mostraron también bajas significativas.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</si>
</sst>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mbria"/>
      <family val="1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3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3" fontId="0" fillId="4" borderId="3" xfId="0" applyNumberFormat="1" applyFill="1" applyBorder="1" applyAlignment="1">
      <alignment horizontal="right" wrapText="1"/>
    </xf>
    <xf numFmtId="0" fontId="0" fillId="4" borderId="3" xfId="0" applyFill="1" applyBorder="1" applyAlignment="1">
      <alignment horizontal="right" wrapText="1"/>
    </xf>
    <xf numFmtId="3" fontId="0" fillId="0" borderId="0" xfId="0" applyNumberFormat="1"/>
    <xf numFmtId="0" fontId="2" fillId="3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4" xfId="0" applyNumberFormat="1" applyBorder="1"/>
    <xf numFmtId="0" fontId="0" fillId="5" borderId="3" xfId="0" applyFill="1" applyBorder="1" applyAlignment="1">
      <alignment horizontal="left" wrapText="1"/>
    </xf>
    <xf numFmtId="3" fontId="0" fillId="5" borderId="3" xfId="0" applyNumberFormat="1" applyFill="1" applyBorder="1" applyAlignment="1">
      <alignment horizontal="right" wrapText="1"/>
    </xf>
    <xf numFmtId="3" fontId="0" fillId="5" borderId="5" xfId="0" applyNumberFormat="1" applyFill="1" applyBorder="1" applyAlignment="1">
      <alignment horizontal="right" wrapText="1"/>
    </xf>
    <xf numFmtId="3" fontId="0" fillId="5" borderId="4" xfId="0" applyNumberFormat="1" applyFill="1" applyBorder="1"/>
    <xf numFmtId="0" fontId="0" fillId="5" borderId="3" xfId="0" applyFill="1" applyBorder="1" applyAlignment="1">
      <alignment horizontal="right" wrapText="1"/>
    </xf>
    <xf numFmtId="10" fontId="0" fillId="5" borderId="4" xfId="1" applyNumberFormat="1" applyFont="1" applyFill="1" applyBorder="1"/>
    <xf numFmtId="10" fontId="0" fillId="0" borderId="4" xfId="1" applyNumberFormat="1" applyFont="1" applyBorder="1"/>
    <xf numFmtId="0" fontId="0" fillId="0" borderId="13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0" fontId="0" fillId="5" borderId="15" xfId="1" applyNumberFormat="1" applyFont="1" applyFill="1" applyBorder="1"/>
    <xf numFmtId="3" fontId="0" fillId="5" borderId="0" xfId="0" applyNumberFormat="1" applyFill="1" applyBorder="1" applyAlignment="1">
      <alignment horizontal="right" wrapText="1"/>
    </xf>
    <xf numFmtId="10" fontId="0" fillId="0" borderId="15" xfId="1" applyNumberFormat="1" applyFont="1" applyBorder="1"/>
    <xf numFmtId="3" fontId="0" fillId="5" borderId="7" xfId="0" applyNumberFormat="1" applyFill="1" applyBorder="1"/>
    <xf numFmtId="3" fontId="0" fillId="5" borderId="8" xfId="0" applyNumberFormat="1" applyFill="1" applyBorder="1"/>
    <xf numFmtId="3" fontId="0" fillId="5" borderId="9" xfId="0" applyNumberFormat="1" applyFill="1" applyBorder="1"/>
    <xf numFmtId="10" fontId="0" fillId="0" borderId="10" xfId="1" applyNumberFormat="1" applyFont="1" applyBorder="1"/>
    <xf numFmtId="10" fontId="0" fillId="0" borderId="0" xfId="1" applyNumberFormat="1" applyFont="1" applyBorder="1"/>
    <xf numFmtId="10" fontId="0" fillId="0" borderId="11" xfId="1" applyNumberFormat="1" applyFont="1" applyBorder="1"/>
    <xf numFmtId="3" fontId="0" fillId="5" borderId="10" xfId="0" applyNumberFormat="1" applyFill="1" applyBorder="1" applyAlignment="1">
      <alignment horizontal="right" wrapText="1"/>
    </xf>
    <xf numFmtId="3" fontId="0" fillId="5" borderId="11" xfId="0" applyNumberFormat="1" applyFill="1" applyBorder="1" applyAlignment="1">
      <alignment horizontal="right" wrapText="1"/>
    </xf>
    <xf numFmtId="3" fontId="0" fillId="5" borderId="10" xfId="0" applyNumberFormat="1" applyFill="1" applyBorder="1"/>
    <xf numFmtId="3" fontId="0" fillId="5" borderId="0" xfId="0" applyNumberFormat="1" applyFill="1" applyBorder="1"/>
    <xf numFmtId="3" fontId="0" fillId="5" borderId="11" xfId="0" applyNumberFormat="1" applyFill="1" applyBorder="1"/>
    <xf numFmtId="0" fontId="2" fillId="0" borderId="0" xfId="0" applyFont="1"/>
    <xf numFmtId="0" fontId="2" fillId="5" borderId="2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right" wrapText="1"/>
    </xf>
    <xf numFmtId="0" fontId="0" fillId="5" borderId="0" xfId="0" applyFill="1"/>
    <xf numFmtId="4" fontId="0" fillId="0" borderId="0" xfId="0" applyNumberForma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3" fontId="6" fillId="0" borderId="0" xfId="0" applyNumberFormat="1" applyFont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169" fontId="2" fillId="0" borderId="0" xfId="1" applyNumberFormat="1" applyFont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9</xdr:row>
      <xdr:rowOff>19050</xdr:rowOff>
    </xdr:from>
    <xdr:to>
      <xdr:col>2</xdr:col>
      <xdr:colOff>534670</xdr:colOff>
      <xdr:row>22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18C48-258A-4E21-9A63-8AAA693CE78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733550"/>
          <a:ext cx="4897120" cy="249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showGridLines="0" tabSelected="1" zoomScale="74" workbookViewId="0">
      <selection activeCell="W6" sqref="W6"/>
    </sheetView>
  </sheetViews>
  <sheetFormatPr defaultRowHeight="15" x14ac:dyDescent="0.25"/>
  <cols>
    <col min="1" max="1" width="34.42578125" bestFit="1" customWidth="1"/>
    <col min="2" max="2" width="11.140625" bestFit="1" customWidth="1"/>
    <col min="3" max="3" width="12.140625" bestFit="1" customWidth="1"/>
    <col min="4" max="4" width="11.140625" bestFit="1" customWidth="1"/>
    <col min="5" max="5" width="12.28515625" customWidth="1"/>
    <col min="6" max="6" width="12.140625" bestFit="1" customWidth="1"/>
    <col min="7" max="7" width="11.140625" style="51" customWidth="1"/>
    <col min="8" max="8" width="10.42578125" bestFit="1" customWidth="1"/>
    <col min="9" max="9" width="21.140625" bestFit="1" customWidth="1"/>
    <col min="10" max="10" width="10.140625" bestFit="1" customWidth="1"/>
    <col min="11" max="11" width="11.28515625" customWidth="1"/>
    <col min="12" max="12" width="12.5703125" customWidth="1"/>
    <col min="13" max="13" width="9.140625" bestFit="1" customWidth="1"/>
    <col min="14" max="16" width="12" bestFit="1" customWidth="1"/>
    <col min="17" max="17" width="11.140625" bestFit="1" customWidth="1"/>
    <col min="18" max="18" width="12.140625" bestFit="1" customWidth="1"/>
    <col min="19" max="19" width="12.7109375" customWidth="1"/>
  </cols>
  <sheetData>
    <row r="1" spans="1:19" ht="15" customHeight="1" x14ac:dyDescent="0.25">
      <c r="A1" s="1" t="s">
        <v>97</v>
      </c>
      <c r="E1" s="32" t="s">
        <v>0</v>
      </c>
      <c r="F1" s="32"/>
      <c r="G1" s="32"/>
    </row>
    <row r="2" spans="1:19" ht="15" customHeight="1" x14ac:dyDescent="0.25">
      <c r="A2" s="2"/>
      <c r="E2" s="32"/>
      <c r="F2" s="32"/>
      <c r="G2" s="32"/>
      <c r="J2" s="58" t="s">
        <v>98</v>
      </c>
      <c r="K2" s="58"/>
      <c r="L2" s="58"/>
      <c r="M2" s="58"/>
      <c r="N2" s="58"/>
      <c r="O2" s="58"/>
      <c r="P2" s="58"/>
      <c r="Q2" s="58"/>
      <c r="R2" s="58"/>
      <c r="S2" s="58"/>
    </row>
    <row r="3" spans="1:19" ht="90" customHeight="1" x14ac:dyDescent="0.25">
      <c r="A3" s="3" t="s">
        <v>1</v>
      </c>
      <c r="E3" s="33" t="s">
        <v>1</v>
      </c>
      <c r="F3" s="33"/>
      <c r="G3" s="33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 ht="30" customHeight="1" x14ac:dyDescent="0.25">
      <c r="A4" s="3" t="s">
        <v>2</v>
      </c>
      <c r="E4" s="33" t="s">
        <v>74</v>
      </c>
      <c r="F4" s="33"/>
      <c r="G4" s="33"/>
    </row>
    <row r="5" spans="1:19" ht="15" customHeight="1" x14ac:dyDescent="0.25">
      <c r="A5" s="4" t="s">
        <v>3</v>
      </c>
      <c r="E5" s="33" t="s">
        <v>3</v>
      </c>
      <c r="F5" s="33"/>
      <c r="G5" s="33"/>
      <c r="H5" s="31" t="s">
        <v>87</v>
      </c>
      <c r="I5" s="12"/>
      <c r="J5" s="12"/>
      <c r="K5" s="12" t="s">
        <v>88</v>
      </c>
      <c r="L5" s="12"/>
      <c r="M5" s="12"/>
      <c r="N5" s="28"/>
      <c r="O5" s="28"/>
      <c r="P5" s="28"/>
    </row>
    <row r="6" spans="1:19" x14ac:dyDescent="0.25">
      <c r="A6" s="5"/>
      <c r="E6" s="33"/>
      <c r="F6" s="33"/>
      <c r="G6" s="33"/>
      <c r="H6" s="31" t="s">
        <v>75</v>
      </c>
      <c r="I6" s="12"/>
      <c r="J6" s="12"/>
      <c r="K6" s="12" t="s">
        <v>76</v>
      </c>
      <c r="L6" s="12"/>
      <c r="M6" s="12"/>
      <c r="N6" s="29" t="s">
        <v>86</v>
      </c>
      <c r="O6" s="30"/>
      <c r="P6" s="31"/>
      <c r="Q6" s="12" t="s">
        <v>85</v>
      </c>
      <c r="R6" s="12"/>
      <c r="S6" s="12"/>
    </row>
    <row r="7" spans="1:19" ht="45" x14ac:dyDescent="0.25">
      <c r="A7" s="6"/>
      <c r="B7" s="6" t="s">
        <v>4</v>
      </c>
      <c r="C7" s="6" t="s">
        <v>5</v>
      </c>
      <c r="D7" s="6" t="s">
        <v>6</v>
      </c>
      <c r="E7" s="11" t="s">
        <v>4</v>
      </c>
      <c r="F7" s="11" t="s">
        <v>5</v>
      </c>
      <c r="G7" s="49" t="s">
        <v>6</v>
      </c>
      <c r="H7" s="13" t="s">
        <v>4</v>
      </c>
      <c r="I7" s="13" t="s">
        <v>5</v>
      </c>
      <c r="J7" s="13" t="s">
        <v>6</v>
      </c>
      <c r="K7" s="13" t="s">
        <v>4</v>
      </c>
      <c r="L7" s="13" t="s">
        <v>5</v>
      </c>
      <c r="M7" s="13" t="s">
        <v>6</v>
      </c>
      <c r="N7" s="13" t="s">
        <v>4</v>
      </c>
      <c r="O7" s="13" t="s">
        <v>5</v>
      </c>
      <c r="P7" s="13" t="s">
        <v>6</v>
      </c>
      <c r="Q7" s="13" t="s">
        <v>4</v>
      </c>
      <c r="R7" s="13" t="s">
        <v>5</v>
      </c>
      <c r="S7" s="13" t="s">
        <v>6</v>
      </c>
    </row>
    <row r="8" spans="1:19" x14ac:dyDescent="0.25">
      <c r="A8" s="21" t="s">
        <v>7</v>
      </c>
      <c r="B8" s="22">
        <v>242451019</v>
      </c>
      <c r="C8" s="22">
        <v>91985450</v>
      </c>
      <c r="D8" s="22">
        <v>334436470</v>
      </c>
      <c r="E8" s="22">
        <v>261400348</v>
      </c>
      <c r="F8" s="22">
        <v>102211762</v>
      </c>
      <c r="G8" s="23">
        <v>363612110</v>
      </c>
      <c r="H8" s="24">
        <f>E8-B8</f>
        <v>18949329</v>
      </c>
      <c r="I8" s="24">
        <f>F8-C8</f>
        <v>10226312</v>
      </c>
      <c r="J8" s="24">
        <f>G8-D8</f>
        <v>29175640</v>
      </c>
      <c r="K8" s="26">
        <f>(E8-B8)/B8</f>
        <v>7.8157349381979713E-2</v>
      </c>
      <c r="L8" s="26">
        <f>(F8-C8)/C8</f>
        <v>0.11117314749234797</v>
      </c>
      <c r="M8" s="34">
        <f>(G8-D8)/D8</f>
        <v>8.7238212985563446E-2</v>
      </c>
      <c r="N8" s="37">
        <f>B8</f>
        <v>242451019</v>
      </c>
      <c r="O8" s="38">
        <f>C8</f>
        <v>91985450</v>
      </c>
      <c r="P8" s="39">
        <f>D8</f>
        <v>334436470</v>
      </c>
      <c r="Q8" s="37">
        <f>E8</f>
        <v>261400348</v>
      </c>
      <c r="R8" s="38">
        <f t="shared" ref="R8:S8" si="0">F8</f>
        <v>102211762</v>
      </c>
      <c r="S8" s="39">
        <f>G8</f>
        <v>363612110</v>
      </c>
    </row>
    <row r="9" spans="1:19" x14ac:dyDescent="0.25">
      <c r="A9" s="7"/>
      <c r="B9" s="9"/>
      <c r="C9" s="9"/>
      <c r="D9" s="9"/>
      <c r="E9" s="9"/>
      <c r="F9" s="9"/>
      <c r="G9" s="50"/>
      <c r="H9" s="20"/>
      <c r="I9" s="20"/>
      <c r="J9" s="20"/>
      <c r="K9" s="27"/>
      <c r="L9" s="27"/>
      <c r="M9" s="36"/>
      <c r="N9" s="14"/>
      <c r="O9" s="15"/>
      <c r="P9" s="16"/>
      <c r="Q9" s="14"/>
      <c r="R9" s="15"/>
      <c r="S9" s="16"/>
    </row>
    <row r="10" spans="1:19" x14ac:dyDescent="0.25">
      <c r="A10" s="7" t="s">
        <v>8</v>
      </c>
      <c r="B10" s="8">
        <v>30795961</v>
      </c>
      <c r="C10" s="8">
        <v>11588211</v>
      </c>
      <c r="D10" s="8">
        <v>42384172</v>
      </c>
      <c r="E10" s="8">
        <v>36940325</v>
      </c>
      <c r="F10" s="8">
        <v>18956652</v>
      </c>
      <c r="G10" s="23">
        <v>55896977</v>
      </c>
      <c r="H10" s="20">
        <f>E10-B10</f>
        <v>6144364</v>
      </c>
      <c r="I10" s="20">
        <f>F10-C10</f>
        <v>7368441</v>
      </c>
      <c r="J10" s="20">
        <f>G10-D10</f>
        <v>13512805</v>
      </c>
      <c r="K10" s="27">
        <f>(E10-B10)/B10</f>
        <v>0.19951850179314098</v>
      </c>
      <c r="L10" s="27">
        <f>(F10-C10)/C10</f>
        <v>0.63585664776038342</v>
      </c>
      <c r="M10" s="36">
        <f>(G10-D10)/D10</f>
        <v>0.31881724621162827</v>
      </c>
      <c r="N10" s="40">
        <f>B10/$B$8</f>
        <v>0.12701930941358511</v>
      </c>
      <c r="O10" s="41">
        <f>C10/$O$8</f>
        <v>0.12597873902883555</v>
      </c>
      <c r="P10" s="42">
        <f>D10/$P$8</f>
        <v>0.12673310419763731</v>
      </c>
      <c r="Q10" s="40">
        <f>B10/$Q$8</f>
        <v>0.1178114766702606</v>
      </c>
      <c r="R10" s="41">
        <f>F10/$R$8</f>
        <v>0.18546448695405524</v>
      </c>
      <c r="S10" s="42">
        <f>G10/$S$8</f>
        <v>0.1537269399525775</v>
      </c>
    </row>
    <row r="11" spans="1:19" x14ac:dyDescent="0.25">
      <c r="A11" s="7" t="s">
        <v>9</v>
      </c>
      <c r="B11" s="8">
        <v>5460010</v>
      </c>
      <c r="C11" s="8">
        <v>569695</v>
      </c>
      <c r="D11" s="8">
        <v>6029705</v>
      </c>
      <c r="E11" s="8">
        <v>6738160</v>
      </c>
      <c r="F11" s="8">
        <v>652510</v>
      </c>
      <c r="G11" s="23">
        <v>7390670</v>
      </c>
      <c r="H11" s="20">
        <f>E11-B11</f>
        <v>1278150</v>
      </c>
      <c r="I11" s="20">
        <f>F11-C11</f>
        <v>82815</v>
      </c>
      <c r="J11" s="20">
        <f>G11-D11</f>
        <v>1360965</v>
      </c>
      <c r="K11" s="27">
        <f>(E11-B11)/B11</f>
        <v>0.23409297785168892</v>
      </c>
      <c r="L11" s="27">
        <f>(F11-C11)/C11</f>
        <v>0.14536725791871088</v>
      </c>
      <c r="M11" s="36">
        <f>(G11-D11)/D11</f>
        <v>0.22571004717477886</v>
      </c>
      <c r="N11" s="40">
        <f>B11/$B$8</f>
        <v>2.2520053834048849E-2</v>
      </c>
      <c r="O11" s="41">
        <f t="shared" ref="O11:O44" si="1">C11/$O$8</f>
        <v>6.1933164429809279E-3</v>
      </c>
      <c r="P11" s="42">
        <f t="shared" ref="P11:P44" si="2">D11/$P$8</f>
        <v>1.8029448163951738E-2</v>
      </c>
      <c r="Q11" s="40">
        <f t="shared" ref="Q11:Q68" si="3">B11/$Q$8</f>
        <v>2.0887539139771916E-2</v>
      </c>
      <c r="R11" s="41">
        <f t="shared" ref="R11:R44" si="4">F11/$R$8</f>
        <v>6.3839032537175121E-3</v>
      </c>
      <c r="S11" s="42">
        <f t="shared" ref="S11:S44" si="5">G11/$S$8</f>
        <v>2.0325698173253911E-2</v>
      </c>
    </row>
    <row r="12" spans="1:19" x14ac:dyDescent="0.25">
      <c r="A12" s="7" t="s">
        <v>10</v>
      </c>
      <c r="B12" s="8">
        <v>23261371</v>
      </c>
      <c r="C12" s="8">
        <v>6022694</v>
      </c>
      <c r="D12" s="8">
        <v>29284065</v>
      </c>
      <c r="E12" s="8">
        <v>28526360</v>
      </c>
      <c r="F12" s="8">
        <v>8332598</v>
      </c>
      <c r="G12" s="23">
        <v>36858958</v>
      </c>
      <c r="H12" s="20">
        <f>E12-B12</f>
        <v>5264989</v>
      </c>
      <c r="I12" s="20">
        <f>F12-C12</f>
        <v>2309904</v>
      </c>
      <c r="J12" s="20">
        <f>G12-D12</f>
        <v>7574893</v>
      </c>
      <c r="K12" s="27">
        <f>(E12-B12)/B12</f>
        <v>0.22634044227229771</v>
      </c>
      <c r="L12" s="27">
        <f>(F12-C12)/C12</f>
        <v>0.38353334902952069</v>
      </c>
      <c r="M12" s="36">
        <f>(G12-D12)/D12</f>
        <v>0.25866945043319634</v>
      </c>
      <c r="N12" s="40">
        <f>B12/$B$8</f>
        <v>9.5942558195641153E-2</v>
      </c>
      <c r="O12" s="41">
        <f t="shared" si="1"/>
        <v>6.547442013927203E-2</v>
      </c>
      <c r="P12" s="42">
        <f t="shared" si="2"/>
        <v>8.756241506794997E-2</v>
      </c>
      <c r="Q12" s="40">
        <f t="shared" si="3"/>
        <v>8.8987528815378622E-2</v>
      </c>
      <c r="R12" s="41">
        <f t="shared" si="4"/>
        <v>8.1522887747498177E-2</v>
      </c>
      <c r="S12" s="42">
        <f t="shared" si="5"/>
        <v>0.10136889555191107</v>
      </c>
    </row>
    <row r="13" spans="1:19" x14ac:dyDescent="0.25">
      <c r="A13" s="7" t="s">
        <v>11</v>
      </c>
      <c r="B13" s="8">
        <v>148440</v>
      </c>
      <c r="C13" s="8">
        <v>22826</v>
      </c>
      <c r="D13" s="8">
        <v>171266</v>
      </c>
      <c r="E13" s="8">
        <v>265335</v>
      </c>
      <c r="F13" s="8">
        <v>28582</v>
      </c>
      <c r="G13" s="23">
        <v>293917</v>
      </c>
      <c r="H13" s="20">
        <f>E13-B13</f>
        <v>116895</v>
      </c>
      <c r="I13" s="20">
        <f>F13-C13</f>
        <v>5756</v>
      </c>
      <c r="J13" s="20">
        <f>G13-D13</f>
        <v>122651</v>
      </c>
      <c r="K13" s="27">
        <f>(E13-B13)/B13</f>
        <v>0.78748989490703314</v>
      </c>
      <c r="L13" s="27">
        <f>(F13-C13)/C13</f>
        <v>0.25216857968982737</v>
      </c>
      <c r="M13" s="36">
        <f>(G13-D13)/D13</f>
        <v>0.71614330923826097</v>
      </c>
      <c r="N13" s="40">
        <f>B13/$B$8</f>
        <v>6.1224737521107305E-4</v>
      </c>
      <c r="O13" s="41">
        <f t="shared" si="1"/>
        <v>2.4814794078846167E-4</v>
      </c>
      <c r="P13" s="42">
        <f t="shared" si="2"/>
        <v>5.1210324041513775E-4</v>
      </c>
      <c r="Q13" s="40">
        <f t="shared" si="3"/>
        <v>5.6786458448020128E-4</v>
      </c>
      <c r="R13" s="41">
        <f t="shared" si="4"/>
        <v>2.7963513631630772E-4</v>
      </c>
      <c r="S13" s="42">
        <f t="shared" si="5"/>
        <v>8.08325663300928E-4</v>
      </c>
    </row>
    <row r="14" spans="1:19" x14ac:dyDescent="0.25">
      <c r="A14" s="7" t="s">
        <v>12</v>
      </c>
      <c r="B14" s="8">
        <v>527256</v>
      </c>
      <c r="C14" s="8">
        <v>4575044</v>
      </c>
      <c r="D14" s="8">
        <v>5102299</v>
      </c>
      <c r="E14" s="8">
        <v>477041</v>
      </c>
      <c r="F14" s="8">
        <v>9598201</v>
      </c>
      <c r="G14" s="23">
        <v>10075243</v>
      </c>
      <c r="H14" s="20">
        <f>E14-B14</f>
        <v>-50215</v>
      </c>
      <c r="I14" s="20">
        <f>F14-C14</f>
        <v>5023157</v>
      </c>
      <c r="J14" s="20">
        <f>G14-D14</f>
        <v>4972944</v>
      </c>
      <c r="K14" s="27">
        <f>(E14-B14)/B14</f>
        <v>-9.5238366182651316E-2</v>
      </c>
      <c r="L14" s="27">
        <f>(F14-C14)/C14</f>
        <v>1.0979472547149274</v>
      </c>
      <c r="M14" s="36">
        <f>(G14-D14)/D14</f>
        <v>0.97464770292764102</v>
      </c>
      <c r="N14" s="40">
        <f>B14/$B$8</f>
        <v>2.1746907980617724E-3</v>
      </c>
      <c r="O14" s="41">
        <f t="shared" si="1"/>
        <v>4.973660508265166E-2</v>
      </c>
      <c r="P14" s="42">
        <f t="shared" si="2"/>
        <v>1.525640729314001E-2</v>
      </c>
      <c r="Q14" s="40">
        <f t="shared" si="3"/>
        <v>2.0170439864907906E-3</v>
      </c>
      <c r="R14" s="41">
        <f t="shared" si="4"/>
        <v>9.3905053706049998E-2</v>
      </c>
      <c r="S14" s="42">
        <f t="shared" si="5"/>
        <v>2.7708766355443993E-2</v>
      </c>
    </row>
    <row r="15" spans="1:19" x14ac:dyDescent="0.25">
      <c r="A15" s="7" t="s">
        <v>13</v>
      </c>
      <c r="B15" s="8">
        <v>1398885</v>
      </c>
      <c r="C15" s="8">
        <v>366452</v>
      </c>
      <c r="D15" s="8">
        <v>1765337</v>
      </c>
      <c r="E15" s="8">
        <v>933428</v>
      </c>
      <c r="F15" s="8">
        <v>316892</v>
      </c>
      <c r="G15" s="23">
        <v>1250320</v>
      </c>
      <c r="H15" s="20">
        <f>E15-B15</f>
        <v>-465457</v>
      </c>
      <c r="I15" s="20">
        <f>F15-C15</f>
        <v>-49560</v>
      </c>
      <c r="J15" s="20">
        <f>G15-D15</f>
        <v>-515017</v>
      </c>
      <c r="K15" s="27">
        <f>(E15-B15)/B15</f>
        <v>-0.33273428480539857</v>
      </c>
      <c r="L15" s="27">
        <f>(F15-C15)/C15</f>
        <v>-0.13524281488435047</v>
      </c>
      <c r="M15" s="36">
        <f>(G15-D15)/D15</f>
        <v>-0.2917386312075258</v>
      </c>
      <c r="N15" s="40">
        <f>B15/$B$8</f>
        <v>5.7697633351666798E-3</v>
      </c>
      <c r="O15" s="41">
        <f t="shared" si="1"/>
        <v>3.9838039603002431E-3</v>
      </c>
      <c r="P15" s="42">
        <f t="shared" si="2"/>
        <v>5.2785421398569357E-3</v>
      </c>
      <c r="Q15" s="40">
        <f t="shared" si="3"/>
        <v>5.351503969688671E-3</v>
      </c>
      <c r="R15" s="41">
        <f t="shared" si="4"/>
        <v>3.1003476879696095E-3</v>
      </c>
      <c r="S15" s="42">
        <f t="shared" si="5"/>
        <v>3.4386093466468978E-3</v>
      </c>
    </row>
    <row r="16" spans="1:19" x14ac:dyDescent="0.25">
      <c r="A16" s="7" t="s">
        <v>14</v>
      </c>
      <c r="B16" s="9">
        <v>0</v>
      </c>
      <c r="C16" s="8">
        <v>31500</v>
      </c>
      <c r="D16" s="8">
        <v>31500</v>
      </c>
      <c r="E16" s="9">
        <v>0</v>
      </c>
      <c r="F16" s="8">
        <v>27869</v>
      </c>
      <c r="G16" s="23">
        <v>27869</v>
      </c>
      <c r="H16" s="20">
        <f>E16-B16</f>
        <v>0</v>
      </c>
      <c r="I16" s="20">
        <f>F16-C16</f>
        <v>-3631</v>
      </c>
      <c r="J16" s="20">
        <f>G16-D16</f>
        <v>-3631</v>
      </c>
      <c r="K16" s="27"/>
      <c r="L16" s="27">
        <f>(F16-C16)/C16</f>
        <v>-0.11526984126984127</v>
      </c>
      <c r="M16" s="36">
        <f>(G16-D16)/D16</f>
        <v>-0.11526984126984127</v>
      </c>
      <c r="N16" s="40">
        <f>B16/$B$8</f>
        <v>0</v>
      </c>
      <c r="O16" s="41">
        <f t="shared" si="1"/>
        <v>3.4244546284222123E-4</v>
      </c>
      <c r="P16" s="42">
        <f t="shared" si="2"/>
        <v>9.4188292323501682E-5</v>
      </c>
      <c r="Q16" s="40">
        <f t="shared" si="3"/>
        <v>0</v>
      </c>
      <c r="R16" s="41">
        <f t="shared" si="4"/>
        <v>2.7265942250364494E-4</v>
      </c>
      <c r="S16" s="42">
        <f t="shared" si="5"/>
        <v>7.6644862020684631E-5</v>
      </c>
    </row>
    <row r="17" spans="1:19" x14ac:dyDescent="0.25">
      <c r="A17" s="7"/>
      <c r="B17" s="9"/>
      <c r="C17" s="9"/>
      <c r="D17" s="9"/>
      <c r="E17" s="9"/>
      <c r="F17" s="9"/>
      <c r="G17" s="50"/>
      <c r="H17" s="20"/>
      <c r="I17" s="20"/>
      <c r="J17" s="20"/>
      <c r="K17" s="27"/>
      <c r="L17" s="27"/>
      <c r="M17" s="36"/>
      <c r="N17" s="40">
        <f>B17/$B$8</f>
        <v>0</v>
      </c>
      <c r="O17" s="41">
        <f t="shared" si="1"/>
        <v>0</v>
      </c>
      <c r="P17" s="42">
        <f t="shared" si="2"/>
        <v>0</v>
      </c>
      <c r="Q17" s="40">
        <f t="shared" si="3"/>
        <v>0</v>
      </c>
      <c r="R17" s="41">
        <f t="shared" si="4"/>
        <v>0</v>
      </c>
      <c r="S17" s="42">
        <f t="shared" si="5"/>
        <v>0</v>
      </c>
    </row>
    <row r="18" spans="1:19" x14ac:dyDescent="0.25">
      <c r="A18" s="7" t="s">
        <v>15</v>
      </c>
      <c r="B18" s="8">
        <v>88204901</v>
      </c>
      <c r="C18" s="8">
        <v>7370182</v>
      </c>
      <c r="D18" s="8">
        <v>95575082</v>
      </c>
      <c r="E18" s="8">
        <v>90435305</v>
      </c>
      <c r="F18" s="8">
        <v>7299524</v>
      </c>
      <c r="G18" s="23">
        <v>97734829</v>
      </c>
      <c r="H18" s="20">
        <f>E18-B18</f>
        <v>2230404</v>
      </c>
      <c r="I18" s="20">
        <f>F18-C18</f>
        <v>-70658</v>
      </c>
      <c r="J18" s="20">
        <f>G18-D18</f>
        <v>2159747</v>
      </c>
      <c r="K18" s="27">
        <f>(E18-B18)/B18</f>
        <v>2.5286622111848411E-2</v>
      </c>
      <c r="L18" s="27">
        <f>(F18-C18)/C18</f>
        <v>-9.5870088418440677E-3</v>
      </c>
      <c r="M18" s="36">
        <f>(G18-D18)/D18</f>
        <v>2.2597385791413706E-2</v>
      </c>
      <c r="N18" s="40">
        <f>B18/$B$8</f>
        <v>0.36380503313124868</v>
      </c>
      <c r="O18" s="41">
        <f t="shared" si="1"/>
        <v>8.0123345594330403E-2</v>
      </c>
      <c r="P18" s="42">
        <f t="shared" si="2"/>
        <v>0.28577948451614743</v>
      </c>
      <c r="Q18" s="40">
        <f t="shared" si="3"/>
        <v>0.33743222484156754</v>
      </c>
      <c r="R18" s="41">
        <f t="shared" si="4"/>
        <v>7.1415694800369453E-2</v>
      </c>
      <c r="S18" s="42">
        <f t="shared" si="5"/>
        <v>0.26878870728480414</v>
      </c>
    </row>
    <row r="19" spans="1:19" x14ac:dyDescent="0.25">
      <c r="A19" s="7" t="s">
        <v>16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50">
        <v>0</v>
      </c>
      <c r="H19" s="20">
        <f>E19-B19</f>
        <v>0</v>
      </c>
      <c r="I19" s="20">
        <f>F19-C19</f>
        <v>0</v>
      </c>
      <c r="J19" s="20">
        <f>G19-D19</f>
        <v>0</v>
      </c>
      <c r="K19" s="27"/>
      <c r="L19" s="27"/>
      <c r="M19" s="36"/>
      <c r="N19" s="40">
        <f>B19/$B$8</f>
        <v>0</v>
      </c>
      <c r="O19" s="41">
        <f t="shared" si="1"/>
        <v>0</v>
      </c>
      <c r="P19" s="42">
        <f t="shared" si="2"/>
        <v>0</v>
      </c>
      <c r="Q19" s="40">
        <f t="shared" si="3"/>
        <v>0</v>
      </c>
      <c r="R19" s="41">
        <f t="shared" si="4"/>
        <v>0</v>
      </c>
      <c r="S19" s="42">
        <f t="shared" si="5"/>
        <v>0</v>
      </c>
    </row>
    <row r="20" spans="1:19" x14ac:dyDescent="0.25">
      <c r="A20" s="7" t="s">
        <v>17</v>
      </c>
      <c r="B20" s="8">
        <v>47811844</v>
      </c>
      <c r="C20" s="8">
        <v>4003838</v>
      </c>
      <c r="D20" s="8">
        <v>51815682</v>
      </c>
      <c r="E20" s="8">
        <v>48760343</v>
      </c>
      <c r="F20" s="8">
        <v>5077747</v>
      </c>
      <c r="G20" s="23">
        <v>53838090</v>
      </c>
      <c r="H20" s="20">
        <f>E20-B20</f>
        <v>948499</v>
      </c>
      <c r="I20" s="20">
        <f>F20-C20</f>
        <v>1073909</v>
      </c>
      <c r="J20" s="20">
        <f>G20-D20</f>
        <v>2022408</v>
      </c>
      <c r="K20" s="27">
        <f>(E20-B20)/B20</f>
        <v>1.9838159766437789E-2</v>
      </c>
      <c r="L20" s="27">
        <f>(F20-C20)/C20</f>
        <v>0.26821989301265436</v>
      </c>
      <c r="M20" s="36">
        <f>(G20-D20)/D20</f>
        <v>3.9030809244197537E-2</v>
      </c>
      <c r="N20" s="40">
        <f>B20/$B$8</f>
        <v>0.19720207486527414</v>
      </c>
      <c r="O20" s="41">
        <f t="shared" si="1"/>
        <v>4.3526862128738839E-2</v>
      </c>
      <c r="P20" s="42">
        <f t="shared" si="2"/>
        <v>0.15493430486214615</v>
      </c>
      <c r="Q20" s="40">
        <f t="shared" si="3"/>
        <v>0.18290658128733631</v>
      </c>
      <c r="R20" s="41">
        <f t="shared" si="4"/>
        <v>4.9678695491033605E-2</v>
      </c>
      <c r="S20" s="42">
        <f t="shared" si="5"/>
        <v>0.14806462304019521</v>
      </c>
    </row>
    <row r="21" spans="1:19" ht="30" x14ac:dyDescent="0.25">
      <c r="A21" s="7" t="s">
        <v>18</v>
      </c>
      <c r="B21" s="8">
        <v>36137382</v>
      </c>
      <c r="C21" s="8">
        <v>2236512</v>
      </c>
      <c r="D21" s="8">
        <v>38373894</v>
      </c>
      <c r="E21" s="8">
        <v>36789930</v>
      </c>
      <c r="F21" s="8">
        <v>2053090</v>
      </c>
      <c r="G21" s="23">
        <v>38843019</v>
      </c>
      <c r="H21" s="20">
        <f>E21-B21</f>
        <v>652548</v>
      </c>
      <c r="I21" s="20">
        <f>F21-C21</f>
        <v>-183422</v>
      </c>
      <c r="J21" s="20">
        <f>G21-D21</f>
        <v>469125</v>
      </c>
      <c r="K21" s="27">
        <f>(E21-B21)/B21</f>
        <v>1.8057423196843645E-2</v>
      </c>
      <c r="L21" s="27">
        <f>(F21-C21)/C21</f>
        <v>-8.201252664863859E-2</v>
      </c>
      <c r="M21" s="36">
        <f>(G21-D21)/D21</f>
        <v>1.2225108038292909E-2</v>
      </c>
      <c r="N21" s="40">
        <f>B21/$B$8</f>
        <v>0.14905023764820721</v>
      </c>
      <c r="O21" s="41">
        <f t="shared" si="1"/>
        <v>2.4313758317212126E-2</v>
      </c>
      <c r="P21" s="42">
        <f t="shared" si="2"/>
        <v>0.11474195383057356</v>
      </c>
      <c r="Q21" s="40">
        <f t="shared" si="3"/>
        <v>0.1382453477070352</v>
      </c>
      <c r="R21" s="41">
        <f t="shared" si="4"/>
        <v>2.0086631517026388E-2</v>
      </c>
      <c r="S21" s="42">
        <f t="shared" si="5"/>
        <v>0.10682542723893326</v>
      </c>
    </row>
    <row r="22" spans="1:19" x14ac:dyDescent="0.25">
      <c r="A22" s="7" t="s">
        <v>19</v>
      </c>
      <c r="B22" s="8">
        <v>4347772</v>
      </c>
      <c r="C22" s="8">
        <v>1120969</v>
      </c>
      <c r="D22" s="8">
        <v>5468742</v>
      </c>
      <c r="E22" s="8">
        <v>4519073</v>
      </c>
      <c r="F22" s="8">
        <v>147277</v>
      </c>
      <c r="G22" s="23">
        <v>4666350</v>
      </c>
      <c r="H22" s="20">
        <f>E22-B22</f>
        <v>171301</v>
      </c>
      <c r="I22" s="20">
        <f>F22-C22</f>
        <v>-973692</v>
      </c>
      <c r="J22" s="20">
        <f>G22-D22</f>
        <v>-802392</v>
      </c>
      <c r="K22" s="27">
        <f>(E22-B22)/B22</f>
        <v>3.9399720132518447E-2</v>
      </c>
      <c r="L22" s="27">
        <f>(F22-C22)/C22</f>
        <v>-0.86861634889100414</v>
      </c>
      <c r="M22" s="36">
        <f>(G22-D22)/D22</f>
        <v>-0.14672332320668996</v>
      </c>
      <c r="N22" s="40">
        <f>B22/$B$8</f>
        <v>1.7932578786150618E-2</v>
      </c>
      <c r="O22" s="41">
        <f t="shared" si="1"/>
        <v>1.2186372953548632E-2</v>
      </c>
      <c r="P22" s="42">
        <f t="shared" si="2"/>
        <v>1.6352110163105119E-2</v>
      </c>
      <c r="Q22" s="40">
        <f t="shared" si="3"/>
        <v>1.6632617489858888E-2</v>
      </c>
      <c r="R22" s="41">
        <f t="shared" si="4"/>
        <v>1.4409007057328686E-3</v>
      </c>
      <c r="S22" s="42">
        <f t="shared" si="5"/>
        <v>1.2833318450257336E-2</v>
      </c>
    </row>
    <row r="23" spans="1:19" x14ac:dyDescent="0.25">
      <c r="A23" s="7" t="s">
        <v>20</v>
      </c>
      <c r="B23" s="8">
        <v>24958</v>
      </c>
      <c r="C23" s="9">
        <v>0</v>
      </c>
      <c r="D23" s="8">
        <v>24958</v>
      </c>
      <c r="E23" s="8">
        <v>576529</v>
      </c>
      <c r="F23" s="9">
        <v>0</v>
      </c>
      <c r="G23" s="23">
        <v>576529</v>
      </c>
      <c r="H23" s="20">
        <f>E23-B23</f>
        <v>551571</v>
      </c>
      <c r="I23" s="20">
        <f>F23-C23</f>
        <v>0</v>
      </c>
      <c r="J23" s="20">
        <f>G23-D23</f>
        <v>551571</v>
      </c>
      <c r="K23" s="27">
        <f>(E23-B23)/B23</f>
        <v>22.09996794614953</v>
      </c>
      <c r="L23" s="27"/>
      <c r="M23" s="36">
        <f>(G23-D23)/D23</f>
        <v>22.09996794614953</v>
      </c>
      <c r="N23" s="40">
        <f>B23/$B$8</f>
        <v>1.0294037988761763E-4</v>
      </c>
      <c r="O23" s="41">
        <f t="shared" si="1"/>
        <v>0</v>
      </c>
      <c r="P23" s="42">
        <f t="shared" si="2"/>
        <v>7.4627028565395399E-5</v>
      </c>
      <c r="Q23" s="40">
        <f t="shared" si="3"/>
        <v>9.54780672288929E-5</v>
      </c>
      <c r="R23" s="41">
        <f t="shared" si="4"/>
        <v>0</v>
      </c>
      <c r="S23" s="42">
        <f t="shared" si="5"/>
        <v>1.5855605029216435E-3</v>
      </c>
    </row>
    <row r="24" spans="1:19" ht="30" x14ac:dyDescent="0.25">
      <c r="A24" s="7" t="s">
        <v>21</v>
      </c>
      <c r="B24" s="8">
        <v>3467</v>
      </c>
      <c r="C24" s="8">
        <v>8862</v>
      </c>
      <c r="D24" s="8">
        <v>12329</v>
      </c>
      <c r="E24" s="8">
        <v>9323</v>
      </c>
      <c r="F24" s="8">
        <v>21410</v>
      </c>
      <c r="G24" s="23">
        <v>30733</v>
      </c>
      <c r="H24" s="20">
        <f>E24-B24</f>
        <v>5856</v>
      </c>
      <c r="I24" s="20">
        <f>F24-C24</f>
        <v>12548</v>
      </c>
      <c r="J24" s="20">
        <f>G24-D24</f>
        <v>18404</v>
      </c>
      <c r="K24" s="27">
        <f>(E24-B24)/B24</f>
        <v>1.6890683588116526</v>
      </c>
      <c r="L24" s="27">
        <f>(F24-C24)/C24</f>
        <v>1.4159331979237193</v>
      </c>
      <c r="M24" s="36">
        <f>(G24-D24)/D24</f>
        <v>1.4927406926758051</v>
      </c>
      <c r="N24" s="40">
        <f>B24/$B$8</f>
        <v>1.4299795539320873E-5</v>
      </c>
      <c r="O24" s="41">
        <f t="shared" si="1"/>
        <v>9.6341323546278248E-5</v>
      </c>
      <c r="P24" s="42">
        <f t="shared" si="2"/>
        <v>3.6864998604966735E-5</v>
      </c>
      <c r="Q24" s="40">
        <f t="shared" si="3"/>
        <v>1.3263180506553879E-5</v>
      </c>
      <c r="R24" s="41">
        <f t="shared" si="4"/>
        <v>2.0946708657659183E-4</v>
      </c>
      <c r="S24" s="42">
        <f t="shared" si="5"/>
        <v>8.4521387365233788E-5</v>
      </c>
    </row>
    <row r="25" spans="1:19" x14ac:dyDescent="0.25">
      <c r="A25" s="7"/>
      <c r="B25" s="9"/>
      <c r="C25" s="9"/>
      <c r="D25" s="9"/>
      <c r="E25" s="9"/>
      <c r="F25" s="9"/>
      <c r="G25" s="50"/>
      <c r="H25" s="20">
        <f>E25-B25</f>
        <v>0</v>
      </c>
      <c r="I25" s="20">
        <f>F25-C25</f>
        <v>0</v>
      </c>
      <c r="J25" s="20">
        <f>G25-D25</f>
        <v>0</v>
      </c>
      <c r="K25" s="27"/>
      <c r="L25" s="27"/>
      <c r="M25" s="36"/>
      <c r="N25" s="40">
        <f>B25/$B$8</f>
        <v>0</v>
      </c>
      <c r="O25" s="41">
        <f t="shared" si="1"/>
        <v>0</v>
      </c>
      <c r="P25" s="42">
        <f t="shared" si="2"/>
        <v>0</v>
      </c>
      <c r="Q25" s="40">
        <f t="shared" si="3"/>
        <v>0</v>
      </c>
      <c r="R25" s="41">
        <f t="shared" si="4"/>
        <v>0</v>
      </c>
      <c r="S25" s="42">
        <f t="shared" si="5"/>
        <v>0</v>
      </c>
    </row>
    <row r="26" spans="1:19" x14ac:dyDescent="0.25">
      <c r="A26" s="7" t="s">
        <v>22</v>
      </c>
      <c r="B26" s="8">
        <v>88325422</v>
      </c>
      <c r="C26" s="8">
        <v>7370182</v>
      </c>
      <c r="D26" s="8">
        <v>95695604</v>
      </c>
      <c r="E26" s="8">
        <v>90655198</v>
      </c>
      <c r="F26" s="8">
        <v>7299524</v>
      </c>
      <c r="G26" s="23">
        <v>97954721</v>
      </c>
      <c r="H26" s="20">
        <f>E26-B26</f>
        <v>2329776</v>
      </c>
      <c r="I26" s="20">
        <f>F26-C26</f>
        <v>-70658</v>
      </c>
      <c r="J26" s="20">
        <f>G26-D26</f>
        <v>2259117</v>
      </c>
      <c r="K26" s="27">
        <f>(E26-B26)/B26</f>
        <v>2.6377185041923715E-2</v>
      </c>
      <c r="L26" s="27">
        <f>(F26-C26)/C26</f>
        <v>-9.5870088418440677E-3</v>
      </c>
      <c r="M26" s="36">
        <f>(G26-D26)/D26</f>
        <v>2.3607322651937074E-2</v>
      </c>
      <c r="N26" s="40">
        <f>B26/$B$8</f>
        <v>0.36430212735051448</v>
      </c>
      <c r="O26" s="41">
        <f t="shared" si="1"/>
        <v>8.0123345594330403E-2</v>
      </c>
      <c r="P26" s="42">
        <f t="shared" si="2"/>
        <v>0.2861398578928907</v>
      </c>
      <c r="Q26" s="40">
        <f t="shared" si="3"/>
        <v>0.33789328390641621</v>
      </c>
      <c r="R26" s="41">
        <f t="shared" si="4"/>
        <v>7.1415694800369453E-2</v>
      </c>
      <c r="S26" s="42">
        <f t="shared" si="5"/>
        <v>0.26939345061967268</v>
      </c>
    </row>
    <row r="27" spans="1:19" x14ac:dyDescent="0.25">
      <c r="A27" s="7" t="s">
        <v>23</v>
      </c>
      <c r="B27" s="8">
        <v>120522</v>
      </c>
      <c r="C27" s="9">
        <v>0</v>
      </c>
      <c r="D27" s="8">
        <v>120522</v>
      </c>
      <c r="E27" s="8">
        <v>219892</v>
      </c>
      <c r="F27" s="9">
        <v>0</v>
      </c>
      <c r="G27" s="23">
        <v>219892</v>
      </c>
      <c r="H27" s="20">
        <f>E27-B27</f>
        <v>99370</v>
      </c>
      <c r="I27" s="20">
        <f>F27-C27</f>
        <v>0</v>
      </c>
      <c r="J27" s="20">
        <f>G27-D27</f>
        <v>99370</v>
      </c>
      <c r="K27" s="27">
        <f>(E27-B27)/B27</f>
        <v>0.8244967723735086</v>
      </c>
      <c r="L27" s="27"/>
      <c r="M27" s="36">
        <f>(G27-D27)/D27</f>
        <v>0.8244967723735086</v>
      </c>
      <c r="N27" s="40">
        <f>B27/$B$8</f>
        <v>4.970983438102193E-4</v>
      </c>
      <c r="O27" s="41">
        <f t="shared" si="1"/>
        <v>0</v>
      </c>
      <c r="P27" s="42">
        <f t="shared" si="2"/>
        <v>3.6037337674327204E-4</v>
      </c>
      <c r="Q27" s="40">
        <f t="shared" si="3"/>
        <v>4.6106289039829436E-4</v>
      </c>
      <c r="R27" s="41">
        <f t="shared" si="4"/>
        <v>0</v>
      </c>
      <c r="S27" s="42">
        <f t="shared" si="5"/>
        <v>6.0474333486857735E-4</v>
      </c>
    </row>
    <row r="28" spans="1:19" x14ac:dyDescent="0.25">
      <c r="A28" s="7"/>
      <c r="B28" s="9"/>
      <c r="C28" s="9"/>
      <c r="D28" s="9"/>
      <c r="E28" s="9"/>
      <c r="F28" s="9"/>
      <c r="G28" s="50"/>
      <c r="H28" s="20">
        <f>E28-B28</f>
        <v>0</v>
      </c>
      <c r="I28" s="20">
        <f>F28-C28</f>
        <v>0</v>
      </c>
      <c r="J28" s="20">
        <f>G28-D28</f>
        <v>0</v>
      </c>
      <c r="K28" s="27"/>
      <c r="L28" s="27"/>
      <c r="M28" s="36"/>
      <c r="N28" s="40">
        <f>B28/$B$8</f>
        <v>0</v>
      </c>
      <c r="O28" s="41">
        <f t="shared" si="1"/>
        <v>0</v>
      </c>
      <c r="P28" s="42">
        <f t="shared" si="2"/>
        <v>0</v>
      </c>
      <c r="Q28" s="40">
        <f t="shared" si="3"/>
        <v>0</v>
      </c>
      <c r="R28" s="41">
        <f t="shared" si="4"/>
        <v>0</v>
      </c>
      <c r="S28" s="42">
        <f t="shared" si="5"/>
        <v>0</v>
      </c>
    </row>
    <row r="29" spans="1:19" x14ac:dyDescent="0.25">
      <c r="A29" s="7" t="s">
        <v>24</v>
      </c>
      <c r="B29" s="8">
        <v>111370516</v>
      </c>
      <c r="C29" s="8">
        <v>70518849</v>
      </c>
      <c r="D29" s="8">
        <v>181889365</v>
      </c>
      <c r="E29" s="8">
        <v>121889997</v>
      </c>
      <c r="F29" s="8">
        <v>73052336</v>
      </c>
      <c r="G29" s="23">
        <v>194942333</v>
      </c>
      <c r="H29" s="20">
        <f>E29-B29</f>
        <v>10519481</v>
      </c>
      <c r="I29" s="20">
        <f>F29-C29</f>
        <v>2533487</v>
      </c>
      <c r="J29" s="20">
        <f>G29-D29</f>
        <v>13052968</v>
      </c>
      <c r="K29" s="27">
        <f>(E29-B29)/B29</f>
        <v>9.4454810643061035E-2</v>
      </c>
      <c r="L29" s="27">
        <f>(F29-C29)/C29</f>
        <v>3.5926380477367119E-2</v>
      </c>
      <c r="M29" s="36">
        <f>(G29-D29)/D29</f>
        <v>7.1763228157951955E-2</v>
      </c>
      <c r="N29" s="40">
        <f>B29/$B$8</f>
        <v>0.45935264145043664</v>
      </c>
      <c r="O29" s="41">
        <f t="shared" si="1"/>
        <v>0.76663047253668926</v>
      </c>
      <c r="P29" s="42">
        <f t="shared" si="2"/>
        <v>0.54386821210019354</v>
      </c>
      <c r="Q29" s="40">
        <f t="shared" si="3"/>
        <v>0.42605343432825116</v>
      </c>
      <c r="R29" s="41">
        <f t="shared" si="4"/>
        <v>0.71471555299085832</v>
      </c>
      <c r="S29" s="42">
        <f t="shared" si="5"/>
        <v>0.53612717409219401</v>
      </c>
    </row>
    <row r="30" spans="1:19" x14ac:dyDescent="0.25">
      <c r="A30" s="7" t="s">
        <v>25</v>
      </c>
      <c r="B30" s="8">
        <v>112368252</v>
      </c>
      <c r="C30" s="8">
        <v>70462959</v>
      </c>
      <c r="D30" s="8">
        <v>182831212</v>
      </c>
      <c r="E30" s="8">
        <v>123498873</v>
      </c>
      <c r="F30" s="8">
        <v>73558022</v>
      </c>
      <c r="G30" s="23">
        <v>197056895</v>
      </c>
      <c r="H30" s="20">
        <f>E30-B30</f>
        <v>11130621</v>
      </c>
      <c r="I30" s="20">
        <f>F30-C30</f>
        <v>3095063</v>
      </c>
      <c r="J30" s="20">
        <f>G30-D30</f>
        <v>14225683</v>
      </c>
      <c r="K30" s="27">
        <f>(E30-B30)/B30</f>
        <v>9.9054855814612125E-2</v>
      </c>
      <c r="L30" s="27">
        <f>(F30-C30)/C30</f>
        <v>4.3924681051217281E-2</v>
      </c>
      <c r="M30" s="36">
        <f>(G30-D30)/D30</f>
        <v>7.7807737772913735E-2</v>
      </c>
      <c r="N30" s="40">
        <f>B30/$B$8</f>
        <v>0.46346784791199414</v>
      </c>
      <c r="O30" s="41">
        <f t="shared" si="1"/>
        <v>0.76602287644404632</v>
      </c>
      <c r="P30" s="42">
        <f t="shared" si="2"/>
        <v>0.54668443307035264</v>
      </c>
      <c r="Q30" s="40">
        <f t="shared" si="3"/>
        <v>0.42987032289643318</v>
      </c>
      <c r="R30" s="41">
        <f t="shared" si="4"/>
        <v>0.71966298751409841</v>
      </c>
      <c r="S30" s="42">
        <f t="shared" si="5"/>
        <v>0.54194260746706158</v>
      </c>
    </row>
    <row r="31" spans="1:19" x14ac:dyDescent="0.25">
      <c r="A31" s="7" t="s">
        <v>26</v>
      </c>
      <c r="B31" s="8">
        <v>3513406</v>
      </c>
      <c r="C31" s="8">
        <v>761449</v>
      </c>
      <c r="D31" s="8">
        <v>4274855</v>
      </c>
      <c r="E31" s="8">
        <v>3349592</v>
      </c>
      <c r="F31" s="8">
        <v>855047</v>
      </c>
      <c r="G31" s="23">
        <v>4204639</v>
      </c>
      <c r="H31" s="20">
        <f>E31-B31</f>
        <v>-163814</v>
      </c>
      <c r="I31" s="20">
        <f>F31-C31</f>
        <v>93598</v>
      </c>
      <c r="J31" s="20">
        <f>G31-D31</f>
        <v>-70216</v>
      </c>
      <c r="K31" s="27">
        <f>(E31-B31)/B31</f>
        <v>-4.6625411352972018E-2</v>
      </c>
      <c r="L31" s="27">
        <f>(F31-C31)/C31</f>
        <v>0.12292090474870937</v>
      </c>
      <c r="M31" s="36">
        <f>(G31-D31)/D31</f>
        <v>-1.6425352438854651E-2</v>
      </c>
      <c r="N31" s="40">
        <f>B31/$B$8</f>
        <v>1.449119914814629E-2</v>
      </c>
      <c r="O31" s="41">
        <f t="shared" si="1"/>
        <v>8.2779287376427476E-3</v>
      </c>
      <c r="P31" s="42">
        <f t="shared" si="2"/>
        <v>1.2782263250177232E-2</v>
      </c>
      <c r="Q31" s="40">
        <f t="shared" si="3"/>
        <v>1.3440708961871772E-2</v>
      </c>
      <c r="R31" s="41">
        <f t="shared" si="4"/>
        <v>8.3654462389563342E-3</v>
      </c>
      <c r="S31" s="42">
        <f t="shared" si="5"/>
        <v>1.1563528508442692E-2</v>
      </c>
    </row>
    <row r="32" spans="1:19" x14ac:dyDescent="0.25">
      <c r="A32" s="7"/>
      <c r="B32" s="9"/>
      <c r="C32" s="9"/>
      <c r="D32" s="9"/>
      <c r="E32" s="9"/>
      <c r="F32" s="9"/>
      <c r="G32" s="50"/>
      <c r="H32" s="20">
        <f>E32-B32</f>
        <v>0</v>
      </c>
      <c r="I32" s="20">
        <f>F32-C32</f>
        <v>0</v>
      </c>
      <c r="J32" s="20">
        <f>G32-D32</f>
        <v>0</v>
      </c>
      <c r="K32" s="27"/>
      <c r="L32" s="27"/>
      <c r="M32" s="36"/>
      <c r="N32" s="40">
        <f>B32/$B$8</f>
        <v>0</v>
      </c>
      <c r="O32" s="41">
        <f t="shared" si="1"/>
        <v>0</v>
      </c>
      <c r="P32" s="42">
        <f t="shared" si="2"/>
        <v>0</v>
      </c>
      <c r="Q32" s="40">
        <f t="shared" si="3"/>
        <v>0</v>
      </c>
      <c r="R32" s="41">
        <f t="shared" si="4"/>
        <v>0</v>
      </c>
      <c r="S32" s="42">
        <f t="shared" si="5"/>
        <v>0</v>
      </c>
    </row>
    <row r="33" spans="1:19" x14ac:dyDescent="0.25">
      <c r="A33" s="7" t="s">
        <v>22</v>
      </c>
      <c r="B33" s="8">
        <v>115881659</v>
      </c>
      <c r="C33" s="8">
        <v>71224408</v>
      </c>
      <c r="D33" s="8">
        <v>187106067</v>
      </c>
      <c r="E33" s="8">
        <v>126848465</v>
      </c>
      <c r="F33" s="8">
        <v>74413069</v>
      </c>
      <c r="G33" s="23">
        <v>201261534</v>
      </c>
      <c r="H33" s="20">
        <f>E33-B33</f>
        <v>10966806</v>
      </c>
      <c r="I33" s="20">
        <f>F33-C33</f>
        <v>3188661</v>
      </c>
      <c r="J33" s="20">
        <f>G33-D33</f>
        <v>14155467</v>
      </c>
      <c r="K33" s="27">
        <f>(E33-B33)/B33</f>
        <v>9.4637978905704134E-2</v>
      </c>
      <c r="L33" s="27">
        <f>(F33-C33)/C33</f>
        <v>4.4769217316625504E-2</v>
      </c>
      <c r="M33" s="36">
        <f>(G33-D33)/D33</f>
        <v>7.5654772862068662E-2</v>
      </c>
      <c r="N33" s="40">
        <f>B33/$B$8</f>
        <v>0.47795905118468485</v>
      </c>
      <c r="O33" s="41">
        <f t="shared" si="1"/>
        <v>0.77430080518168909</v>
      </c>
      <c r="P33" s="42">
        <f t="shared" si="2"/>
        <v>0.55946669632052992</v>
      </c>
      <c r="Q33" s="40">
        <f t="shared" si="3"/>
        <v>0.44331103568385455</v>
      </c>
      <c r="R33" s="41">
        <f t="shared" si="4"/>
        <v>0.72802843375305482</v>
      </c>
      <c r="S33" s="42">
        <f t="shared" si="5"/>
        <v>0.55350613597550424</v>
      </c>
    </row>
    <row r="34" spans="1:19" x14ac:dyDescent="0.25">
      <c r="A34" s="7" t="s">
        <v>27</v>
      </c>
      <c r="B34" s="8">
        <v>4511143</v>
      </c>
      <c r="C34" s="8">
        <v>705559</v>
      </c>
      <c r="D34" s="8">
        <v>5216702</v>
      </c>
      <c r="E34" s="8">
        <v>4958468</v>
      </c>
      <c r="F34" s="8">
        <v>1360733</v>
      </c>
      <c r="G34" s="23">
        <v>6319201</v>
      </c>
      <c r="H34" s="20">
        <f>E34-B34</f>
        <v>447325</v>
      </c>
      <c r="I34" s="20">
        <f>F34-C34</f>
        <v>655174</v>
      </c>
      <c r="J34" s="20">
        <f>G34-D34</f>
        <v>1102499</v>
      </c>
      <c r="K34" s="27">
        <f>(E34-B34)/B34</f>
        <v>9.9160013326999391E-2</v>
      </c>
      <c r="L34" s="27">
        <f>(F34-C34)/C34</f>
        <v>0.9285885375992653</v>
      </c>
      <c r="M34" s="36">
        <f>(G34-D34)/D34</f>
        <v>0.21134022990004028</v>
      </c>
      <c r="N34" s="40">
        <f>B34/$B$8</f>
        <v>1.8606409734248219E-2</v>
      </c>
      <c r="O34" s="41">
        <f t="shared" si="1"/>
        <v>7.6703326449998341E-3</v>
      </c>
      <c r="P34" s="42">
        <f t="shared" si="2"/>
        <v>1.5598484220336377E-2</v>
      </c>
      <c r="Q34" s="40">
        <f t="shared" si="3"/>
        <v>1.7257601355603398E-2</v>
      </c>
      <c r="R34" s="41">
        <f t="shared" si="4"/>
        <v>1.3312880762196428E-2</v>
      </c>
      <c r="S34" s="42">
        <f t="shared" si="5"/>
        <v>1.7378961883310211E-2</v>
      </c>
    </row>
    <row r="35" spans="1:19" x14ac:dyDescent="0.25">
      <c r="A35" s="7"/>
      <c r="B35" s="9"/>
      <c r="C35" s="9"/>
      <c r="D35" s="9"/>
      <c r="E35" s="9"/>
      <c r="F35" s="9"/>
      <c r="G35" s="50"/>
      <c r="H35" s="20">
        <f>E35-B35</f>
        <v>0</v>
      </c>
      <c r="I35" s="20">
        <f>F35-C35</f>
        <v>0</v>
      </c>
      <c r="J35" s="20">
        <f>G35-D35</f>
        <v>0</v>
      </c>
      <c r="K35" s="27"/>
      <c r="L35" s="27"/>
      <c r="M35" s="36"/>
      <c r="N35" s="40">
        <f>B35/$B$8</f>
        <v>0</v>
      </c>
      <c r="O35" s="41">
        <f t="shared" si="1"/>
        <v>0</v>
      </c>
      <c r="P35" s="42">
        <f t="shared" si="2"/>
        <v>0</v>
      </c>
      <c r="Q35" s="40">
        <f t="shared" si="3"/>
        <v>0</v>
      </c>
      <c r="R35" s="41">
        <f t="shared" si="4"/>
        <v>0</v>
      </c>
      <c r="S35" s="42">
        <f t="shared" si="5"/>
        <v>0</v>
      </c>
    </row>
    <row r="36" spans="1:19" ht="30" x14ac:dyDescent="0.25">
      <c r="A36" s="7" t="s">
        <v>28</v>
      </c>
      <c r="B36" s="8">
        <v>1889804</v>
      </c>
      <c r="C36" s="8">
        <v>260599</v>
      </c>
      <c r="D36" s="8">
        <v>2150403</v>
      </c>
      <c r="E36" s="8">
        <v>2207927</v>
      </c>
      <c r="F36" s="8">
        <v>327792</v>
      </c>
      <c r="G36" s="23">
        <v>2535718</v>
      </c>
      <c r="H36" s="20">
        <f>E36-B36</f>
        <v>318123</v>
      </c>
      <c r="I36" s="20">
        <f>F36-C36</f>
        <v>67193</v>
      </c>
      <c r="J36" s="20">
        <f>G36-D36</f>
        <v>385315</v>
      </c>
      <c r="K36" s="27">
        <f>(E36-B36)/B36</f>
        <v>0.1683365047380575</v>
      </c>
      <c r="L36" s="27">
        <f>(F36-C36)/C36</f>
        <v>0.25784059033227297</v>
      </c>
      <c r="M36" s="36">
        <f>(G36-D36)/D36</f>
        <v>0.17918269273247853</v>
      </c>
      <c r="N36" s="40">
        <f>B36/$B$8</f>
        <v>7.7945805622701876E-3</v>
      </c>
      <c r="O36" s="41">
        <f t="shared" si="1"/>
        <v>2.833045878451429E-3</v>
      </c>
      <c r="P36" s="42">
        <f t="shared" si="2"/>
        <v>6.4299297262646023E-3</v>
      </c>
      <c r="Q36" s="40">
        <f t="shared" si="3"/>
        <v>7.229538959909877E-3</v>
      </c>
      <c r="R36" s="41">
        <f t="shared" si="4"/>
        <v>3.2069890351758149E-3</v>
      </c>
      <c r="S36" s="42">
        <f t="shared" si="5"/>
        <v>6.9736896276639407E-3</v>
      </c>
    </row>
    <row r="37" spans="1:19" x14ac:dyDescent="0.25">
      <c r="A37" s="7" t="s">
        <v>29</v>
      </c>
      <c r="B37" s="8">
        <v>1160663</v>
      </c>
      <c r="C37" s="8">
        <v>219606</v>
      </c>
      <c r="D37" s="8">
        <v>1380269</v>
      </c>
      <c r="E37" s="8">
        <v>1248218</v>
      </c>
      <c r="F37" s="8">
        <v>600363</v>
      </c>
      <c r="G37" s="23">
        <v>1848582</v>
      </c>
      <c r="H37" s="20">
        <f>E37-B37</f>
        <v>87555</v>
      </c>
      <c r="I37" s="20">
        <f>F37-C37</f>
        <v>380757</v>
      </c>
      <c r="J37" s="20">
        <f>G37-D37</f>
        <v>468313</v>
      </c>
      <c r="K37" s="27">
        <f>(E37-B37)/B37</f>
        <v>7.5435333081178599E-2</v>
      </c>
      <c r="L37" s="27">
        <f>(F37-C37)/C37</f>
        <v>1.7338187481216361</v>
      </c>
      <c r="M37" s="36">
        <f>(G37-D37)/D37</f>
        <v>0.33929110919683048</v>
      </c>
      <c r="N37" s="40">
        <f>B37/$B$8</f>
        <v>4.7872061119281165E-3</v>
      </c>
      <c r="O37" s="41">
        <f t="shared" si="1"/>
        <v>2.3873993115215504E-3</v>
      </c>
      <c r="P37" s="42">
        <f t="shared" si="2"/>
        <v>4.1271485732402328E-3</v>
      </c>
      <c r="Q37" s="40">
        <f t="shared" si="3"/>
        <v>4.4401738898985701E-3</v>
      </c>
      <c r="R37" s="41">
        <f t="shared" si="4"/>
        <v>5.8737173516292575E-3</v>
      </c>
      <c r="S37" s="42">
        <f t="shared" si="5"/>
        <v>5.0839395860605412E-3</v>
      </c>
    </row>
    <row r="38" spans="1:19" x14ac:dyDescent="0.25">
      <c r="A38" s="7" t="s">
        <v>30</v>
      </c>
      <c r="B38" s="8">
        <v>1056352</v>
      </c>
      <c r="C38" s="8">
        <v>279610</v>
      </c>
      <c r="D38" s="8">
        <v>1335962</v>
      </c>
      <c r="E38" s="8">
        <v>900381</v>
      </c>
      <c r="F38" s="8">
        <v>221776</v>
      </c>
      <c r="G38" s="23">
        <v>1122157</v>
      </c>
      <c r="H38" s="20">
        <f>E38-B38</f>
        <v>-155971</v>
      </c>
      <c r="I38" s="20">
        <f>F38-C38</f>
        <v>-57834</v>
      </c>
      <c r="J38" s="20">
        <f>G38-D38</f>
        <v>-213805</v>
      </c>
      <c r="K38" s="27">
        <f>(E38-B38)/B38</f>
        <v>-0.14765059374148012</v>
      </c>
      <c r="L38" s="27">
        <f>(F38-C38)/C38</f>
        <v>-0.20683809591931618</v>
      </c>
      <c r="M38" s="36">
        <f>(G38-D38)/D38</f>
        <v>-0.16003823462044578</v>
      </c>
      <c r="N38" s="40">
        <f>B38/$B$8</f>
        <v>4.3569707578750162E-3</v>
      </c>
      <c r="O38" s="41">
        <f t="shared" si="1"/>
        <v>3.0397198687401104E-3</v>
      </c>
      <c r="P38" s="42">
        <f t="shared" si="2"/>
        <v>3.9946660123520621E-3</v>
      </c>
      <c r="Q38" s="40">
        <f t="shared" si="3"/>
        <v>4.0411269842685902E-3</v>
      </c>
      <c r="R38" s="41">
        <f t="shared" si="4"/>
        <v>2.1697698548626917E-3</v>
      </c>
      <c r="S38" s="42">
        <f t="shared" si="5"/>
        <v>3.0861375876617531E-3</v>
      </c>
    </row>
    <row r="39" spans="1:19" x14ac:dyDescent="0.25">
      <c r="A39" s="7" t="s">
        <v>31</v>
      </c>
      <c r="B39" s="8">
        <v>797447</v>
      </c>
      <c r="C39" s="8">
        <v>1520438</v>
      </c>
      <c r="D39" s="8">
        <v>2317885</v>
      </c>
      <c r="E39" s="8">
        <v>817150</v>
      </c>
      <c r="F39" s="8">
        <v>1517399</v>
      </c>
      <c r="G39" s="23">
        <v>2334549</v>
      </c>
      <c r="H39" s="20">
        <f>E39-B39</f>
        <v>19703</v>
      </c>
      <c r="I39" s="20">
        <f>F39-C39</f>
        <v>-3039</v>
      </c>
      <c r="J39" s="20">
        <f>G39-D39</f>
        <v>16664</v>
      </c>
      <c r="K39" s="27">
        <f>(E39-B39)/B39</f>
        <v>2.4707598122508456E-2</v>
      </c>
      <c r="L39" s="27">
        <f>(F39-C39)/C39</f>
        <v>-1.9987661450187378E-3</v>
      </c>
      <c r="M39" s="36">
        <f>(G39-D39)/D39</f>
        <v>7.1893126708184405E-3</v>
      </c>
      <c r="N39" s="40">
        <f>B39/$B$8</f>
        <v>3.2891055821877161E-3</v>
      </c>
      <c r="O39" s="41">
        <f t="shared" si="1"/>
        <v>1.6529114115330198E-2</v>
      </c>
      <c r="P39" s="42">
        <f t="shared" si="2"/>
        <v>6.9307184111828471E-3</v>
      </c>
      <c r="Q39" s="40">
        <f t="shared" si="3"/>
        <v>3.0506730618430548E-3</v>
      </c>
      <c r="R39" s="41">
        <f t="shared" si="4"/>
        <v>1.4845639780674165E-2</v>
      </c>
      <c r="S39" s="42">
        <f t="shared" si="5"/>
        <v>6.4204379771619817E-3</v>
      </c>
    </row>
    <row r="40" spans="1:19" x14ac:dyDescent="0.25">
      <c r="A40" s="7" t="s">
        <v>32</v>
      </c>
      <c r="B40" s="8">
        <v>209353</v>
      </c>
      <c r="C40" s="8">
        <v>225289</v>
      </c>
      <c r="D40" s="8">
        <v>434642</v>
      </c>
      <c r="E40" s="8">
        <v>213483</v>
      </c>
      <c r="F40" s="8">
        <v>233851</v>
      </c>
      <c r="G40" s="23">
        <v>447334</v>
      </c>
      <c r="H40" s="20">
        <f>E40-B40</f>
        <v>4130</v>
      </c>
      <c r="I40" s="20">
        <f>F40-C40</f>
        <v>8562</v>
      </c>
      <c r="J40" s="20">
        <f>G40-D40</f>
        <v>12692</v>
      </c>
      <c r="K40" s="27">
        <f>(E40-B40)/B40</f>
        <v>1.9727445988354596E-2</v>
      </c>
      <c r="L40" s="27">
        <f>(F40-C40)/C40</f>
        <v>3.8004518640501757E-2</v>
      </c>
      <c r="M40" s="36">
        <f>(G40-D40)/D40</f>
        <v>2.92010436175059E-2</v>
      </c>
      <c r="N40" s="40">
        <f>B40/$B$8</f>
        <v>8.6348575008463871E-4</v>
      </c>
      <c r="O40" s="41">
        <f t="shared" si="1"/>
        <v>2.449180821532101E-3</v>
      </c>
      <c r="P40" s="42">
        <f t="shared" si="2"/>
        <v>1.2996250080022673E-3</v>
      </c>
      <c r="Q40" s="40">
        <f t="shared" si="3"/>
        <v>8.0089028802670151E-4</v>
      </c>
      <c r="R40" s="41">
        <f t="shared" si="4"/>
        <v>2.287906943625529E-3</v>
      </c>
      <c r="S40" s="42">
        <f t="shared" si="5"/>
        <v>1.2302505546363679E-3</v>
      </c>
    </row>
    <row r="41" spans="1:19" ht="30" x14ac:dyDescent="0.25">
      <c r="A41" s="7" t="s">
        <v>33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50">
        <v>0</v>
      </c>
      <c r="H41" s="20">
        <f>E41-B41</f>
        <v>0</v>
      </c>
      <c r="I41" s="20">
        <f>F41-C41</f>
        <v>0</v>
      </c>
      <c r="J41" s="20">
        <f>G41-D41</f>
        <v>0</v>
      </c>
      <c r="K41" s="27"/>
      <c r="L41" s="27"/>
      <c r="M41" s="36"/>
      <c r="N41" s="40">
        <f>B41/$B$8</f>
        <v>0</v>
      </c>
      <c r="O41" s="41">
        <f t="shared" si="1"/>
        <v>0</v>
      </c>
      <c r="P41" s="42">
        <f t="shared" si="2"/>
        <v>0</v>
      </c>
      <c r="Q41" s="40">
        <f t="shared" si="3"/>
        <v>0</v>
      </c>
      <c r="R41" s="41">
        <f t="shared" si="4"/>
        <v>0</v>
      </c>
      <c r="S41" s="42">
        <f t="shared" si="5"/>
        <v>0</v>
      </c>
    </row>
    <row r="42" spans="1:19" x14ac:dyDescent="0.25">
      <c r="A42" s="7" t="s">
        <v>34</v>
      </c>
      <c r="B42" s="8">
        <v>4392937</v>
      </c>
      <c r="C42" s="9">
        <v>0</v>
      </c>
      <c r="D42" s="8">
        <v>4392937</v>
      </c>
      <c r="E42" s="8">
        <v>4247342</v>
      </c>
      <c r="F42" s="9">
        <v>0</v>
      </c>
      <c r="G42" s="23">
        <v>4247342</v>
      </c>
      <c r="H42" s="20">
        <f>E42-B42</f>
        <v>-145595</v>
      </c>
      <c r="I42" s="20">
        <f>F42-C42</f>
        <v>0</v>
      </c>
      <c r="J42" s="20">
        <f>G42-D42</f>
        <v>-145595</v>
      </c>
      <c r="K42" s="27">
        <f>(E42-B42)/B42</f>
        <v>-3.3142974734215402E-2</v>
      </c>
      <c r="L42" s="27"/>
      <c r="M42" s="36">
        <f>(G42-D42)/D42</f>
        <v>-3.3142974734215402E-2</v>
      </c>
      <c r="N42" s="40">
        <f>B42/$B$8</f>
        <v>1.8118863835338221E-2</v>
      </c>
      <c r="O42" s="41">
        <f t="shared" si="1"/>
        <v>0</v>
      </c>
      <c r="P42" s="42">
        <f t="shared" si="2"/>
        <v>1.3135340771896079E-2</v>
      </c>
      <c r="Q42" s="40">
        <f t="shared" si="3"/>
        <v>1.6805398438107664E-2</v>
      </c>
      <c r="R42" s="41">
        <f t="shared" si="4"/>
        <v>0</v>
      </c>
      <c r="S42" s="42">
        <f t="shared" si="5"/>
        <v>1.1680969591469328E-2</v>
      </c>
    </row>
    <row r="43" spans="1:19" x14ac:dyDescent="0.25">
      <c r="A43" s="7" t="s">
        <v>35</v>
      </c>
      <c r="B43" s="8">
        <v>2573085</v>
      </c>
      <c r="C43" s="8">
        <v>2668</v>
      </c>
      <c r="D43" s="8">
        <v>2575753</v>
      </c>
      <c r="E43" s="8">
        <v>2500220</v>
      </c>
      <c r="F43" s="8">
        <v>2070</v>
      </c>
      <c r="G43" s="23">
        <v>2502290</v>
      </c>
      <c r="H43" s="20">
        <f>E43-B43</f>
        <v>-72865</v>
      </c>
      <c r="I43" s="20">
        <f>F43-C43</f>
        <v>-598</v>
      </c>
      <c r="J43" s="20">
        <f>G43-D43</f>
        <v>-73463</v>
      </c>
      <c r="K43" s="27">
        <f>(E43-B43)/B43</f>
        <v>-2.8318147282347845E-2</v>
      </c>
      <c r="L43" s="27">
        <f>(F43-C43)/C43</f>
        <v>-0.22413793103448276</v>
      </c>
      <c r="M43" s="36">
        <f>(G43-D43)/D43</f>
        <v>-2.8520980078446962E-2</v>
      </c>
      <c r="N43" s="40">
        <f>B43/$B$8</f>
        <v>1.0612803405045701E-2</v>
      </c>
      <c r="O43" s="41">
        <f t="shared" si="1"/>
        <v>2.9004587138509407E-5</v>
      </c>
      <c r="P43" s="42">
        <f t="shared" si="2"/>
        <v>7.7017706830836957E-3</v>
      </c>
      <c r="Q43" s="40">
        <f t="shared" si="3"/>
        <v>9.8434643246917176E-3</v>
      </c>
      <c r="R43" s="41">
        <f t="shared" si="4"/>
        <v>2.0252072359343535E-5</v>
      </c>
      <c r="S43" s="42">
        <f t="shared" si="5"/>
        <v>6.8817564959538892E-3</v>
      </c>
    </row>
    <row r="44" spans="1:19" x14ac:dyDescent="0.25">
      <c r="A44" s="7"/>
      <c r="B44" s="9"/>
      <c r="C44" s="9"/>
      <c r="D44" s="9"/>
      <c r="E44" s="9"/>
      <c r="F44" s="9"/>
      <c r="G44" s="50"/>
      <c r="H44" s="20"/>
      <c r="I44" s="20"/>
      <c r="J44" s="20"/>
      <c r="K44" s="27"/>
      <c r="L44" s="27"/>
      <c r="M44" s="36"/>
      <c r="N44" s="40"/>
      <c r="O44" s="41"/>
      <c r="P44" s="42"/>
      <c r="Q44" s="40"/>
      <c r="R44" s="15"/>
      <c r="S44" s="16"/>
    </row>
    <row r="45" spans="1:19" x14ac:dyDescent="0.25">
      <c r="A45" s="21" t="s">
        <v>36</v>
      </c>
      <c r="B45" s="22">
        <v>216313400</v>
      </c>
      <c r="C45" s="22">
        <v>86838379</v>
      </c>
      <c r="D45" s="22">
        <v>303151779</v>
      </c>
      <c r="E45" s="22">
        <v>232681572</v>
      </c>
      <c r="F45" s="22">
        <v>96951049</v>
      </c>
      <c r="G45" s="23">
        <v>329632621</v>
      </c>
      <c r="H45" s="24">
        <f>E45-B45</f>
        <v>16368172</v>
      </c>
      <c r="I45" s="24">
        <f>F45-C45</f>
        <v>10112670</v>
      </c>
      <c r="J45" s="24">
        <f>G45-D45</f>
        <v>26480842</v>
      </c>
      <c r="K45" s="26">
        <f>(E45-B45)/B45</f>
        <v>7.5668784273188808E-2</v>
      </c>
      <c r="L45" s="26">
        <f>(F45-C45)/C45</f>
        <v>0.11645392413416653</v>
      </c>
      <c r="M45" s="34">
        <f>(G45-D45)/D45</f>
        <v>8.735176183808574E-2</v>
      </c>
      <c r="N45" s="43">
        <f>B45</f>
        <v>216313400</v>
      </c>
      <c r="O45" s="35">
        <f t="shared" ref="O45:Q45" si="6">C45</f>
        <v>86838379</v>
      </c>
      <c r="P45" s="44">
        <f t="shared" si="6"/>
        <v>303151779</v>
      </c>
      <c r="Q45" s="43">
        <f t="shared" si="6"/>
        <v>232681572</v>
      </c>
      <c r="R45" s="35">
        <f t="shared" ref="R45" si="7">F45</f>
        <v>96951049</v>
      </c>
      <c r="S45" s="44">
        <f t="shared" ref="S45" si="8">G45</f>
        <v>329632621</v>
      </c>
    </row>
    <row r="46" spans="1:19" x14ac:dyDescent="0.25">
      <c r="A46" s="7"/>
      <c r="B46" s="9"/>
      <c r="C46" s="9"/>
      <c r="D46" s="9"/>
      <c r="E46" s="9"/>
      <c r="F46" s="9"/>
      <c r="G46" s="50"/>
      <c r="H46" s="20"/>
      <c r="I46" s="20"/>
      <c r="J46" s="20"/>
      <c r="K46" s="27"/>
      <c r="L46" s="27"/>
      <c r="M46" s="36"/>
      <c r="N46" s="14"/>
      <c r="O46" s="15"/>
      <c r="P46" s="16"/>
      <c r="Q46" s="14"/>
      <c r="R46" s="15"/>
      <c r="S46" s="16"/>
    </row>
    <row r="47" spans="1:19" x14ac:dyDescent="0.25">
      <c r="A47" s="7" t="s">
        <v>37</v>
      </c>
      <c r="B47" s="8">
        <v>208102368</v>
      </c>
      <c r="C47" s="8">
        <v>41466378</v>
      </c>
      <c r="D47" s="8">
        <v>249568746</v>
      </c>
      <c r="E47" s="8">
        <v>223885473</v>
      </c>
      <c r="F47" s="8">
        <v>49801714</v>
      </c>
      <c r="G47" s="23">
        <v>273687186</v>
      </c>
      <c r="H47" s="20">
        <f>E47-B47</f>
        <v>15783105</v>
      </c>
      <c r="I47" s="20">
        <f>F47-C47</f>
        <v>8335336</v>
      </c>
      <c r="J47" s="20">
        <f>G47-D47</f>
        <v>24118440</v>
      </c>
      <c r="K47" s="27">
        <f>(E47-B47)/B47</f>
        <v>7.5842986082695615E-2</v>
      </c>
      <c r="L47" s="27">
        <f>(F47-C47)/C47</f>
        <v>0.20101432538911404</v>
      </c>
      <c r="M47" s="36">
        <f>(G47-D47)/D47</f>
        <v>9.664046635070242E-2</v>
      </c>
      <c r="N47" s="40">
        <f>B47/$N$45</f>
        <v>0.96204103860417334</v>
      </c>
      <c r="O47" s="41">
        <f>C47/$O$45</f>
        <v>0.47751211477588729</v>
      </c>
      <c r="P47" s="42">
        <f>D47/$P$45</f>
        <v>0.82324684626046674</v>
      </c>
      <c r="Q47" s="40">
        <f>E47/$Q$45</f>
        <v>0.96219683869077521</v>
      </c>
      <c r="R47" s="41">
        <f>F47/$R$45</f>
        <v>0.5136789597810334</v>
      </c>
      <c r="S47" s="42">
        <f>G47/$S$45</f>
        <v>0.83027943402482607</v>
      </c>
    </row>
    <row r="48" spans="1:19" x14ac:dyDescent="0.25">
      <c r="A48" s="7" t="s">
        <v>38</v>
      </c>
      <c r="B48" s="8">
        <v>69449614</v>
      </c>
      <c r="C48" s="8">
        <v>21224975</v>
      </c>
      <c r="D48" s="8">
        <v>90674589</v>
      </c>
      <c r="E48" s="8">
        <v>73963677</v>
      </c>
      <c r="F48" s="8">
        <v>24913068</v>
      </c>
      <c r="G48" s="23">
        <v>98876745</v>
      </c>
      <c r="H48" s="20">
        <f>E48-B48</f>
        <v>4514063</v>
      </c>
      <c r="I48" s="20">
        <f>F48-C48</f>
        <v>3688093</v>
      </c>
      <c r="J48" s="20">
        <f>G48-D48</f>
        <v>8202156</v>
      </c>
      <c r="K48" s="27">
        <f>(E48-B48)/B48</f>
        <v>6.4997668669547967E-2</v>
      </c>
      <c r="L48" s="27">
        <f>(F48-C48)/C48</f>
        <v>0.17376194789393157</v>
      </c>
      <c r="M48" s="36">
        <f>(G48-D48)/D48</f>
        <v>9.045705186488355E-2</v>
      </c>
      <c r="N48" s="40">
        <f t="shared" ref="N48:N68" si="9">B48/$N$45</f>
        <v>0.32106015623627571</v>
      </c>
      <c r="O48" s="41">
        <f t="shared" ref="O48:O68" si="10">C48/$O$45</f>
        <v>0.24441929069173435</v>
      </c>
      <c r="P48" s="42">
        <f t="shared" ref="P48:P68" si="11">D48/$P$45</f>
        <v>0.29910624077188741</v>
      </c>
      <c r="Q48" s="40">
        <f t="shared" ref="Q48:Q68" si="12">E48/$Q$45</f>
        <v>0.31787509584128132</v>
      </c>
      <c r="R48" s="41">
        <f t="shared" ref="R48:R68" si="13">F48/$R$45</f>
        <v>0.25696543004913747</v>
      </c>
      <c r="S48" s="42">
        <f t="shared" ref="S48:S68" si="14">G48/$S$45</f>
        <v>0.29996043686465118</v>
      </c>
    </row>
    <row r="49" spans="1:19" x14ac:dyDescent="0.25">
      <c r="A49" s="7" t="s">
        <v>39</v>
      </c>
      <c r="B49" s="8">
        <v>46231089</v>
      </c>
      <c r="C49" s="8">
        <v>7373379</v>
      </c>
      <c r="D49" s="8">
        <v>53604468</v>
      </c>
      <c r="E49" s="8">
        <v>52818355</v>
      </c>
      <c r="F49" s="8">
        <v>9797573</v>
      </c>
      <c r="G49" s="23">
        <v>62615928</v>
      </c>
      <c r="H49" s="20">
        <f>E49-B49</f>
        <v>6587266</v>
      </c>
      <c r="I49" s="20">
        <f>F49-C49</f>
        <v>2424194</v>
      </c>
      <c r="J49" s="20">
        <f>G49-D49</f>
        <v>9011460</v>
      </c>
      <c r="K49" s="27">
        <f>(E49-B49)/B49</f>
        <v>0.14248563342299811</v>
      </c>
      <c r="L49" s="27">
        <f>(F49-C49)/C49</f>
        <v>0.32877653515437089</v>
      </c>
      <c r="M49" s="36">
        <f>(G49-D49)/D49</f>
        <v>0.16811024036279962</v>
      </c>
      <c r="N49" s="40">
        <f t="shared" si="9"/>
        <v>0.21372272360380817</v>
      </c>
      <c r="O49" s="41">
        <f t="shared" si="10"/>
        <v>8.4909219689602911E-2</v>
      </c>
      <c r="P49" s="42">
        <f t="shared" si="11"/>
        <v>0.17682386089510627</v>
      </c>
      <c r="Q49" s="40">
        <f t="shared" si="12"/>
        <v>0.22699844489618629</v>
      </c>
      <c r="R49" s="41">
        <f t="shared" si="13"/>
        <v>0.10105690553178028</v>
      </c>
      <c r="S49" s="42">
        <f t="shared" si="14"/>
        <v>0.18995670941196077</v>
      </c>
    </row>
    <row r="50" spans="1:19" x14ac:dyDescent="0.25">
      <c r="A50" s="7" t="s">
        <v>40</v>
      </c>
      <c r="B50" s="8">
        <v>91331111</v>
      </c>
      <c r="C50" s="8">
        <v>12775940</v>
      </c>
      <c r="D50" s="8">
        <v>104107051</v>
      </c>
      <c r="E50" s="8">
        <v>96122990</v>
      </c>
      <c r="F50" s="8">
        <v>14993223</v>
      </c>
      <c r="G50" s="23">
        <v>111116213</v>
      </c>
      <c r="H50" s="20">
        <f>E50-B50</f>
        <v>4791879</v>
      </c>
      <c r="I50" s="20">
        <f>F50-C50</f>
        <v>2217283</v>
      </c>
      <c r="J50" s="20">
        <f>G50-D50</f>
        <v>7009162</v>
      </c>
      <c r="K50" s="27">
        <f>(E50-B50)/B50</f>
        <v>5.2467105102882196E-2</v>
      </c>
      <c r="L50" s="27">
        <f>(F50-C50)/C50</f>
        <v>0.17355145687910245</v>
      </c>
      <c r="M50" s="36">
        <f>(G50-D50)/D50</f>
        <v>6.732648684861893E-2</v>
      </c>
      <c r="N50" s="40">
        <f t="shared" si="9"/>
        <v>0.42221661256306819</v>
      </c>
      <c r="O50" s="41">
        <f t="shared" si="10"/>
        <v>0.14712319768198345</v>
      </c>
      <c r="P50" s="42">
        <f t="shared" si="11"/>
        <v>0.34341560304681568</v>
      </c>
      <c r="Q50" s="40">
        <f t="shared" si="12"/>
        <v>0.41310959511653977</v>
      </c>
      <c r="R50" s="41">
        <f t="shared" si="13"/>
        <v>0.15464735198481452</v>
      </c>
      <c r="S50" s="42">
        <f t="shared" si="14"/>
        <v>0.33709107024331791</v>
      </c>
    </row>
    <row r="51" spans="1:19" x14ac:dyDescent="0.25">
      <c r="A51" s="7" t="s">
        <v>41</v>
      </c>
      <c r="B51" s="8">
        <v>401332</v>
      </c>
      <c r="C51" s="8">
        <v>14423</v>
      </c>
      <c r="D51" s="8">
        <v>415755</v>
      </c>
      <c r="E51" s="8">
        <v>293554</v>
      </c>
      <c r="F51" s="8">
        <v>38257</v>
      </c>
      <c r="G51" s="23">
        <v>331811</v>
      </c>
      <c r="H51" s="20">
        <f>E51-B51</f>
        <v>-107778</v>
      </c>
      <c r="I51" s="20">
        <f>F51-C51</f>
        <v>23834</v>
      </c>
      <c r="J51" s="20">
        <f>G51-D51</f>
        <v>-83944</v>
      </c>
      <c r="K51" s="27">
        <f>(E51-B51)/B51</f>
        <v>-0.26855072608214647</v>
      </c>
      <c r="L51" s="27">
        <f>(F51-C51)/C51</f>
        <v>1.6524994799972266</v>
      </c>
      <c r="M51" s="36">
        <f>(G51-D51)/D51</f>
        <v>-0.20190737333285227</v>
      </c>
      <c r="N51" s="40">
        <f t="shared" si="9"/>
        <v>1.855326577086764E-3</v>
      </c>
      <c r="O51" s="41">
        <f t="shared" si="10"/>
        <v>1.6609015698001455E-4</v>
      </c>
      <c r="P51" s="42">
        <f t="shared" si="11"/>
        <v>1.3714417291940087E-3</v>
      </c>
      <c r="Q51" s="40">
        <f t="shared" si="12"/>
        <v>1.2616125870079647E-3</v>
      </c>
      <c r="R51" s="41">
        <f t="shared" si="13"/>
        <v>3.9460119714640734E-4</v>
      </c>
      <c r="S51" s="42">
        <f t="shared" si="14"/>
        <v>1.0066085055338014E-3</v>
      </c>
    </row>
    <row r="52" spans="1:19" x14ac:dyDescent="0.25">
      <c r="A52" s="7" t="s">
        <v>42</v>
      </c>
      <c r="B52" s="8">
        <v>689221</v>
      </c>
      <c r="C52" s="8">
        <v>77662</v>
      </c>
      <c r="D52" s="8">
        <v>766882</v>
      </c>
      <c r="E52" s="8">
        <v>686897</v>
      </c>
      <c r="F52" s="8">
        <v>59593</v>
      </c>
      <c r="G52" s="23">
        <v>746490</v>
      </c>
      <c r="H52" s="20">
        <f>E52-B52</f>
        <v>-2324</v>
      </c>
      <c r="I52" s="20">
        <f>F52-C52</f>
        <v>-18069</v>
      </c>
      <c r="J52" s="20">
        <f>G52-D52</f>
        <v>-20392</v>
      </c>
      <c r="K52" s="27">
        <f>(E52-B52)/B52</f>
        <v>-3.3719227939949595E-3</v>
      </c>
      <c r="L52" s="27">
        <f>(F52-C52)/C52</f>
        <v>-0.23266204836342097</v>
      </c>
      <c r="M52" s="36">
        <f>(G52-D52)/D52</f>
        <v>-2.6590792325286029E-2</v>
      </c>
      <c r="N52" s="40">
        <f t="shared" si="9"/>
        <v>3.1862150010124198E-3</v>
      </c>
      <c r="O52" s="41">
        <f t="shared" si="10"/>
        <v>8.9432807123219105E-4</v>
      </c>
      <c r="P52" s="42">
        <f t="shared" si="11"/>
        <v>2.5296965187857267E-3</v>
      </c>
      <c r="Q52" s="40">
        <f t="shared" si="12"/>
        <v>2.9520902497598735E-3</v>
      </c>
      <c r="R52" s="41">
        <f t="shared" si="13"/>
        <v>6.1467101815473912E-4</v>
      </c>
      <c r="S52" s="42">
        <f t="shared" si="14"/>
        <v>2.2646120330426884E-3</v>
      </c>
    </row>
    <row r="53" spans="1:19" x14ac:dyDescent="0.25">
      <c r="A53" s="7"/>
      <c r="B53" s="9"/>
      <c r="C53" s="9"/>
      <c r="D53" s="9"/>
      <c r="E53" s="9"/>
      <c r="F53" s="9"/>
      <c r="G53" s="50"/>
      <c r="H53" s="20">
        <f>E53-B53</f>
        <v>0</v>
      </c>
      <c r="I53" s="20">
        <f>F53-C53</f>
        <v>0</v>
      </c>
      <c r="J53" s="20">
        <f>G53-D53</f>
        <v>0</v>
      </c>
      <c r="K53" s="27"/>
      <c r="L53" s="27"/>
      <c r="M53" s="36"/>
      <c r="N53" s="40">
        <f t="shared" si="9"/>
        <v>0</v>
      </c>
      <c r="O53" s="41">
        <f t="shared" si="10"/>
        <v>0</v>
      </c>
      <c r="P53" s="42">
        <f t="shared" si="11"/>
        <v>0</v>
      </c>
      <c r="Q53" s="40">
        <f t="shared" si="12"/>
        <v>0</v>
      </c>
      <c r="R53" s="41">
        <f t="shared" si="13"/>
        <v>0</v>
      </c>
      <c r="S53" s="42">
        <f t="shared" si="14"/>
        <v>0</v>
      </c>
    </row>
    <row r="54" spans="1:19" x14ac:dyDescent="0.25">
      <c r="A54" s="7" t="s">
        <v>43</v>
      </c>
      <c r="B54" s="8">
        <v>327981</v>
      </c>
      <c r="C54" s="8">
        <v>39326827</v>
      </c>
      <c r="D54" s="8">
        <v>39654808</v>
      </c>
      <c r="E54" s="8">
        <v>175396</v>
      </c>
      <c r="F54" s="8">
        <v>42704316</v>
      </c>
      <c r="G54" s="23">
        <v>42879712</v>
      </c>
      <c r="H54" s="20">
        <f>E54-B54</f>
        <v>-152585</v>
      </c>
      <c r="I54" s="20">
        <f>F54-C54</f>
        <v>3377489</v>
      </c>
      <c r="J54" s="20">
        <f>G54-D54</f>
        <v>3224904</v>
      </c>
      <c r="K54" s="27">
        <f>(E54-B54)/B54</f>
        <v>-0.46522511974779029</v>
      </c>
      <c r="L54" s="27">
        <f>(F54-C54)/C54</f>
        <v>8.5882570694045562E-2</v>
      </c>
      <c r="M54" s="36">
        <f>(G54-D54)/D54</f>
        <v>8.1324413422957445E-2</v>
      </c>
      <c r="N54" s="40">
        <f t="shared" si="9"/>
        <v>1.5162306172433145E-3</v>
      </c>
      <c r="O54" s="41">
        <f t="shared" si="10"/>
        <v>0.45287380364389346</v>
      </c>
      <c r="P54" s="42">
        <f t="shared" si="11"/>
        <v>0.13080842913344737</v>
      </c>
      <c r="Q54" s="40">
        <f t="shared" si="12"/>
        <v>7.538027119741137E-4</v>
      </c>
      <c r="R54" s="41">
        <f t="shared" si="13"/>
        <v>0.44047296486704335</v>
      </c>
      <c r="S54" s="42">
        <f t="shared" si="14"/>
        <v>0.13008333905156796</v>
      </c>
    </row>
    <row r="55" spans="1:19" x14ac:dyDescent="0.25">
      <c r="A55" s="7" t="s">
        <v>44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50">
        <v>0</v>
      </c>
      <c r="H55" s="20">
        <f>E55-B55</f>
        <v>0</v>
      </c>
      <c r="I55" s="20">
        <f>F55-C55</f>
        <v>0</v>
      </c>
      <c r="J55" s="20">
        <f>G55-D55</f>
        <v>0</v>
      </c>
      <c r="K55" s="27"/>
      <c r="L55" s="27"/>
      <c r="M55" s="36"/>
      <c r="N55" s="40">
        <f t="shared" si="9"/>
        <v>0</v>
      </c>
      <c r="O55" s="41">
        <f t="shared" si="10"/>
        <v>0</v>
      </c>
      <c r="P55" s="42">
        <f t="shared" si="11"/>
        <v>0</v>
      </c>
      <c r="Q55" s="40">
        <f t="shared" si="12"/>
        <v>0</v>
      </c>
      <c r="R55" s="41">
        <f t="shared" si="13"/>
        <v>0</v>
      </c>
      <c r="S55" s="42">
        <f t="shared" si="14"/>
        <v>0</v>
      </c>
    </row>
    <row r="56" spans="1:19" ht="30" x14ac:dyDescent="0.25">
      <c r="A56" s="7" t="s">
        <v>45</v>
      </c>
      <c r="B56" s="8">
        <v>310000</v>
      </c>
      <c r="C56" s="8">
        <v>267827</v>
      </c>
      <c r="D56" s="8">
        <v>577827</v>
      </c>
      <c r="E56" s="8">
        <v>166000</v>
      </c>
      <c r="F56" s="8">
        <v>53216</v>
      </c>
      <c r="G56" s="23">
        <v>219216</v>
      </c>
      <c r="H56" s="20">
        <f>E56-B56</f>
        <v>-144000</v>
      </c>
      <c r="I56" s="20">
        <f>F56-C56</f>
        <v>-214611</v>
      </c>
      <c r="J56" s="20">
        <f>G56-D56</f>
        <v>-358611</v>
      </c>
      <c r="K56" s="27">
        <f>(E56-B56)/B56</f>
        <v>-0.46451612903225808</v>
      </c>
      <c r="L56" s="27">
        <f>(F56-C56)/C56</f>
        <v>-0.80130457347466832</v>
      </c>
      <c r="M56" s="36">
        <f>(G56-D56)/D56</f>
        <v>-0.62062001256431421</v>
      </c>
      <c r="N56" s="40">
        <f t="shared" si="9"/>
        <v>1.4331058547459381E-3</v>
      </c>
      <c r="O56" s="41">
        <f t="shared" si="10"/>
        <v>3.084200823232778E-3</v>
      </c>
      <c r="P56" s="42">
        <f t="shared" si="11"/>
        <v>1.9060650143834386E-3</v>
      </c>
      <c r="Q56" s="40">
        <f t="shared" si="12"/>
        <v>7.134213447724171E-4</v>
      </c>
      <c r="R56" s="41">
        <f t="shared" si="13"/>
        <v>5.4889555656071341E-4</v>
      </c>
      <c r="S56" s="42">
        <f t="shared" si="14"/>
        <v>6.6503126824938848E-4</v>
      </c>
    </row>
    <row r="57" spans="1:19" ht="30" x14ac:dyDescent="0.25">
      <c r="A57" s="7" t="s">
        <v>46</v>
      </c>
      <c r="B57" s="8">
        <v>17981</v>
      </c>
      <c r="C57" s="8">
        <v>38004981</v>
      </c>
      <c r="D57" s="8">
        <v>38022961</v>
      </c>
      <c r="E57" s="8">
        <v>9396</v>
      </c>
      <c r="F57" s="8">
        <v>40631714</v>
      </c>
      <c r="G57" s="23">
        <v>40641110</v>
      </c>
      <c r="H57" s="20">
        <f>E57-B57</f>
        <v>-8585</v>
      </c>
      <c r="I57" s="20">
        <f>F57-C57</f>
        <v>2626733</v>
      </c>
      <c r="J57" s="20">
        <f>G57-D57</f>
        <v>2618149</v>
      </c>
      <c r="K57" s="27">
        <f>(E57-B57)/B57</f>
        <v>-0.47744841777431735</v>
      </c>
      <c r="L57" s="27">
        <f>(F57-C57)/C57</f>
        <v>6.9115493045503698E-2</v>
      </c>
      <c r="M57" s="36">
        <f>(G57-D57)/D57</f>
        <v>6.8857051927123714E-2</v>
      </c>
      <c r="N57" s="40">
        <f t="shared" si="9"/>
        <v>8.312476249737649E-5</v>
      </c>
      <c r="O57" s="41">
        <f t="shared" si="10"/>
        <v>0.43765189352509676</v>
      </c>
      <c r="P57" s="42">
        <f t="shared" si="11"/>
        <v>0.12542549189526611</v>
      </c>
      <c r="Q57" s="40">
        <f t="shared" si="12"/>
        <v>4.0381367201696572E-5</v>
      </c>
      <c r="R57" s="41">
        <f t="shared" si="13"/>
        <v>0.41909514563375172</v>
      </c>
      <c r="S57" s="42">
        <f t="shared" si="14"/>
        <v>0.12329213618697041</v>
      </c>
    </row>
    <row r="58" spans="1:19" x14ac:dyDescent="0.25">
      <c r="A58" s="7" t="s">
        <v>47</v>
      </c>
      <c r="B58" s="9">
        <v>0</v>
      </c>
      <c r="C58" s="8">
        <v>1054020</v>
      </c>
      <c r="D58" s="8">
        <v>1054020</v>
      </c>
      <c r="E58" s="9">
        <v>0</v>
      </c>
      <c r="F58" s="8">
        <v>2019386</v>
      </c>
      <c r="G58" s="23">
        <v>2019386</v>
      </c>
      <c r="H58" s="20">
        <f>E58-B58</f>
        <v>0</v>
      </c>
      <c r="I58" s="20">
        <f>F58-C58</f>
        <v>965366</v>
      </c>
      <c r="J58" s="20">
        <f>G58-D58</f>
        <v>965366</v>
      </c>
      <c r="K58" s="27"/>
      <c r="L58" s="27">
        <f>(F58-C58)/C58</f>
        <v>0.91588964156277874</v>
      </c>
      <c r="M58" s="36">
        <f>(G58-D58)/D58</f>
        <v>0.91588964156277874</v>
      </c>
      <c r="N58" s="40">
        <f t="shared" si="9"/>
        <v>0</v>
      </c>
      <c r="O58" s="41">
        <f t="shared" si="10"/>
        <v>1.2137720811209523E-2</v>
      </c>
      <c r="P58" s="42">
        <f t="shared" si="11"/>
        <v>3.4768722237978355E-3</v>
      </c>
      <c r="Q58" s="40">
        <f t="shared" si="12"/>
        <v>0</v>
      </c>
      <c r="R58" s="41">
        <f t="shared" si="13"/>
        <v>2.0828923676730924E-2</v>
      </c>
      <c r="S58" s="42">
        <f t="shared" si="14"/>
        <v>6.1261715963481659E-3</v>
      </c>
    </row>
    <row r="59" spans="1:19" x14ac:dyDescent="0.25">
      <c r="A59" s="7"/>
      <c r="B59" s="9"/>
      <c r="C59" s="9"/>
      <c r="D59" s="9"/>
      <c r="E59" s="9"/>
      <c r="F59" s="9"/>
      <c r="G59" s="50"/>
      <c r="H59" s="20">
        <f>E59-B59</f>
        <v>0</v>
      </c>
      <c r="I59" s="20">
        <f>F59-C59</f>
        <v>0</v>
      </c>
      <c r="J59" s="20">
        <f>G59-D59</f>
        <v>0</v>
      </c>
      <c r="K59" s="27"/>
      <c r="L59" s="27"/>
      <c r="M59" s="36"/>
      <c r="N59" s="40">
        <f t="shared" si="9"/>
        <v>0</v>
      </c>
      <c r="O59" s="41">
        <f t="shared" si="10"/>
        <v>0</v>
      </c>
      <c r="P59" s="42">
        <f t="shared" si="11"/>
        <v>0</v>
      </c>
      <c r="Q59" s="40">
        <f t="shared" si="12"/>
        <v>0</v>
      </c>
      <c r="R59" s="41">
        <f t="shared" si="13"/>
        <v>0</v>
      </c>
      <c r="S59" s="42">
        <f t="shared" si="14"/>
        <v>0</v>
      </c>
    </row>
    <row r="60" spans="1:19" x14ac:dyDescent="0.25">
      <c r="A60" s="7" t="s">
        <v>48</v>
      </c>
      <c r="B60" s="8">
        <v>113577</v>
      </c>
      <c r="C60" s="9">
        <v>0</v>
      </c>
      <c r="D60" s="8">
        <v>113577</v>
      </c>
      <c r="E60" s="8">
        <v>274438</v>
      </c>
      <c r="F60" s="8">
        <v>202214</v>
      </c>
      <c r="G60" s="23">
        <v>476652</v>
      </c>
      <c r="H60" s="20">
        <f>E60-B60</f>
        <v>160861</v>
      </c>
      <c r="I60" s="20">
        <f>F60-C60</f>
        <v>202214</v>
      </c>
      <c r="J60" s="20">
        <f>G60-D60</f>
        <v>363075</v>
      </c>
      <c r="K60" s="27">
        <f>(E60-B60)/B60</f>
        <v>1.4163166838356358</v>
      </c>
      <c r="L60" s="27"/>
      <c r="M60" s="36">
        <f>(G60-D60)/D60</f>
        <v>3.1967299717372355</v>
      </c>
      <c r="N60" s="40">
        <f t="shared" si="9"/>
        <v>5.2505762472412714E-4</v>
      </c>
      <c r="O60" s="41">
        <f t="shared" si="10"/>
        <v>0</v>
      </c>
      <c r="P60" s="42">
        <f t="shared" si="11"/>
        <v>3.7465391222394907E-4</v>
      </c>
      <c r="Q60" s="40">
        <f t="shared" si="12"/>
        <v>1.1794573916665821E-3</v>
      </c>
      <c r="R60" s="41">
        <f t="shared" si="13"/>
        <v>2.0857329764425755E-3</v>
      </c>
      <c r="S60" s="42">
        <f t="shared" si="14"/>
        <v>1.4460097988906262E-3</v>
      </c>
    </row>
    <row r="61" spans="1:19" x14ac:dyDescent="0.25">
      <c r="A61" s="7" t="s">
        <v>49</v>
      </c>
      <c r="B61" s="8">
        <v>799406</v>
      </c>
      <c r="C61" s="8">
        <v>595186</v>
      </c>
      <c r="D61" s="8">
        <v>1394592</v>
      </c>
      <c r="E61" s="8">
        <v>844174</v>
      </c>
      <c r="F61" s="8">
        <v>539201</v>
      </c>
      <c r="G61" s="23">
        <v>1383375</v>
      </c>
      <c r="H61" s="20">
        <f>E61-B61</f>
        <v>44768</v>
      </c>
      <c r="I61" s="20">
        <f>F61-C61</f>
        <v>-55985</v>
      </c>
      <c r="J61" s="20">
        <f>G61-D61</f>
        <v>-11217</v>
      </c>
      <c r="K61" s="27">
        <f>(E61-B61)/B61</f>
        <v>5.6001581174021708E-2</v>
      </c>
      <c r="L61" s="27">
        <f>(F61-C61)/C61</f>
        <v>-9.4063032396595345E-2</v>
      </c>
      <c r="M61" s="36">
        <f>(G61-D61)/D61</f>
        <v>-8.0432126385351407E-3</v>
      </c>
      <c r="N61" s="40">
        <f t="shared" si="9"/>
        <v>3.6955916739323594E-3</v>
      </c>
      <c r="O61" s="41">
        <f t="shared" si="10"/>
        <v>6.8539510623522809E-3</v>
      </c>
      <c r="P61" s="42">
        <f t="shared" si="11"/>
        <v>4.6003094707222549E-3</v>
      </c>
      <c r="Q61" s="40">
        <f t="shared" si="12"/>
        <v>3.6280225921801836E-3</v>
      </c>
      <c r="R61" s="41">
        <f t="shared" si="13"/>
        <v>5.5615798442779094E-3</v>
      </c>
      <c r="S61" s="42">
        <f t="shared" si="14"/>
        <v>4.196717533001687E-3</v>
      </c>
    </row>
    <row r="62" spans="1:19" x14ac:dyDescent="0.25">
      <c r="A62" s="7" t="s">
        <v>50</v>
      </c>
      <c r="B62" s="8">
        <v>4167698</v>
      </c>
      <c r="C62" s="8">
        <v>2468098</v>
      </c>
      <c r="D62" s="8">
        <v>6635797</v>
      </c>
      <c r="E62" s="8">
        <v>4490181</v>
      </c>
      <c r="F62" s="8">
        <v>622427</v>
      </c>
      <c r="G62" s="23">
        <v>5112608</v>
      </c>
      <c r="H62" s="20">
        <f>E62-B62</f>
        <v>322483</v>
      </c>
      <c r="I62" s="20">
        <f>F62-C62</f>
        <v>-1845671</v>
      </c>
      <c r="J62" s="20">
        <f>G62-D62</f>
        <v>-1523189</v>
      </c>
      <c r="K62" s="27">
        <f>(E62-B62)/B62</f>
        <v>7.7376767702458285E-2</v>
      </c>
      <c r="L62" s="27">
        <f>(F62-C62)/C62</f>
        <v>-0.74781106746976822</v>
      </c>
      <c r="M62" s="36">
        <f>(G62-D62)/D62</f>
        <v>-0.2295412291846782</v>
      </c>
      <c r="N62" s="40">
        <f t="shared" si="9"/>
        <v>1.9266943240686892E-2</v>
      </c>
      <c r="O62" s="41">
        <f t="shared" si="10"/>
        <v>2.8421741958126603E-2</v>
      </c>
      <c r="P62" s="42">
        <f t="shared" si="11"/>
        <v>2.1889355298818813E-2</v>
      </c>
      <c r="Q62" s="40">
        <f t="shared" si="12"/>
        <v>1.9297535947539499E-2</v>
      </c>
      <c r="R62" s="41">
        <f t="shared" si="13"/>
        <v>6.4200130521537731E-3</v>
      </c>
      <c r="S62" s="42">
        <f t="shared" si="14"/>
        <v>1.5510018348578432E-2</v>
      </c>
    </row>
    <row r="63" spans="1:19" x14ac:dyDescent="0.25">
      <c r="A63" s="7" t="s">
        <v>51</v>
      </c>
      <c r="B63" s="8">
        <v>1246275</v>
      </c>
      <c r="C63" s="9">
        <v>0</v>
      </c>
      <c r="D63" s="8">
        <v>1246275</v>
      </c>
      <c r="E63" s="8">
        <v>1374119</v>
      </c>
      <c r="F63" s="9">
        <v>0</v>
      </c>
      <c r="G63" s="23">
        <v>1374119</v>
      </c>
      <c r="H63" s="20">
        <f>E63-B63</f>
        <v>127844</v>
      </c>
      <c r="I63" s="20">
        <f>F63-C63</f>
        <v>0</v>
      </c>
      <c r="J63" s="20">
        <f>G63-D63</f>
        <v>127844</v>
      </c>
      <c r="K63" s="27">
        <f>(E63-B63)/B63</f>
        <v>0.10258089105534493</v>
      </c>
      <c r="L63" s="27"/>
      <c r="M63" s="36">
        <f>(G63-D63)/D63</f>
        <v>0.10258089105534493</v>
      </c>
      <c r="N63" s="40">
        <f t="shared" si="9"/>
        <v>5.7614322552370775E-3</v>
      </c>
      <c r="O63" s="41">
        <f t="shared" si="10"/>
        <v>0</v>
      </c>
      <c r="P63" s="42">
        <f t="shared" si="11"/>
        <v>4.1110594967018153E-3</v>
      </c>
      <c r="Q63" s="40">
        <f t="shared" si="12"/>
        <v>5.905577258176681E-3</v>
      </c>
      <c r="R63" s="41">
        <f t="shared" si="13"/>
        <v>0</v>
      </c>
      <c r="S63" s="42">
        <f t="shared" si="14"/>
        <v>4.1686377878237969E-3</v>
      </c>
    </row>
    <row r="64" spans="1:19" ht="30" x14ac:dyDescent="0.25">
      <c r="A64" s="7" t="s">
        <v>52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50">
        <v>0</v>
      </c>
      <c r="H64" s="20">
        <f>E64-B64</f>
        <v>0</v>
      </c>
      <c r="I64" s="20">
        <f>F64-C64</f>
        <v>0</v>
      </c>
      <c r="J64" s="20">
        <f>G64-D64</f>
        <v>0</v>
      </c>
      <c r="K64" s="27"/>
      <c r="L64" s="27"/>
      <c r="M64" s="36"/>
      <c r="N64" s="40">
        <f t="shared" si="9"/>
        <v>0</v>
      </c>
      <c r="O64" s="41">
        <f t="shared" si="10"/>
        <v>0</v>
      </c>
      <c r="P64" s="42">
        <f t="shared" si="11"/>
        <v>0</v>
      </c>
      <c r="Q64" s="40">
        <f t="shared" si="12"/>
        <v>0</v>
      </c>
      <c r="R64" s="41">
        <f t="shared" si="13"/>
        <v>0</v>
      </c>
      <c r="S64" s="42">
        <f t="shared" si="14"/>
        <v>0</v>
      </c>
    </row>
    <row r="65" spans="1:19" x14ac:dyDescent="0.25">
      <c r="A65" s="7" t="s">
        <v>53</v>
      </c>
      <c r="B65" s="8">
        <v>21256</v>
      </c>
      <c r="C65" s="8">
        <v>2701223</v>
      </c>
      <c r="D65" s="8">
        <v>2722479</v>
      </c>
      <c r="E65" s="9">
        <v>0</v>
      </c>
      <c r="F65" s="8">
        <v>2838178</v>
      </c>
      <c r="G65" s="23">
        <v>2838178</v>
      </c>
      <c r="H65" s="20">
        <f>E65-B65</f>
        <v>-21256</v>
      </c>
      <c r="I65" s="20">
        <f>F65-C65</f>
        <v>136955</v>
      </c>
      <c r="J65" s="20">
        <f>G65-D65</f>
        <v>115699</v>
      </c>
      <c r="K65" s="27">
        <f>(E65-B65)/B65</f>
        <v>-1</v>
      </c>
      <c r="L65" s="27">
        <f>(F65-C65)/C65</f>
        <v>5.0701108349810439E-2</v>
      </c>
      <c r="M65" s="36">
        <f>(G65-D65)/D65</f>
        <v>4.2497664812106907E-2</v>
      </c>
      <c r="N65" s="40">
        <f t="shared" si="9"/>
        <v>9.8264832414450513E-5</v>
      </c>
      <c r="O65" s="41">
        <f t="shared" si="10"/>
        <v>3.110632684656631E-2</v>
      </c>
      <c r="P65" s="42">
        <f t="shared" si="11"/>
        <v>8.9805806483490899E-3</v>
      </c>
      <c r="Q65" s="40">
        <f t="shared" si="12"/>
        <v>0</v>
      </c>
      <c r="R65" s="41">
        <f t="shared" si="13"/>
        <v>2.927434029104729E-2</v>
      </c>
      <c r="S65" s="42">
        <f t="shared" si="14"/>
        <v>8.6101247849496056E-3</v>
      </c>
    </row>
    <row r="66" spans="1:19" x14ac:dyDescent="0.25">
      <c r="A66" s="7" t="s">
        <v>54</v>
      </c>
      <c r="B66" s="8">
        <v>402378</v>
      </c>
      <c r="C66" s="8">
        <v>80113</v>
      </c>
      <c r="D66" s="8">
        <v>482491</v>
      </c>
      <c r="E66" s="8">
        <v>491929</v>
      </c>
      <c r="F66" s="8">
        <v>91421</v>
      </c>
      <c r="G66" s="23">
        <v>583350</v>
      </c>
      <c r="H66" s="20">
        <f>E66-B66</f>
        <v>89551</v>
      </c>
      <c r="I66" s="20">
        <f>F66-C66</f>
        <v>11308</v>
      </c>
      <c r="J66" s="20">
        <f>G66-D66</f>
        <v>100859</v>
      </c>
      <c r="K66" s="27">
        <f>(E66-B66)/B66</f>
        <v>0.22255441400871817</v>
      </c>
      <c r="L66" s="27">
        <f>(F66-C66)/C66</f>
        <v>0.14115062474255113</v>
      </c>
      <c r="M66" s="36">
        <f>(G66-D66)/D66</f>
        <v>0.20903809604738741</v>
      </c>
      <c r="N66" s="40">
        <f t="shared" si="9"/>
        <v>1.8601621536160034E-3</v>
      </c>
      <c r="O66" s="41">
        <f t="shared" si="10"/>
        <v>9.2255291868126646E-4</v>
      </c>
      <c r="P66" s="42">
        <f t="shared" si="11"/>
        <v>1.5915822812967891E-3</v>
      </c>
      <c r="Q66" s="40">
        <f t="shared" si="12"/>
        <v>2.114172582605725E-3</v>
      </c>
      <c r="R66" s="41">
        <f t="shared" si="13"/>
        <v>9.4296040056255606E-4</v>
      </c>
      <c r="S66" s="42">
        <f t="shared" si="14"/>
        <v>1.7696974232413727E-3</v>
      </c>
    </row>
    <row r="67" spans="1:19" x14ac:dyDescent="0.25">
      <c r="A67" s="7" t="s">
        <v>22</v>
      </c>
      <c r="B67" s="8">
        <v>215180938</v>
      </c>
      <c r="C67" s="8">
        <v>86637827</v>
      </c>
      <c r="D67" s="8">
        <v>301818764</v>
      </c>
      <c r="E67" s="8">
        <v>231535710</v>
      </c>
      <c r="F67" s="8">
        <v>96799471</v>
      </c>
      <c r="G67" s="23">
        <v>328335181</v>
      </c>
      <c r="H67" s="20">
        <f>E67-B67</f>
        <v>16354772</v>
      </c>
      <c r="I67" s="20">
        <f>F67-C67</f>
        <v>10161644</v>
      </c>
      <c r="J67" s="20">
        <f>G67-D67</f>
        <v>26516417</v>
      </c>
      <c r="K67" s="27">
        <f>(E67-B67)/B67</f>
        <v>7.600474350567242E-2</v>
      </c>
      <c r="L67" s="27">
        <f>(F67-C67)/C67</f>
        <v>0.1172887681035675</v>
      </c>
      <c r="M67" s="36">
        <f>(G67-D67)/D67</f>
        <v>8.7855429028262808E-2</v>
      </c>
      <c r="N67" s="40">
        <f t="shared" si="9"/>
        <v>0.99476471637910546</v>
      </c>
      <c r="O67" s="41">
        <f t="shared" si="10"/>
        <v>0.99769051423679844</v>
      </c>
      <c r="P67" s="42">
        <f t="shared" si="11"/>
        <v>0.9956028132033492</v>
      </c>
      <c r="Q67" s="40">
        <f t="shared" si="12"/>
        <v>0.99507540717491805</v>
      </c>
      <c r="R67" s="41">
        <f t="shared" si="13"/>
        <v>0.99843655121256092</v>
      </c>
      <c r="S67" s="42">
        <f t="shared" si="14"/>
        <v>0.99606398178655986</v>
      </c>
    </row>
    <row r="68" spans="1:19" x14ac:dyDescent="0.25">
      <c r="A68" s="7" t="s">
        <v>55</v>
      </c>
      <c r="B68" s="8">
        <v>1132463</v>
      </c>
      <c r="C68" s="8">
        <v>200552</v>
      </c>
      <c r="D68" s="8">
        <v>1333015</v>
      </c>
      <c r="E68" s="8">
        <v>1145862</v>
      </c>
      <c r="F68" s="8">
        <v>151578</v>
      </c>
      <c r="G68" s="23">
        <v>1297440</v>
      </c>
      <c r="H68" s="20">
        <f>E68-B68</f>
        <v>13399</v>
      </c>
      <c r="I68" s="20">
        <f>F68-C68</f>
        <v>-48974</v>
      </c>
      <c r="J68" s="20">
        <f>G68-D68</f>
        <v>-35575</v>
      </c>
      <c r="K68" s="27">
        <f>(E68-B68)/B68</f>
        <v>1.1831733133886052E-2</v>
      </c>
      <c r="L68" s="27">
        <f>(F68-C68)/C68</f>
        <v>-0.24419601898759424</v>
      </c>
      <c r="M68" s="36">
        <f>(G68-D68)/D68</f>
        <v>-2.6687621669673634E-2</v>
      </c>
      <c r="N68" s="40">
        <f t="shared" si="9"/>
        <v>5.2352882438166104E-3</v>
      </c>
      <c r="O68" s="41">
        <f t="shared" si="10"/>
        <v>2.3094857632015449E-3</v>
      </c>
      <c r="P68" s="42">
        <f t="shared" si="11"/>
        <v>4.3971867966507957E-3</v>
      </c>
      <c r="Q68" s="40">
        <f t="shared" si="12"/>
        <v>4.9245928250819969E-3</v>
      </c>
      <c r="R68" s="41">
        <f t="shared" si="13"/>
        <v>1.5634487874391127E-3</v>
      </c>
      <c r="S68" s="42">
        <f t="shared" si="14"/>
        <v>3.9360182134401071E-3</v>
      </c>
    </row>
    <row r="69" spans="1:19" x14ac:dyDescent="0.25">
      <c r="A69" s="7"/>
      <c r="B69" s="9"/>
      <c r="C69" s="9"/>
      <c r="D69" s="9"/>
      <c r="E69" s="9"/>
      <c r="F69" s="9"/>
      <c r="G69" s="50"/>
      <c r="H69" s="20">
        <f>E69-B69</f>
        <v>0</v>
      </c>
      <c r="I69" s="20">
        <f>F69-C69</f>
        <v>0</v>
      </c>
      <c r="J69" s="20">
        <f>G69-D69</f>
        <v>0</v>
      </c>
      <c r="K69" s="27"/>
      <c r="L69" s="27"/>
      <c r="M69" s="36"/>
      <c r="N69" s="14"/>
      <c r="O69" s="15"/>
      <c r="P69" s="16"/>
      <c r="Q69" s="14"/>
      <c r="R69" s="15"/>
      <c r="S69" s="16"/>
    </row>
    <row r="70" spans="1:19" x14ac:dyDescent="0.25">
      <c r="A70" s="21" t="s">
        <v>56</v>
      </c>
      <c r="B70" s="22">
        <v>31284691</v>
      </c>
      <c r="C70" s="25"/>
      <c r="D70" s="22">
        <v>31284691</v>
      </c>
      <c r="E70" s="22">
        <v>33979489</v>
      </c>
      <c r="F70" s="25"/>
      <c r="G70" s="23">
        <v>33979489</v>
      </c>
      <c r="H70" s="24">
        <f>E70-B70</f>
        <v>2694798</v>
      </c>
      <c r="I70" s="24">
        <f>F70-C70</f>
        <v>0</v>
      </c>
      <c r="J70" s="24">
        <f>G70-D70</f>
        <v>2694798</v>
      </c>
      <c r="K70" s="26">
        <f>(E70-B70)/B70</f>
        <v>8.613791326882532E-2</v>
      </c>
      <c r="L70" s="26"/>
      <c r="M70" s="34">
        <f>(G70-D70)/D70</f>
        <v>8.613791326882532E-2</v>
      </c>
      <c r="N70" s="45">
        <f>B70</f>
        <v>31284691</v>
      </c>
      <c r="O70" s="46"/>
      <c r="P70" s="47">
        <f t="shared" ref="O70:S70" si="15">D70</f>
        <v>31284691</v>
      </c>
      <c r="Q70" s="45">
        <f t="shared" si="15"/>
        <v>33979489</v>
      </c>
      <c r="R70" s="46"/>
      <c r="S70" s="47">
        <f t="shared" si="15"/>
        <v>33979489</v>
      </c>
    </row>
    <row r="71" spans="1:19" x14ac:dyDescent="0.25">
      <c r="A71" s="7"/>
      <c r="B71" s="9"/>
      <c r="C71" s="9"/>
      <c r="D71" s="9"/>
      <c r="E71" s="9"/>
      <c r="F71" s="9"/>
      <c r="G71" s="50"/>
      <c r="H71" s="20">
        <f>E71-B71</f>
        <v>0</v>
      </c>
      <c r="I71" s="20">
        <f>F71-C71</f>
        <v>0</v>
      </c>
      <c r="J71" s="20">
        <f>G71-D71</f>
        <v>0</v>
      </c>
      <c r="K71" s="27"/>
      <c r="L71" s="27"/>
      <c r="M71" s="36"/>
      <c r="N71" s="14"/>
      <c r="O71" s="15"/>
      <c r="P71" s="16"/>
      <c r="Q71" s="14"/>
      <c r="R71" s="15"/>
      <c r="S71" s="16"/>
    </row>
    <row r="72" spans="1:19" x14ac:dyDescent="0.25">
      <c r="A72" s="7" t="s">
        <v>57</v>
      </c>
      <c r="B72" s="8">
        <v>10594264</v>
      </c>
      <c r="C72" s="9"/>
      <c r="D72" s="8">
        <v>10594264</v>
      </c>
      <c r="E72" s="8">
        <v>10608851</v>
      </c>
      <c r="F72" s="9"/>
      <c r="G72" s="23">
        <v>10608851</v>
      </c>
      <c r="H72" s="20">
        <f>E72-B72</f>
        <v>14587</v>
      </c>
      <c r="I72" s="20">
        <f>F72-C72</f>
        <v>0</v>
      </c>
      <c r="J72" s="20">
        <f>G72-D72</f>
        <v>14587</v>
      </c>
      <c r="K72" s="27">
        <f>(E72-B72)/B72</f>
        <v>1.3768771478603894E-3</v>
      </c>
      <c r="L72" s="27"/>
      <c r="M72" s="36">
        <f>(G72-D72)/D72</f>
        <v>1.3768771478603894E-3</v>
      </c>
      <c r="N72" s="14">
        <f>B72/$N$70</f>
        <v>0.33864051909606524</v>
      </c>
      <c r="O72" s="15"/>
      <c r="P72" s="16">
        <f>D72/$P$70</f>
        <v>0.33864051909606524</v>
      </c>
      <c r="Q72" s="14">
        <f>E72/$Q$70</f>
        <v>0.31221337672264582</v>
      </c>
      <c r="R72" s="15"/>
      <c r="S72" s="16">
        <f>G72/$S$70</f>
        <v>0.31221337672264582</v>
      </c>
    </row>
    <row r="73" spans="1:19" x14ac:dyDescent="0.25">
      <c r="A73" s="7" t="s">
        <v>58</v>
      </c>
      <c r="B73" s="8">
        <v>22225000</v>
      </c>
      <c r="C73" s="9"/>
      <c r="D73" s="8">
        <v>22225000</v>
      </c>
      <c r="E73" s="8">
        <v>21725000</v>
      </c>
      <c r="F73" s="9"/>
      <c r="G73" s="23">
        <v>21725000</v>
      </c>
      <c r="H73" s="20">
        <f>E73-B73</f>
        <v>-500000</v>
      </c>
      <c r="I73" s="20">
        <f>F73-C73</f>
        <v>0</v>
      </c>
      <c r="J73" s="20">
        <f>G73-D73</f>
        <v>-500000</v>
      </c>
      <c r="K73" s="27">
        <f>(E73-B73)/B73</f>
        <v>-2.2497187851518559E-2</v>
      </c>
      <c r="L73" s="27"/>
      <c r="M73" s="36">
        <f>(G73-D73)/D73</f>
        <v>-2.2497187851518559E-2</v>
      </c>
      <c r="N73" s="14">
        <f t="shared" ref="N73:N89" si="16">B73/$N$70</f>
        <v>0.71041136382008696</v>
      </c>
      <c r="O73" s="15"/>
      <c r="P73" s="16">
        <f t="shared" ref="P73:P89" si="17">D73/$P$70</f>
        <v>0.71041136382008696</v>
      </c>
      <c r="Q73" s="14">
        <f t="shared" ref="Q73:Q89" si="18">E73/$Q$70</f>
        <v>0.63935628931912425</v>
      </c>
      <c r="R73" s="15"/>
      <c r="S73" s="16">
        <f t="shared" ref="S73:S89" si="19">G73/$S$70</f>
        <v>0.63935628931912425</v>
      </c>
    </row>
    <row r="74" spans="1:19" x14ac:dyDescent="0.25">
      <c r="A74" s="7" t="s">
        <v>59</v>
      </c>
      <c r="B74" s="8">
        <v>11715718</v>
      </c>
      <c r="C74" s="9"/>
      <c r="D74" s="8">
        <v>11715718</v>
      </c>
      <c r="E74" s="8">
        <v>11201131</v>
      </c>
      <c r="F74" s="9"/>
      <c r="G74" s="23">
        <v>11201131</v>
      </c>
      <c r="H74" s="20">
        <f>E74-B74</f>
        <v>-514587</v>
      </c>
      <c r="I74" s="20">
        <f>F74-C74</f>
        <v>0</v>
      </c>
      <c r="J74" s="20">
        <f>G74-D74</f>
        <v>-514587</v>
      </c>
      <c r="K74" s="27">
        <f>(E74-B74)/B74</f>
        <v>-4.3922788172265671E-2</v>
      </c>
      <c r="L74" s="27"/>
      <c r="M74" s="36">
        <f>(G74-D74)/D74</f>
        <v>-4.3922788172265671E-2</v>
      </c>
      <c r="N74" s="14">
        <f t="shared" si="16"/>
        <v>0.37448725320636855</v>
      </c>
      <c r="O74" s="15"/>
      <c r="P74" s="16">
        <f t="shared" si="17"/>
        <v>0.37448725320636855</v>
      </c>
      <c r="Q74" s="14">
        <f t="shared" si="18"/>
        <v>0.32964389193728016</v>
      </c>
      <c r="R74" s="15"/>
      <c r="S74" s="16">
        <f t="shared" si="19"/>
        <v>0.32964389193728016</v>
      </c>
    </row>
    <row r="75" spans="1:19" x14ac:dyDescent="0.25">
      <c r="A75" s="7" t="s">
        <v>60</v>
      </c>
      <c r="B75" s="8">
        <v>84982</v>
      </c>
      <c r="C75" s="9"/>
      <c r="D75" s="8">
        <v>84982</v>
      </c>
      <c r="E75" s="8">
        <v>84982</v>
      </c>
      <c r="F75" s="9"/>
      <c r="G75" s="23">
        <v>84982</v>
      </c>
      <c r="H75" s="20">
        <f>E75-B75</f>
        <v>0</v>
      </c>
      <c r="I75" s="20">
        <f>F75-C75</f>
        <v>0</v>
      </c>
      <c r="J75" s="20">
        <f>G75-D75</f>
        <v>0</v>
      </c>
      <c r="K75" s="27">
        <f>(E75-B75)/B75</f>
        <v>0</v>
      </c>
      <c r="L75" s="27"/>
      <c r="M75" s="36">
        <f>(G75-D75)/D75</f>
        <v>0</v>
      </c>
      <c r="N75" s="14">
        <f t="shared" si="16"/>
        <v>2.7164084823468448E-3</v>
      </c>
      <c r="O75" s="15"/>
      <c r="P75" s="16">
        <f t="shared" si="17"/>
        <v>2.7164084823468448E-3</v>
      </c>
      <c r="Q75" s="14">
        <f t="shared" si="18"/>
        <v>2.5009793408017405E-3</v>
      </c>
      <c r="R75" s="15"/>
      <c r="S75" s="16">
        <f t="shared" si="19"/>
        <v>2.5009793408017405E-3</v>
      </c>
    </row>
    <row r="76" spans="1:19" x14ac:dyDescent="0.25">
      <c r="A76" s="7" t="s">
        <v>61</v>
      </c>
      <c r="B76" s="8">
        <v>2825707</v>
      </c>
      <c r="C76" s="9"/>
      <c r="D76" s="8">
        <v>2825707</v>
      </c>
      <c r="E76" s="8">
        <v>2865171</v>
      </c>
      <c r="F76" s="9"/>
      <c r="G76" s="23">
        <v>2865171</v>
      </c>
      <c r="H76" s="20">
        <f>E76-B76</f>
        <v>39464</v>
      </c>
      <c r="I76" s="20">
        <f>F76-C76</f>
        <v>0</v>
      </c>
      <c r="J76" s="20">
        <f>G76-D76</f>
        <v>39464</v>
      </c>
      <c r="K76" s="27">
        <f>(E76-B76)/B76</f>
        <v>1.3966062298745058E-2</v>
      </c>
      <c r="L76" s="27"/>
      <c r="M76" s="36">
        <f>(G76-D76)/D76</f>
        <v>1.3966062298745058E-2</v>
      </c>
      <c r="N76" s="14">
        <f t="shared" si="16"/>
        <v>9.0322356068659904E-2</v>
      </c>
      <c r="O76" s="15"/>
      <c r="P76" s="16">
        <f t="shared" si="17"/>
        <v>9.0322356068659904E-2</v>
      </c>
      <c r="Q76" s="14">
        <f t="shared" si="18"/>
        <v>8.4320602937848765E-2</v>
      </c>
      <c r="R76" s="15"/>
      <c r="S76" s="16">
        <f t="shared" si="19"/>
        <v>8.4320602937848765E-2</v>
      </c>
    </row>
    <row r="77" spans="1:19" x14ac:dyDescent="0.25">
      <c r="A77" s="7" t="s">
        <v>62</v>
      </c>
      <c r="B77" s="8">
        <v>14974886</v>
      </c>
      <c r="C77" s="9"/>
      <c r="D77" s="8">
        <v>14974886</v>
      </c>
      <c r="E77" s="8">
        <v>17098256</v>
      </c>
      <c r="F77" s="9"/>
      <c r="G77" s="23">
        <v>17098256</v>
      </c>
      <c r="H77" s="20">
        <f>E77-B77</f>
        <v>2123370</v>
      </c>
      <c r="I77" s="20">
        <f>F77-C77</f>
        <v>0</v>
      </c>
      <c r="J77" s="20">
        <f>G77-D77</f>
        <v>2123370</v>
      </c>
      <c r="K77" s="27">
        <f>(E77-B77)/B77</f>
        <v>0.14179540331726065</v>
      </c>
      <c r="L77" s="27"/>
      <c r="M77" s="36">
        <f>(G77-D77)/D77</f>
        <v>0.14179540331726065</v>
      </c>
      <c r="N77" s="14">
        <f t="shared" si="16"/>
        <v>0.478664980261432</v>
      </c>
      <c r="O77" s="15"/>
      <c r="P77" s="16">
        <f t="shared" si="17"/>
        <v>0.478664980261432</v>
      </c>
      <c r="Q77" s="14">
        <f t="shared" si="18"/>
        <v>0.50319344119624632</v>
      </c>
      <c r="R77" s="15"/>
      <c r="S77" s="16">
        <f t="shared" si="19"/>
        <v>0.50319344119624632</v>
      </c>
    </row>
    <row r="78" spans="1:19" ht="30" x14ac:dyDescent="0.25">
      <c r="A78" s="7" t="s">
        <v>63</v>
      </c>
      <c r="B78" s="9">
        <v>0</v>
      </c>
      <c r="C78" s="9"/>
      <c r="D78" s="9">
        <v>0</v>
      </c>
      <c r="E78" s="9">
        <v>0</v>
      </c>
      <c r="F78" s="9"/>
      <c r="G78" s="50">
        <v>0</v>
      </c>
      <c r="H78" s="20">
        <f>E78-B78</f>
        <v>0</v>
      </c>
      <c r="I78" s="20">
        <f>F78-C78</f>
        <v>0</v>
      </c>
      <c r="J78" s="20">
        <f>G78-D78</f>
        <v>0</v>
      </c>
      <c r="K78" s="27"/>
      <c r="L78" s="27"/>
      <c r="M78" s="36"/>
      <c r="N78" s="14">
        <f t="shared" si="16"/>
        <v>0</v>
      </c>
      <c r="O78" s="15"/>
      <c r="P78" s="16">
        <f t="shared" si="17"/>
        <v>0</v>
      </c>
      <c r="Q78" s="14">
        <f t="shared" si="18"/>
        <v>0</v>
      </c>
      <c r="R78" s="15"/>
      <c r="S78" s="16">
        <f t="shared" si="19"/>
        <v>0</v>
      </c>
    </row>
    <row r="79" spans="1:19" x14ac:dyDescent="0.25">
      <c r="A79" s="7" t="s">
        <v>64</v>
      </c>
      <c r="B79" s="8">
        <v>425770</v>
      </c>
      <c r="C79" s="9"/>
      <c r="D79" s="8">
        <v>425770</v>
      </c>
      <c r="E79" s="8">
        <v>407821</v>
      </c>
      <c r="F79" s="9"/>
      <c r="G79" s="23">
        <v>407821</v>
      </c>
      <c r="H79" s="20">
        <f>E79-B79</f>
        <v>-17949</v>
      </c>
      <c r="I79" s="20">
        <f>F79-C79</f>
        <v>0</v>
      </c>
      <c r="J79" s="20">
        <f>G79-D79</f>
        <v>-17949</v>
      </c>
      <c r="K79" s="27">
        <f>(E79-B79)/B79</f>
        <v>-4.2156563402776147E-2</v>
      </c>
      <c r="L79" s="27"/>
      <c r="M79" s="36">
        <f>(G79-D79)/D79</f>
        <v>-4.2156563402776147E-2</v>
      </c>
      <c r="N79" s="14">
        <f t="shared" si="16"/>
        <v>1.3609531895328613E-2</v>
      </c>
      <c r="O79" s="15"/>
      <c r="P79" s="16">
        <f t="shared" si="17"/>
        <v>1.3609531895328613E-2</v>
      </c>
      <c r="Q79" s="14">
        <f t="shared" si="18"/>
        <v>1.2001975662435653E-2</v>
      </c>
      <c r="R79" s="15"/>
      <c r="S79" s="16">
        <f t="shared" si="19"/>
        <v>1.2001975662435653E-2</v>
      </c>
    </row>
    <row r="80" spans="1:19" x14ac:dyDescent="0.25">
      <c r="A80" s="7" t="s">
        <v>65</v>
      </c>
      <c r="B80" s="9">
        <v>0</v>
      </c>
      <c r="C80" s="9"/>
      <c r="D80" s="9">
        <v>0</v>
      </c>
      <c r="E80" s="9">
        <v>0</v>
      </c>
      <c r="F80" s="9"/>
      <c r="G80" s="50">
        <v>0</v>
      </c>
      <c r="H80" s="20">
        <f>E80-B80</f>
        <v>0</v>
      </c>
      <c r="I80" s="20">
        <f>F80-C80</f>
        <v>0</v>
      </c>
      <c r="J80" s="20">
        <f>G80-D80</f>
        <v>0</v>
      </c>
      <c r="K80" s="27"/>
      <c r="L80" s="27"/>
      <c r="M80" s="36"/>
      <c r="N80" s="14">
        <f t="shared" si="16"/>
        <v>0</v>
      </c>
      <c r="O80" s="15"/>
      <c r="P80" s="16">
        <f t="shared" si="17"/>
        <v>0</v>
      </c>
      <c r="Q80" s="14">
        <f t="shared" si="18"/>
        <v>0</v>
      </c>
      <c r="R80" s="15"/>
      <c r="S80" s="16">
        <f t="shared" si="19"/>
        <v>0</v>
      </c>
    </row>
    <row r="81" spans="1:19" x14ac:dyDescent="0.25">
      <c r="A81" s="7" t="s">
        <v>66</v>
      </c>
      <c r="B81" s="9">
        <v>0</v>
      </c>
      <c r="C81" s="9"/>
      <c r="D81" s="9">
        <v>0</v>
      </c>
      <c r="E81" s="9">
        <v>0</v>
      </c>
      <c r="F81" s="9"/>
      <c r="G81" s="50">
        <v>0</v>
      </c>
      <c r="H81" s="20">
        <f>E81-B81</f>
        <v>0</v>
      </c>
      <c r="I81" s="20">
        <f>F81-C81</f>
        <v>0</v>
      </c>
      <c r="J81" s="20">
        <f>G81-D81</f>
        <v>0</v>
      </c>
      <c r="K81" s="27"/>
      <c r="L81" s="27"/>
      <c r="M81" s="36"/>
      <c r="N81" s="14">
        <f t="shared" si="16"/>
        <v>0</v>
      </c>
      <c r="O81" s="15"/>
      <c r="P81" s="16">
        <f t="shared" si="17"/>
        <v>0</v>
      </c>
      <c r="Q81" s="14">
        <f t="shared" si="18"/>
        <v>0</v>
      </c>
      <c r="R81" s="15"/>
      <c r="S81" s="16">
        <f t="shared" si="19"/>
        <v>0</v>
      </c>
    </row>
    <row r="82" spans="1:19" ht="30" x14ac:dyDescent="0.25">
      <c r="A82" s="7" t="s">
        <v>67</v>
      </c>
      <c r="B82" s="8">
        <v>311695</v>
      </c>
      <c r="C82" s="9"/>
      <c r="D82" s="8">
        <v>311695</v>
      </c>
      <c r="E82" s="8">
        <v>248520</v>
      </c>
      <c r="F82" s="9"/>
      <c r="G82" s="23">
        <v>248520</v>
      </c>
      <c r="H82" s="20">
        <f>E82-B82</f>
        <v>-63175</v>
      </c>
      <c r="I82" s="20">
        <f>F82-C82</f>
        <v>0</v>
      </c>
      <c r="J82" s="20">
        <f>G82-D82</f>
        <v>-63175</v>
      </c>
      <c r="K82" s="27">
        <f>(E82-B82)/B82</f>
        <v>-0.20268210911307527</v>
      </c>
      <c r="L82" s="27"/>
      <c r="M82" s="36">
        <f>(G82-D82)/D82</f>
        <v>-0.20268210911307527</v>
      </c>
      <c r="N82" s="14">
        <f t="shared" si="16"/>
        <v>9.9631797545962648E-3</v>
      </c>
      <c r="O82" s="15"/>
      <c r="P82" s="16">
        <f t="shared" si="17"/>
        <v>9.9631797545962648E-3</v>
      </c>
      <c r="Q82" s="14">
        <f t="shared" si="18"/>
        <v>7.3138239365518418E-3</v>
      </c>
      <c r="R82" s="15"/>
      <c r="S82" s="16">
        <f t="shared" si="19"/>
        <v>7.3138239365518418E-3</v>
      </c>
    </row>
    <row r="83" spans="1:19" ht="30" x14ac:dyDescent="0.25">
      <c r="A83" s="7" t="s">
        <v>68</v>
      </c>
      <c r="B83" s="8">
        <v>131910</v>
      </c>
      <c r="C83" s="9"/>
      <c r="D83" s="8">
        <v>131910</v>
      </c>
      <c r="E83" s="8">
        <v>182652</v>
      </c>
      <c r="F83" s="9"/>
      <c r="G83" s="23">
        <v>182652</v>
      </c>
      <c r="H83" s="20">
        <f>E83-B83</f>
        <v>50742</v>
      </c>
      <c r="I83" s="20">
        <f>F83-C83</f>
        <v>0</v>
      </c>
      <c r="J83" s="20">
        <f>G83-D83</f>
        <v>50742</v>
      </c>
      <c r="K83" s="27">
        <f>(E83-B83)/B83</f>
        <v>0.38467136684102798</v>
      </c>
      <c r="L83" s="27"/>
      <c r="M83" s="36">
        <f>(G83-D83)/D83</f>
        <v>0.38467136684102798</v>
      </c>
      <c r="N83" s="14">
        <f t="shared" si="16"/>
        <v>4.2164392801578255E-3</v>
      </c>
      <c r="O83" s="15"/>
      <c r="P83" s="16">
        <f t="shared" si="17"/>
        <v>4.2164392801578255E-3</v>
      </c>
      <c r="Q83" s="14">
        <f t="shared" si="18"/>
        <v>5.3753604122769479E-3</v>
      </c>
      <c r="R83" s="15"/>
      <c r="S83" s="16">
        <f t="shared" si="19"/>
        <v>5.3753604122769479E-3</v>
      </c>
    </row>
    <row r="84" spans="1:19" ht="30" x14ac:dyDescent="0.25">
      <c r="A84" s="7" t="s">
        <v>69</v>
      </c>
      <c r="B84" s="9">
        <v>0</v>
      </c>
      <c r="C84" s="9"/>
      <c r="D84" s="9">
        <v>0</v>
      </c>
      <c r="E84" s="9">
        <v>0</v>
      </c>
      <c r="F84" s="9"/>
      <c r="G84" s="50">
        <v>0</v>
      </c>
      <c r="H84" s="20">
        <f>E84-B84</f>
        <v>0</v>
      </c>
      <c r="I84" s="20">
        <f>F84-C84</f>
        <v>0</v>
      </c>
      <c r="J84" s="20">
        <f>G84-D84</f>
        <v>0</v>
      </c>
      <c r="K84" s="27"/>
      <c r="L84" s="27"/>
      <c r="M84" s="36"/>
      <c r="N84" s="14">
        <f t="shared" si="16"/>
        <v>0</v>
      </c>
      <c r="O84" s="15"/>
      <c r="P84" s="16">
        <f t="shared" si="17"/>
        <v>0</v>
      </c>
      <c r="Q84" s="14">
        <f t="shared" si="18"/>
        <v>0</v>
      </c>
      <c r="R84" s="15"/>
      <c r="S84" s="16">
        <f t="shared" si="19"/>
        <v>0</v>
      </c>
    </row>
    <row r="85" spans="1:19" ht="45" x14ac:dyDescent="0.25">
      <c r="A85" s="7" t="s">
        <v>70</v>
      </c>
      <c r="B85" s="8">
        <v>104018</v>
      </c>
      <c r="C85" s="9"/>
      <c r="D85" s="8">
        <v>104018</v>
      </c>
      <c r="E85" s="8">
        <v>16371</v>
      </c>
      <c r="F85" s="9"/>
      <c r="G85" s="23">
        <v>16371</v>
      </c>
      <c r="H85" s="20">
        <f>E85-B85</f>
        <v>-87647</v>
      </c>
      <c r="I85" s="20">
        <f>F85-C85</f>
        <v>0</v>
      </c>
      <c r="J85" s="20">
        <f>G85-D85</f>
        <v>-87647</v>
      </c>
      <c r="K85" s="27">
        <f>(E85-B85)/B85</f>
        <v>-0.84261377838451035</v>
      </c>
      <c r="L85" s="27"/>
      <c r="M85" s="36">
        <f>(G85-D85)/D85</f>
        <v>-0.84261377838451035</v>
      </c>
      <c r="N85" s="14">
        <f t="shared" si="16"/>
        <v>3.324885005257044E-3</v>
      </c>
      <c r="O85" s="15"/>
      <c r="P85" s="16">
        <f t="shared" si="17"/>
        <v>3.324885005257044E-3</v>
      </c>
      <c r="Q85" s="14">
        <f t="shared" si="18"/>
        <v>4.8179064729313614E-4</v>
      </c>
      <c r="R85" s="15"/>
      <c r="S85" s="16">
        <f t="shared" si="19"/>
        <v>4.8179064729313614E-4</v>
      </c>
    </row>
    <row r="86" spans="1:19" ht="30" x14ac:dyDescent="0.25">
      <c r="A86" s="7" t="s">
        <v>71</v>
      </c>
      <c r="B86" s="8">
        <v>1265636</v>
      </c>
      <c r="C86" s="9"/>
      <c r="D86" s="8">
        <v>1265636</v>
      </c>
      <c r="E86" s="8">
        <v>1642540</v>
      </c>
      <c r="F86" s="9"/>
      <c r="G86" s="23">
        <v>1642540</v>
      </c>
      <c r="H86" s="20">
        <f>E86-B86</f>
        <v>376904</v>
      </c>
      <c r="I86" s="20">
        <f>F86-C86</f>
        <v>0</v>
      </c>
      <c r="J86" s="20">
        <f>G86-D86</f>
        <v>376904</v>
      </c>
      <c r="K86" s="27">
        <f>(E86-B86)/B86</f>
        <v>0.29779810308809168</v>
      </c>
      <c r="L86" s="27"/>
      <c r="M86" s="36">
        <f>(G86-D86)/D86</f>
        <v>0.29779810308809168</v>
      </c>
      <c r="N86" s="14">
        <f t="shared" si="16"/>
        <v>4.0455441928449923E-2</v>
      </c>
      <c r="O86" s="15"/>
      <c r="P86" s="16">
        <f t="shared" si="17"/>
        <v>4.0455441928449923E-2</v>
      </c>
      <c r="Q86" s="14">
        <f t="shared" si="18"/>
        <v>4.8339161309930233E-2</v>
      </c>
      <c r="R86" s="15"/>
      <c r="S86" s="16">
        <f t="shared" si="19"/>
        <v>4.8339161309930233E-2</v>
      </c>
    </row>
    <row r="87" spans="1:19" x14ac:dyDescent="0.25">
      <c r="A87" s="7" t="s">
        <v>72</v>
      </c>
      <c r="B87" s="8">
        <v>1538016</v>
      </c>
      <c r="C87" s="9"/>
      <c r="D87" s="8">
        <v>1538016</v>
      </c>
      <c r="E87" s="8">
        <v>1771652</v>
      </c>
      <c r="F87" s="9"/>
      <c r="G87" s="23">
        <v>1771652</v>
      </c>
      <c r="H87" s="20">
        <f>E87-B87</f>
        <v>233636</v>
      </c>
      <c r="I87" s="20">
        <f>F87-C87</f>
        <v>0</v>
      </c>
      <c r="J87" s="20">
        <f>G87-D87</f>
        <v>233636</v>
      </c>
      <c r="K87" s="27">
        <f>(E87-B87)/B87</f>
        <v>0.15190739238083348</v>
      </c>
      <c r="L87" s="27"/>
      <c r="M87" s="36">
        <f>(G87-D87)/D87</f>
        <v>0.15190739238083348</v>
      </c>
      <c r="N87" s="14">
        <f t="shared" si="16"/>
        <v>4.9161936744077157E-2</v>
      </c>
      <c r="O87" s="15"/>
      <c r="P87" s="16">
        <f t="shared" si="17"/>
        <v>4.9161936744077157E-2</v>
      </c>
      <c r="Q87" s="14">
        <f t="shared" si="18"/>
        <v>5.21388653019473E-2</v>
      </c>
      <c r="R87" s="15"/>
      <c r="S87" s="16">
        <f t="shared" si="19"/>
        <v>5.21388653019473E-2</v>
      </c>
    </row>
    <row r="88" spans="1:19" x14ac:dyDescent="0.25">
      <c r="A88" s="7"/>
      <c r="B88" s="9"/>
      <c r="C88" s="9"/>
      <c r="D88" s="9"/>
      <c r="E88" s="9"/>
      <c r="F88" s="9"/>
      <c r="G88" s="50"/>
      <c r="H88" s="20">
        <f>E88-B88</f>
        <v>0</v>
      </c>
      <c r="I88" s="20">
        <f>F88-C88</f>
        <v>0</v>
      </c>
      <c r="J88" s="20">
        <f>G88-D88</f>
        <v>0</v>
      </c>
      <c r="K88" s="27"/>
      <c r="L88" s="27"/>
      <c r="M88" s="36"/>
      <c r="N88" s="14">
        <f t="shared" si="16"/>
        <v>0</v>
      </c>
      <c r="O88" s="15"/>
      <c r="P88" s="16">
        <f t="shared" si="17"/>
        <v>0</v>
      </c>
      <c r="Q88" s="14">
        <f t="shared" si="18"/>
        <v>0</v>
      </c>
      <c r="R88" s="15"/>
      <c r="S88" s="16">
        <f t="shared" si="19"/>
        <v>0</v>
      </c>
    </row>
    <row r="89" spans="1:19" x14ac:dyDescent="0.25">
      <c r="A89" s="7" t="s">
        <v>73</v>
      </c>
      <c r="B89" s="9">
        <v>0</v>
      </c>
      <c r="C89" s="9"/>
      <c r="D89" s="8">
        <v>334436470</v>
      </c>
      <c r="E89" s="9">
        <v>0</v>
      </c>
      <c r="F89" s="9"/>
      <c r="G89" s="23">
        <v>363612110</v>
      </c>
      <c r="H89" s="20">
        <f>E89-B89</f>
        <v>0</v>
      </c>
      <c r="I89" s="20">
        <f>F89-C89</f>
        <v>0</v>
      </c>
      <c r="J89" s="20">
        <f>G89-D89</f>
        <v>29175640</v>
      </c>
      <c r="K89" s="27"/>
      <c r="L89" s="27"/>
      <c r="M89" s="36">
        <f>(G89-D89)/D89</f>
        <v>8.7238212985563446E-2</v>
      </c>
      <c r="N89" s="17">
        <f t="shared" si="16"/>
        <v>0</v>
      </c>
      <c r="O89" s="18"/>
      <c r="P89" s="19">
        <f t="shared" si="17"/>
        <v>10.690099831895415</v>
      </c>
      <c r="Q89" s="17">
        <f t="shared" si="18"/>
        <v>0</v>
      </c>
      <c r="R89" s="18"/>
      <c r="S89" s="19">
        <f t="shared" si="19"/>
        <v>10.700929316506201</v>
      </c>
    </row>
  </sheetData>
  <mergeCells count="14">
    <mergeCell ref="Q6:S6"/>
    <mergeCell ref="N5:P5"/>
    <mergeCell ref="N6:P6"/>
    <mergeCell ref="E1:G2"/>
    <mergeCell ref="E3:G3"/>
    <mergeCell ref="E4:G4"/>
    <mergeCell ref="E5:G6"/>
    <mergeCell ref="J2:S3"/>
    <mergeCell ref="H6:J6"/>
    <mergeCell ref="K6:M6"/>
    <mergeCell ref="H5:J5"/>
    <mergeCell ref="K5:M5"/>
    <mergeCell ref="A1:A2"/>
    <mergeCell ref="A5:A6"/>
  </mergeCells>
  <conditionalFormatting sqref="N72:S89 N47:S68 N10:S43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I10:M43 I47:M68 I72:M8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08F5-E252-453D-B038-C809AD019C50}">
  <dimension ref="A1:B8"/>
  <sheetViews>
    <sheetView topLeftCell="A4" workbookViewId="0">
      <selection activeCell="H6" sqref="H6"/>
    </sheetView>
  </sheetViews>
  <sheetFormatPr defaultRowHeight="15" x14ac:dyDescent="0.25"/>
  <cols>
    <col min="1" max="1" width="51.5703125" customWidth="1"/>
    <col min="2" max="2" width="15.140625" customWidth="1"/>
  </cols>
  <sheetData>
    <row r="1" spans="1:2" x14ac:dyDescent="0.25">
      <c r="A1" s="48" t="s">
        <v>77</v>
      </c>
      <c r="B1" t="s">
        <v>89</v>
      </c>
    </row>
    <row r="2" spans="1:2" x14ac:dyDescent="0.25">
      <c r="A2" t="s">
        <v>78</v>
      </c>
      <c r="B2">
        <f>'Analisis horizontal y vertical'!G10/('Analisis horizontal y vertical'!G47+'Analisis horizontal y vertical'!G60)</f>
        <v>0.20388165488112259</v>
      </c>
    </row>
    <row r="3" spans="1:2" x14ac:dyDescent="0.25">
      <c r="A3" t="s">
        <v>79</v>
      </c>
      <c r="B3">
        <f>'Analisis horizontal y vertical'!G70/'Analisis horizontal y vertical'!G8</f>
        <v>9.3449827619877676E-2</v>
      </c>
    </row>
    <row r="4" spans="1:2" x14ac:dyDescent="0.25">
      <c r="A4" t="s">
        <v>80</v>
      </c>
      <c r="B4">
        <f>'Analisis horizontal y vertical'!G70/'Analisis horizontal y vertical'!G29</f>
        <v>0.1743053367479705</v>
      </c>
    </row>
    <row r="5" spans="1:2" x14ac:dyDescent="0.25">
      <c r="A5" t="s">
        <v>81</v>
      </c>
      <c r="B5">
        <f>'Analisis horizontal y vertical'!G70/('Analisis horizontal y vertical'!G47+'Analisis horizontal y vertical'!G60)</f>
        <v>0.12393862461175496</v>
      </c>
    </row>
    <row r="6" spans="1:2" x14ac:dyDescent="0.25">
      <c r="A6" t="s">
        <v>82</v>
      </c>
      <c r="B6">
        <f>'Analisis horizontal y vertical'!G87/'Analisis horizontal y vertical'!G70</f>
        <v>5.21388653019473E-2</v>
      </c>
    </row>
    <row r="7" spans="1:2" x14ac:dyDescent="0.25">
      <c r="A7" t="s">
        <v>83</v>
      </c>
      <c r="B7">
        <f>'Analisis horizontal y vertical'!G87/'Analisis horizontal y vertical'!G8</f>
        <v>4.8723679747629967E-3</v>
      </c>
    </row>
    <row r="8" spans="1:2" x14ac:dyDescent="0.25">
      <c r="A8" t="s">
        <v>84</v>
      </c>
      <c r="B8">
        <f>'Analisis horizontal y vertical'!G30/'Analisis horizontal y vertical'!G29</f>
        <v>1.0108471154903025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6830-3F5D-4B13-A00B-0E8A89ECE733}">
  <dimension ref="A1:N21"/>
  <sheetViews>
    <sheetView workbookViewId="0">
      <selection activeCell="E21" sqref="E21"/>
    </sheetView>
  </sheetViews>
  <sheetFormatPr defaultRowHeight="15" x14ac:dyDescent="0.25"/>
  <cols>
    <col min="2" max="2" width="16" customWidth="1"/>
    <col min="3" max="3" width="15.42578125" customWidth="1"/>
  </cols>
  <sheetData>
    <row r="1" spans="1:14" ht="15.75" customHeight="1" x14ac:dyDescent="0.25">
      <c r="A1" s="56" t="s">
        <v>90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4"/>
    </row>
    <row r="2" spans="1:14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4"/>
    </row>
    <row r="3" spans="1:14" ht="15" customHeight="1" x14ac:dyDescent="0.25">
      <c r="A3" s="53"/>
      <c r="B3" s="53" t="s">
        <v>93</v>
      </c>
      <c r="C3" s="53" t="s">
        <v>94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</row>
    <row r="4" spans="1:14" ht="15" customHeight="1" x14ac:dyDescent="0.25">
      <c r="A4" s="53"/>
      <c r="B4" s="55">
        <v>100000000</v>
      </c>
      <c r="C4" s="53">
        <v>99500000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6" spans="1:14" x14ac:dyDescent="0.25">
      <c r="A6" t="s">
        <v>91</v>
      </c>
      <c r="B6" s="52">
        <f>B4-C4</f>
        <v>500000</v>
      </c>
      <c r="C6" s="52"/>
    </row>
    <row r="7" spans="1:14" x14ac:dyDescent="0.25">
      <c r="B7">
        <f>B6/7</f>
        <v>71428.571428571435</v>
      </c>
    </row>
    <row r="8" spans="1:14" x14ac:dyDescent="0.25">
      <c r="B8" s="57">
        <f>B7/C4</f>
        <v>7.1787508973438624E-4</v>
      </c>
      <c r="C8" s="48" t="s">
        <v>95</v>
      </c>
    </row>
    <row r="9" spans="1:14" x14ac:dyDescent="0.25">
      <c r="B9" s="57">
        <f>B8*7</f>
        <v>5.0251256281407036E-3</v>
      </c>
      <c r="C9" s="48" t="s">
        <v>96</v>
      </c>
    </row>
    <row r="13" spans="1:14" ht="15.75" customHeight="1" x14ac:dyDescent="0.25">
      <c r="A13" s="56" t="s">
        <v>92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1:14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4" x14ac:dyDescent="0.25">
      <c r="B15" t="s">
        <v>94</v>
      </c>
      <c r="C15" t="s">
        <v>93</v>
      </c>
    </row>
    <row r="16" spans="1:14" x14ac:dyDescent="0.25">
      <c r="B16" s="10">
        <v>100500000</v>
      </c>
      <c r="C16" s="10">
        <v>100000000</v>
      </c>
    </row>
    <row r="18" spans="1:3" x14ac:dyDescent="0.25">
      <c r="A18" t="s">
        <v>91</v>
      </c>
      <c r="B18" s="10">
        <f>B16-C16</f>
        <v>500000</v>
      </c>
    </row>
    <row r="19" spans="1:3" x14ac:dyDescent="0.25">
      <c r="B19">
        <f>B18/7</f>
        <v>71428.571428571435</v>
      </c>
    </row>
    <row r="20" spans="1:3" x14ac:dyDescent="0.25">
      <c r="B20" s="57">
        <f>B19/C16</f>
        <v>7.1428571428571439E-4</v>
      </c>
      <c r="C20" s="48" t="s">
        <v>95</v>
      </c>
    </row>
    <row r="21" spans="1:3" x14ac:dyDescent="0.25">
      <c r="B21" s="57">
        <f>B18/C16</f>
        <v>5.0000000000000001E-3</v>
      </c>
      <c r="C21" s="48" t="s">
        <v>96</v>
      </c>
    </row>
  </sheetData>
  <mergeCells count="2">
    <mergeCell ref="A13:M14"/>
    <mergeCell ref="A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Analisis horizontal y vertical</vt:lpstr>
      <vt:lpstr>Razones</vt:lpstr>
      <vt:lpstr>Rentabilidad de reporto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2020-06-16T17:53:48Z</dcterms:modified>
</cp:coreProperties>
</file>