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528802\Desktop\cge\_docs\ref\"/>
    </mc:Choice>
  </mc:AlternateContent>
  <bookViews>
    <workbookView xWindow="-15" yWindow="-15" windowWidth="21810" windowHeight="11640" activeTab="2"/>
  </bookViews>
  <sheets>
    <sheet name="About" sheetId="8" r:id="rId1"/>
    <sheet name="flooringEstimate" sheetId="7" r:id="rId2"/>
    <sheet name="roofingEstimate" sheetId="6" r:id="rId3"/>
    <sheet name="waterproofingEstimate" sheetId="5" r:id="rId4"/>
    <sheet name="flooringCoatings" sheetId="9" r:id="rId5"/>
  </sheets>
  <definedNames>
    <definedName name="_xlnm._FilterDatabase" localSheetId="1" hidden="1">flooringEstimate!$A$1:$R$63</definedName>
    <definedName name="_xlnm.Print_Area" localSheetId="1">flooringEstimate!$A$1:$R$96</definedName>
    <definedName name="sqft" localSheetId="1">flooringEstimate!$F$19</definedName>
    <definedName name="sqft" localSheetId="2">roofingEstimate!$F$19</definedName>
    <definedName name="sqft" localSheetId="3">waterproofingEstimate!$F$19</definedName>
    <definedName name="sqft">#REF!</definedName>
    <definedName name="Ulist">flooringEstimate!$D$32:$D$34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7" l="1"/>
  <c r="G29" i="7"/>
  <c r="G28" i="7"/>
  <c r="F28" i="7"/>
  <c r="F29" i="7"/>
  <c r="I62" i="7" l="1"/>
  <c r="I60" i="7"/>
  <c r="I61" i="7"/>
  <c r="I59" i="7"/>
  <c r="D87" i="7" l="1"/>
  <c r="D88" i="7" s="1"/>
  <c r="D89" i="7" s="1"/>
  <c r="D90" i="7" s="1"/>
  <c r="D91" i="7" s="1"/>
  <c r="D92" i="7" s="1"/>
  <c r="D70" i="7"/>
  <c r="E80" i="7" s="1"/>
  <c r="I63" i="7"/>
  <c r="J62" i="7"/>
  <c r="J61" i="7"/>
  <c r="J60" i="7"/>
  <c r="J59" i="7"/>
  <c r="J55" i="7"/>
  <c r="D55" i="7"/>
  <c r="G52" i="7"/>
  <c r="K52" i="7" s="1"/>
  <c r="G51" i="7"/>
  <c r="G55" i="7" s="1"/>
  <c r="F17" i="7"/>
  <c r="F16" i="7"/>
  <c r="F15" i="7"/>
  <c r="D8" i="7"/>
  <c r="D88" i="6"/>
  <c r="D89" i="6" s="1"/>
  <c r="D90" i="6" s="1"/>
  <c r="D91" i="6" s="1"/>
  <c r="D92" i="6" s="1"/>
  <c r="D93" i="6" s="1"/>
  <c r="D71" i="6"/>
  <c r="E81" i="6" s="1"/>
  <c r="I64" i="6"/>
  <c r="J63" i="6"/>
  <c r="J62" i="6"/>
  <c r="J61" i="6"/>
  <c r="J60" i="6"/>
  <c r="J56" i="6"/>
  <c r="D56" i="6"/>
  <c r="G53" i="6"/>
  <c r="G52" i="6"/>
  <c r="K52" i="6" s="1"/>
  <c r="F17" i="6"/>
  <c r="F16" i="6"/>
  <c r="F15" i="6"/>
  <c r="D8" i="6"/>
  <c r="D8" i="5"/>
  <c r="D88" i="5"/>
  <c r="D89" i="5" s="1"/>
  <c r="D90" i="5" s="1"/>
  <c r="D91" i="5" s="1"/>
  <c r="D92" i="5" s="1"/>
  <c r="D93" i="5" s="1"/>
  <c r="D71" i="5"/>
  <c r="E81" i="5" s="1"/>
  <c r="I64" i="5"/>
  <c r="J63" i="5"/>
  <c r="J62" i="5"/>
  <c r="J61" i="5"/>
  <c r="J60" i="5"/>
  <c r="J56" i="5"/>
  <c r="D56" i="5"/>
  <c r="G53" i="5"/>
  <c r="G52" i="5"/>
  <c r="K52" i="5" s="1"/>
  <c r="F17" i="5"/>
  <c r="F16" i="5"/>
  <c r="F15" i="5"/>
  <c r="F19" i="6" l="1"/>
  <c r="H45" i="6" s="1"/>
  <c r="G56" i="6"/>
  <c r="J64" i="6"/>
  <c r="E80" i="6" s="1"/>
  <c r="F80" i="6" s="1"/>
  <c r="J63" i="7"/>
  <c r="E79" i="7" s="1"/>
  <c r="J64" i="5"/>
  <c r="E80" i="5" s="1"/>
  <c r="F19" i="5"/>
  <c r="G56" i="5"/>
  <c r="F19" i="7"/>
  <c r="H44" i="7" s="1"/>
  <c r="K51" i="7"/>
  <c r="E68" i="6"/>
  <c r="E67" i="6"/>
  <c r="H34" i="6"/>
  <c r="I34" i="6" s="1"/>
  <c r="E70" i="6"/>
  <c r="D76" i="6"/>
  <c r="E69" i="6"/>
  <c r="H35" i="6"/>
  <c r="I35" i="6" s="1"/>
  <c r="H33" i="6"/>
  <c r="I33" i="6" s="1"/>
  <c r="H28" i="6"/>
  <c r="K61" i="6"/>
  <c r="K62" i="6"/>
  <c r="K53" i="6"/>
  <c r="L53" i="6" s="1"/>
  <c r="K60" i="6"/>
  <c r="E68" i="5"/>
  <c r="E67" i="5"/>
  <c r="F77" i="5"/>
  <c r="E70" i="5"/>
  <c r="H35" i="5"/>
  <c r="I35" i="5" s="1"/>
  <c r="H33" i="5"/>
  <c r="I33" i="5" s="1"/>
  <c r="K62" i="5"/>
  <c r="K53" i="5"/>
  <c r="L53" i="5" s="1"/>
  <c r="E67" i="7" l="1"/>
  <c r="H36" i="6"/>
  <c r="E78" i="6"/>
  <c r="F78" i="6" s="1"/>
  <c r="I45" i="6"/>
  <c r="F81" i="6"/>
  <c r="K63" i="6"/>
  <c r="L52" i="6"/>
  <c r="L56" i="6" s="1"/>
  <c r="H45" i="5"/>
  <c r="H30" i="5"/>
  <c r="I30" i="5" s="1"/>
  <c r="K61" i="5"/>
  <c r="E69" i="5"/>
  <c r="E71" i="5" s="1"/>
  <c r="F81" i="5" s="1"/>
  <c r="H29" i="5"/>
  <c r="I29" i="5" s="1"/>
  <c r="L52" i="5"/>
  <c r="L56" i="5" s="1"/>
  <c r="K60" i="5"/>
  <c r="H28" i="5"/>
  <c r="I28" i="5" s="1"/>
  <c r="D76" i="5"/>
  <c r="H34" i="5"/>
  <c r="I34" i="5" s="1"/>
  <c r="K63" i="5"/>
  <c r="K59" i="7"/>
  <c r="L52" i="7"/>
  <c r="K61" i="7"/>
  <c r="K60" i="7"/>
  <c r="E68" i="7"/>
  <c r="H29" i="7"/>
  <c r="I29" i="7" s="1"/>
  <c r="K62" i="7"/>
  <c r="E69" i="7"/>
  <c r="H28" i="7"/>
  <c r="I28" i="7" s="1"/>
  <c r="D75" i="7"/>
  <c r="E66" i="7"/>
  <c r="H47" i="7"/>
  <c r="I44" i="7"/>
  <c r="K64" i="6"/>
  <c r="L51" i="7"/>
  <c r="K55" i="7"/>
  <c r="E78" i="7" s="1"/>
  <c r="I28" i="6"/>
  <c r="E71" i="6"/>
  <c r="K56" i="6"/>
  <c r="E79" i="6" s="1"/>
  <c r="F79" i="6" s="1"/>
  <c r="K64" i="5"/>
  <c r="F80" i="5" s="1"/>
  <c r="K56" i="5"/>
  <c r="E79" i="5" s="1"/>
  <c r="H30" i="7" l="1"/>
  <c r="E76" i="7" s="1"/>
  <c r="F76" i="7" s="1"/>
  <c r="L55" i="7"/>
  <c r="E70" i="7"/>
  <c r="F80" i="7" s="1"/>
  <c r="E77" i="6"/>
  <c r="F77" i="6" s="1"/>
  <c r="I36" i="6"/>
  <c r="K63" i="7"/>
  <c r="F79" i="7" s="1"/>
  <c r="H36" i="5"/>
  <c r="I36" i="5" s="1"/>
  <c r="H48" i="5"/>
  <c r="I48" i="5" s="1"/>
  <c r="I45" i="5"/>
  <c r="I47" i="7"/>
  <c r="E77" i="7"/>
  <c r="F77" i="7" s="1"/>
  <c r="F78" i="7"/>
  <c r="F83" i="6"/>
  <c r="E83" i="6"/>
  <c r="F79" i="5"/>
  <c r="F83" i="5" s="1"/>
  <c r="E83" i="5"/>
  <c r="E82" i="7" l="1"/>
  <c r="E86" i="7" s="1"/>
  <c r="F86" i="7" s="1"/>
  <c r="F82" i="7"/>
  <c r="I30" i="7"/>
  <c r="E90" i="6"/>
  <c r="F90" i="6" s="1"/>
  <c r="E97" i="6"/>
  <c r="F97" i="6" s="1"/>
  <c r="E91" i="6"/>
  <c r="F91" i="6" s="1"/>
  <c r="E87" i="6"/>
  <c r="F87" i="6" s="1"/>
  <c r="E92" i="6"/>
  <c r="F92" i="6" s="1"/>
  <c r="E88" i="6"/>
  <c r="F88" i="6" s="1"/>
  <c r="E93" i="6"/>
  <c r="F93" i="6" s="1"/>
  <c r="E89" i="6"/>
  <c r="F89" i="6" s="1"/>
  <c r="E90" i="5"/>
  <c r="F90" i="5" s="1"/>
  <c r="E97" i="5"/>
  <c r="F97" i="5" s="1"/>
  <c r="E91" i="5"/>
  <c r="F91" i="5" s="1"/>
  <c r="E87" i="5"/>
  <c r="F87" i="5" s="1"/>
  <c r="E92" i="5"/>
  <c r="F92" i="5" s="1"/>
  <c r="E88" i="5"/>
  <c r="F88" i="5" s="1"/>
  <c r="E93" i="5"/>
  <c r="F93" i="5" s="1"/>
  <c r="E89" i="5"/>
  <c r="F89" i="5" s="1"/>
  <c r="E87" i="7" l="1"/>
  <c r="F87" i="7" s="1"/>
  <c r="E90" i="7"/>
  <c r="F90" i="7" s="1"/>
  <c r="E96" i="7"/>
  <c r="F96" i="7" s="1"/>
  <c r="E92" i="7"/>
  <c r="F92" i="7" s="1"/>
  <c r="E91" i="7"/>
  <c r="F91" i="7" s="1"/>
  <c r="E89" i="7"/>
  <c r="F89" i="7" s="1"/>
  <c r="E88" i="7"/>
  <c r="F88" i="7" s="1"/>
</calcChain>
</file>

<file path=xl/sharedStrings.xml><?xml version="1.0" encoding="utf-8"?>
<sst xmlns="http://schemas.openxmlformats.org/spreadsheetml/2006/main" count="862" uniqueCount="185">
  <si>
    <t>Flooring</t>
  </si>
  <si>
    <t>Enter Square footage of project (number between 0 and 99,999)</t>
  </si>
  <si>
    <t xml:space="preserve">metal </t>
  </si>
  <si>
    <t xml:space="preserve">mod bit </t>
  </si>
  <si>
    <t>single ply  </t>
  </si>
  <si>
    <t>epoxy  </t>
  </si>
  <si>
    <t>decorative epoxy  </t>
  </si>
  <si>
    <t>urethane</t>
  </si>
  <si>
    <t>silicone</t>
  </si>
  <si>
    <t>epoxy</t>
  </si>
  <si>
    <t>System process - check all that apply:</t>
  </si>
  <si>
    <t>primer</t>
  </si>
  <si>
    <t>base coat</t>
  </si>
  <si>
    <t>topcoat</t>
  </si>
  <si>
    <t>quartz</t>
  </si>
  <si>
    <t>flake  </t>
  </si>
  <si>
    <t>Enter labor types</t>
  </si>
  <si>
    <t>Enter count (B):</t>
  </si>
  <si>
    <t>Enter labor hours per person</t>
  </si>
  <si>
    <t>Enter $/hour (D)</t>
  </si>
  <si>
    <t>(B*D)</t>
  </si>
  <si>
    <t>Enter nights per person (F)</t>
  </si>
  <si>
    <t>Enter cost per night (G)</t>
  </si>
  <si>
    <t>Calculated Lodging cost (F*G)</t>
  </si>
  <si>
    <t>Apprentice</t>
  </si>
  <si>
    <t>Assistant</t>
  </si>
  <si>
    <t>Total</t>
  </si>
  <si>
    <t>Enter type of vehicle:</t>
  </si>
  <si>
    <t>Enter number of vehicles:(B)</t>
  </si>
  <si>
    <t>Enter starting location:</t>
  </si>
  <si>
    <t xml:space="preserve">Enter ending location: </t>
  </si>
  <si>
    <t>Enter start day:</t>
  </si>
  <si>
    <t>Enter number of miles per drive (F)</t>
  </si>
  <si>
    <t>Calculated vehicle miles (B*F):</t>
  </si>
  <si>
    <t>Commercial truck</t>
  </si>
  <si>
    <t>OPKS</t>
  </si>
  <si>
    <t>Maryville, MO</t>
  </si>
  <si>
    <t>Personal vehicle</t>
  </si>
  <si>
    <t>address</t>
  </si>
  <si>
    <t>roof coatings</t>
  </si>
  <si>
    <t xml:space="preserve">polyurethane foam &amp; coatings </t>
  </si>
  <si>
    <t>If roof project, select (one) coating product:</t>
  </si>
  <si>
    <t>sqft/gal</t>
  </si>
  <si>
    <t>If waterproofing &amp; urethane, check all that apply</t>
  </si>
  <si>
    <t xml:space="preserve">to </t>
  </si>
  <si>
    <t>if flooring &amp; decorative, ask about sand, quartz, or flakes</t>
  </si>
  <si>
    <t>sand</t>
  </si>
  <si>
    <t>roofing</t>
  </si>
  <si>
    <t>sqft</t>
  </si>
  <si>
    <t>flooring</t>
  </si>
  <si>
    <t>waterproofing</t>
  </si>
  <si>
    <t>nights</t>
  </si>
  <si>
    <t>cost per night</t>
  </si>
  <si>
    <t>Enter $/mile</t>
  </si>
  <si>
    <t>About</t>
  </si>
  <si>
    <t>client</t>
  </si>
  <si>
    <t>city</t>
  </si>
  <si>
    <t>state</t>
  </si>
  <si>
    <t>created date</t>
  </si>
  <si>
    <t>longitude</t>
  </si>
  <si>
    <t>latitude</t>
  </si>
  <si>
    <t>req</t>
  </si>
  <si>
    <t>SqFt</t>
  </si>
  <si>
    <t>length_ft</t>
  </si>
  <si>
    <t>width_ft</t>
  </si>
  <si>
    <t>area_sqft</t>
  </si>
  <si>
    <t>List rectangular areas</t>
  </si>
  <si>
    <t>Calculated total sqft</t>
  </si>
  <si>
    <t>Minimum</t>
  </si>
  <si>
    <t>Maximum</t>
  </si>
  <si>
    <t>Aggregate</t>
  </si>
  <si>
    <t>Labor</t>
  </si>
  <si>
    <t>Mileage</t>
  </si>
  <si>
    <t>Calculated Total</t>
  </si>
  <si>
    <t>Miscellaneous</t>
  </si>
  <si>
    <t>supply type 1</t>
  </si>
  <si>
    <t>supply type 2</t>
  </si>
  <si>
    <t xml:space="preserve">other </t>
  </si>
  <si>
    <t>this too</t>
  </si>
  <si>
    <t>Cost_$</t>
  </si>
  <si>
    <t>$/SqFt</t>
  </si>
  <si>
    <t>Estimate Summary</t>
  </si>
  <si>
    <t>Square Footage</t>
  </si>
  <si>
    <t>Aggregate Materials</t>
  </si>
  <si>
    <t>Summary</t>
  </si>
  <si>
    <t>Labor Cost_$</t>
  </si>
  <si>
    <t>Labor Cost $/sqft</t>
  </si>
  <si>
    <t>Profit</t>
  </si>
  <si>
    <t>Labor acceptable ranges:</t>
  </si>
  <si>
    <t>per room per night</t>
  </si>
  <si>
    <t>Mileage acceptable ranges:</t>
  </si>
  <si>
    <t>per mile</t>
  </si>
  <si>
    <t>Profit option 1</t>
  </si>
  <si>
    <t>Profit option 2</t>
  </si>
  <si>
    <t>Profit option 3</t>
  </si>
  <si>
    <t>Profit option 4</t>
  </si>
  <si>
    <t>Profit option 5</t>
  </si>
  <si>
    <t>Profit option 6</t>
  </si>
  <si>
    <t>Profit option 7</t>
  </si>
  <si>
    <t>Bid price</t>
  </si>
  <si>
    <t>Enter selected profit</t>
  </si>
  <si>
    <t>Estimate Part</t>
  </si>
  <si>
    <t xml:space="preserve">Display the following calculated values as radio buttons. User will select exactly one. </t>
  </si>
  <si>
    <t>User selected one option from above:</t>
  </si>
  <si>
    <t xml:space="preserve">Calculated Labor Cost </t>
  </si>
  <si>
    <t>topmost roof</t>
  </si>
  <si>
    <t>terrace 1</t>
  </si>
  <si>
    <t>terrace 2</t>
  </si>
  <si>
    <t>x</t>
  </si>
  <si>
    <t>If used, select product</t>
  </si>
  <si>
    <t>U1</t>
  </si>
  <si>
    <t>E1</t>
  </si>
  <si>
    <t>Get unit price:</t>
  </si>
  <si>
    <t>Enter coverage (sqft/gal)</t>
  </si>
  <si>
    <t>to</t>
  </si>
  <si>
    <t xml:space="preserve">Ranges from </t>
  </si>
  <si>
    <t>max (sqft/gal)</t>
  </si>
  <si>
    <t>Min (sqft/gal)</t>
  </si>
  <si>
    <t>Allow as many rectangles as needed</t>
  </si>
  <si>
    <t>Ranges</t>
  </si>
  <si>
    <t>&lt;&lt;&lt; This will be the quoted price (the main result)</t>
  </si>
  <si>
    <t>P1</t>
  </si>
  <si>
    <t>B3</t>
  </si>
  <si>
    <t>T1</t>
  </si>
  <si>
    <t>Get unit:</t>
  </si>
  <si>
    <t>gal</t>
  </si>
  <si>
    <t>Uses Aggregate? (Checkbox)</t>
  </si>
  <si>
    <t>If flooring &amp; epoxy, ask only about sand</t>
  </si>
  <si>
    <t xml:space="preserve">if flooring &amp; urathane, ask only about sand. </t>
  </si>
  <si>
    <t>50 lb bag</t>
  </si>
  <si>
    <t>50-lb bag</t>
  </si>
  <si>
    <t>bag</t>
  </si>
  <si>
    <t>Enter coverage (sqft/bag)</t>
  </si>
  <si>
    <t>If uses aggregate, select (one) type (radio button)</t>
  </si>
  <si>
    <t>Total flooring materials:</t>
  </si>
  <si>
    <t>Value</t>
  </si>
  <si>
    <t>Bid Information</t>
  </si>
  <si>
    <t>other</t>
  </si>
  <si>
    <t>Acme</t>
  </si>
  <si>
    <t>800 University</t>
  </si>
  <si>
    <t>Maryville</t>
  </si>
  <si>
    <t>Missouri</t>
  </si>
  <si>
    <t>zipcode</t>
  </si>
  <si>
    <t>Roofing</t>
  </si>
  <si>
    <t>If roof project, select (one) type of roof (radio button)</t>
  </si>
  <si>
    <t>If roof, select one type of roofing process (radio button):</t>
  </si>
  <si>
    <t>Total roofing materials:</t>
  </si>
  <si>
    <t>Total waterproofing materials:</t>
  </si>
  <si>
    <t>default = 80</t>
  </si>
  <si>
    <t xml:space="preserve">if roofing, ask only about sand. </t>
  </si>
  <si>
    <t>Total aggregate:</t>
  </si>
  <si>
    <t>Job-specific materials</t>
  </si>
  <si>
    <t>Miscellaneous expenses:</t>
  </si>
  <si>
    <t>If waterproofing project, select (one) type of product (radio button):</t>
  </si>
  <si>
    <t>flooing</t>
  </si>
  <si>
    <t>This workbook is used to describe the inputs, calcuations, and results to estimate three types of jobs:</t>
  </si>
  <si>
    <t>Job Cost Estimator Requirements</t>
  </si>
  <si>
    <t xml:space="preserve">if waterproofing ask only about sand. </t>
  </si>
  <si>
    <t xml:space="preserve"> cemetitious overlay</t>
  </si>
  <si>
    <t>Comm</t>
  </si>
  <si>
    <t>Select (one) type of floor system (radio button):</t>
  </si>
  <si>
    <t xml:space="preserve">70714/70715 - epoxy </t>
  </si>
  <si>
    <t>70714/70715=09 general purpose urethane</t>
  </si>
  <si>
    <t>70734/70735 - floor brite epoxy</t>
  </si>
  <si>
    <t>70805/7952 - chem resistant urethane</t>
  </si>
  <si>
    <t>70815/70816 - urethane Hi-solids</t>
  </si>
  <si>
    <t xml:space="preserve">70714/70715-01 fast cure epoxy  </t>
  </si>
  <si>
    <t>_id</t>
  </si>
  <si>
    <t>name</t>
  </si>
  <si>
    <t>coatingType</t>
  </si>
  <si>
    <t>defaultCoverageSqFt</t>
  </si>
  <si>
    <t>unit</t>
  </si>
  <si>
    <t>displayOrder</t>
  </si>
  <si>
    <t>price</t>
  </si>
  <si>
    <t>Epoxy</t>
  </si>
  <si>
    <t>Urethane</t>
  </si>
  <si>
    <t>Product type: (check all that apply):</t>
  </si>
  <si>
    <t>If checked, select product (from combobox):</t>
  </si>
  <si>
    <t>Enter coverage in (sqft/gal)</t>
  </si>
  <si>
    <t>Once selected, we know the unit price:</t>
  </si>
  <si>
    <t>Once selected, we know the units.</t>
  </si>
  <si>
    <t>Calculate cost</t>
  </si>
  <si>
    <t xml:space="preserve">Use a RESTful GET call to </t>
  </si>
  <si>
    <t>get total squarefootage:</t>
  </si>
  <si>
    <t>See flooringCoatings tab for the list.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</si>
</sst>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gray06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Font="1"/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left" vertical="center" indent="1"/>
    </xf>
    <xf numFmtId="0" fontId="0" fillId="0" borderId="0" xfId="0" applyFont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6" fontId="2" fillId="0" borderId="1" xfId="0" applyNumberFormat="1" applyFont="1" applyBorder="1" applyAlignment="1">
      <alignment vertical="center" wrapText="1"/>
    </xf>
    <xf numFmtId="6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top" wrapText="1"/>
    </xf>
    <xf numFmtId="14" fontId="2" fillId="0" borderId="1" xfId="0" applyNumberFormat="1" applyFont="1" applyBorder="1" applyAlignment="1">
      <alignment vertical="center" wrapText="1"/>
    </xf>
    <xf numFmtId="3" fontId="0" fillId="0" borderId="0" xfId="0" applyNumberFormat="1" applyFont="1"/>
    <xf numFmtId="0" fontId="2" fillId="3" borderId="1" xfId="0" applyFont="1" applyFill="1" applyBorder="1" applyAlignment="1">
      <alignment vertical="center" wrapText="1"/>
    </xf>
    <xf numFmtId="43" fontId="2" fillId="2" borderId="1" xfId="1" applyFont="1" applyFill="1" applyBorder="1" applyAlignment="1">
      <alignment vertical="center" wrapText="1"/>
    </xf>
    <xf numFmtId="43" fontId="2" fillId="2" borderId="1" xfId="0" applyNumberFormat="1" applyFont="1" applyFill="1" applyBorder="1" applyAlignment="1">
      <alignment vertical="center" wrapText="1"/>
    </xf>
    <xf numFmtId="164" fontId="2" fillId="2" borderId="1" xfId="1" applyNumberFormat="1" applyFont="1" applyFill="1" applyBorder="1" applyAlignment="1">
      <alignment vertical="center" wrapText="1"/>
    </xf>
    <xf numFmtId="8" fontId="0" fillId="0" borderId="4" xfId="0" applyNumberFormat="1" applyFont="1" applyBorder="1"/>
    <xf numFmtId="9" fontId="0" fillId="0" borderId="0" xfId="0" applyNumberFormat="1" applyFont="1"/>
    <xf numFmtId="44" fontId="2" fillId="2" borderId="1" xfId="2" applyFont="1" applyFill="1" applyBorder="1" applyAlignment="1">
      <alignment vertical="center" wrapText="1"/>
    </xf>
    <xf numFmtId="44" fontId="2" fillId="0" borderId="1" xfId="2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4" xfId="0" applyFont="1" applyBorder="1"/>
    <xf numFmtId="0" fontId="2" fillId="2" borderId="4" xfId="0" applyFont="1" applyFill="1" applyBorder="1" applyAlignment="1">
      <alignment vertical="center" wrapText="1"/>
    </xf>
    <xf numFmtId="0" fontId="0" fillId="0" borderId="0" xfId="0" applyFont="1" applyAlignment="1">
      <alignment horizontal="center"/>
    </xf>
    <xf numFmtId="0" fontId="0" fillId="4" borderId="0" xfId="0" applyFont="1" applyFill="1"/>
    <xf numFmtId="0" fontId="0" fillId="4" borderId="0" xfId="0" applyFont="1" applyFill="1" applyAlignment="1">
      <alignment horizontal="center"/>
    </xf>
    <xf numFmtId="6" fontId="0" fillId="4" borderId="0" xfId="0" applyNumberFormat="1" applyFont="1" applyFill="1"/>
    <xf numFmtId="8" fontId="0" fillId="4" borderId="0" xfId="0" applyNumberFormat="1" applyFont="1" applyFill="1"/>
    <xf numFmtId="0" fontId="3" fillId="4" borderId="0" xfId="0" applyFont="1" applyFill="1"/>
    <xf numFmtId="0" fontId="0" fillId="0" borderId="0" xfId="0" applyFont="1" applyFill="1" applyBorder="1"/>
    <xf numFmtId="0" fontId="2" fillId="0" borderId="4" xfId="0" applyFont="1" applyBorder="1" applyAlignment="1">
      <alignment horizontal="left" vertical="center" indent="1"/>
    </xf>
    <xf numFmtId="43" fontId="2" fillId="2" borderId="4" xfId="1" applyFont="1" applyFill="1" applyBorder="1" applyAlignment="1">
      <alignment vertical="center" wrapText="1"/>
    </xf>
    <xf numFmtId="0" fontId="0" fillId="4" borderId="0" xfId="0" applyFont="1" applyFill="1" applyAlignment="1">
      <alignment wrapText="1"/>
    </xf>
    <xf numFmtId="22" fontId="0" fillId="0" borderId="4" xfId="0" applyNumberFormat="1" applyFont="1" applyBorder="1"/>
    <xf numFmtId="0" fontId="0" fillId="0" borderId="0" xfId="0" applyFont="1" applyAlignment="1">
      <alignment horizontal="right"/>
    </xf>
    <xf numFmtId="0" fontId="4" fillId="2" borderId="4" xfId="0" applyFont="1" applyFill="1" applyBorder="1" applyAlignment="1">
      <alignment vertical="center" wrapText="1"/>
    </xf>
    <xf numFmtId="43" fontId="4" fillId="2" borderId="4" xfId="1" applyFont="1" applyFill="1" applyBorder="1" applyAlignment="1">
      <alignment vertical="center" wrapText="1"/>
    </xf>
    <xf numFmtId="6" fontId="4" fillId="2" borderId="1" xfId="0" applyNumberFormat="1" applyFont="1" applyFill="1" applyBorder="1" applyAlignment="1">
      <alignment vertical="center" wrapText="1"/>
    </xf>
    <xf numFmtId="43" fontId="4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6" xfId="0" applyFont="1" applyBorder="1"/>
    <xf numFmtId="0" fontId="0" fillId="0" borderId="4" xfId="0" applyBorder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left" wrapText="1" indent="1"/>
    </xf>
    <xf numFmtId="0" fontId="0" fillId="0" borderId="0" xfId="0" applyFont="1" applyAlignment="1">
      <alignment wrapText="1"/>
    </xf>
    <xf numFmtId="0" fontId="2" fillId="5" borderId="1" xfId="0" applyFont="1" applyFill="1" applyBorder="1" applyAlignment="1">
      <alignment vertical="center" wrapText="1"/>
    </xf>
    <xf numFmtId="6" fontId="2" fillId="5" borderId="1" xfId="0" applyNumberFormat="1" applyFont="1" applyFill="1" applyBorder="1" applyAlignment="1">
      <alignment vertical="center" wrapText="1"/>
    </xf>
    <xf numFmtId="43" fontId="2" fillId="5" borderId="1" xfId="1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43" fontId="0" fillId="0" borderId="0" xfId="1" applyFont="1"/>
    <xf numFmtId="0" fontId="0" fillId="6" borderId="0" xfId="0" applyFill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B8"/>
  <sheetViews>
    <sheetView showGridLines="0" zoomScaleNormal="100" workbookViewId="0">
      <selection activeCell="B17" sqref="B17"/>
    </sheetView>
  </sheetViews>
  <sheetFormatPr defaultColWidth="9" defaultRowHeight="18.75" x14ac:dyDescent="0.3"/>
  <cols>
    <col min="1" max="1" width="5.42578125" style="47" customWidth="1"/>
    <col min="2" max="2" width="39.140625" style="45" customWidth="1"/>
    <col min="3" max="16384" width="9" style="47"/>
  </cols>
  <sheetData>
    <row r="2" spans="2:2" ht="37.5" x14ac:dyDescent="0.3">
      <c r="B2" s="46" t="s">
        <v>156</v>
      </c>
    </row>
    <row r="4" spans="2:2" ht="75" x14ac:dyDescent="0.3">
      <c r="B4" s="45" t="s">
        <v>155</v>
      </c>
    </row>
    <row r="6" spans="2:2" x14ac:dyDescent="0.3">
      <c r="B6" s="48" t="s">
        <v>154</v>
      </c>
    </row>
    <row r="7" spans="2:2" x14ac:dyDescent="0.3">
      <c r="B7" s="48" t="s">
        <v>47</v>
      </c>
    </row>
    <row r="8" spans="2:2" x14ac:dyDescent="0.3">
      <c r="B8" s="48" t="s">
        <v>50</v>
      </c>
    </row>
  </sheetData>
  <pageMargins left="0.7" right="0.7" top="0.75" bottom="0.75" header="0.3" footer="0.3"/>
  <pageSetup orientation="landscape" horizontalDpi="1200" verticalDpi="1200" r:id="rId1"/>
  <headerFooter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96"/>
  <sheetViews>
    <sheetView showGridLines="0" zoomScaleNormal="100" workbookViewId="0">
      <selection activeCell="H45" sqref="H45"/>
    </sheetView>
  </sheetViews>
  <sheetFormatPr defaultColWidth="9.140625" defaultRowHeight="15" x14ac:dyDescent="0.25"/>
  <cols>
    <col min="1" max="1" width="11.42578125" style="1" bestFit="1" customWidth="1"/>
    <col min="2" max="2" width="4.85546875" style="26" customWidth="1"/>
    <col min="3" max="3" width="39.42578125" style="1" customWidth="1"/>
    <col min="4" max="4" width="40.85546875" style="1" customWidth="1"/>
    <col min="5" max="5" width="12.85546875" style="1" customWidth="1"/>
    <col min="6" max="6" width="15.42578125" style="1" customWidth="1"/>
    <col min="7" max="7" width="14.42578125" style="1" customWidth="1"/>
    <col min="8" max="8" width="14" style="1" customWidth="1"/>
    <col min="9" max="9" width="12.85546875" style="1" customWidth="1"/>
    <col min="10" max="10" width="9.42578125" style="1" bestFit="1" customWidth="1"/>
    <col min="11" max="11" width="13.42578125" style="1" customWidth="1"/>
    <col min="12" max="12" width="9.42578125" style="1" bestFit="1" customWidth="1"/>
    <col min="13" max="13" width="10.140625" style="1" bestFit="1" customWidth="1"/>
    <col min="14" max="14" width="8" style="1" bestFit="1" customWidth="1"/>
    <col min="15" max="15" width="7.28515625" style="1" customWidth="1"/>
    <col min="16" max="16" width="3.5703125" style="26" bestFit="1" customWidth="1"/>
    <col min="17" max="17" width="8.42578125" style="1" customWidth="1"/>
    <col min="18" max="18" width="21.140625" style="49" customWidth="1"/>
    <col min="19" max="19" width="9.42578125" style="1" bestFit="1" customWidth="1"/>
    <col min="20" max="16384" width="9.140625" style="1"/>
  </cols>
  <sheetData>
    <row r="1" spans="1:12" x14ac:dyDescent="0.25">
      <c r="A1" s="1" t="s">
        <v>101</v>
      </c>
      <c r="B1" s="26" t="s">
        <v>137</v>
      </c>
    </row>
    <row r="2" spans="1:12" x14ac:dyDescent="0.25">
      <c r="A2" s="1" t="s">
        <v>54</v>
      </c>
      <c r="B2" s="1"/>
      <c r="C2" s="25" t="s">
        <v>136</v>
      </c>
      <c r="D2" s="25" t="s">
        <v>135</v>
      </c>
    </row>
    <row r="3" spans="1:12" x14ac:dyDescent="0.25">
      <c r="A3" s="1" t="s">
        <v>54</v>
      </c>
      <c r="B3" s="26" t="s">
        <v>61</v>
      </c>
      <c r="C3" s="25" t="s">
        <v>55</v>
      </c>
      <c r="D3" s="24" t="s">
        <v>138</v>
      </c>
    </row>
    <row r="4" spans="1:12" x14ac:dyDescent="0.25">
      <c r="A4" s="1" t="s">
        <v>54</v>
      </c>
      <c r="C4" s="25" t="s">
        <v>38</v>
      </c>
      <c r="D4" s="24" t="s">
        <v>139</v>
      </c>
    </row>
    <row r="5" spans="1:12" x14ac:dyDescent="0.25">
      <c r="A5" s="1" t="s">
        <v>54</v>
      </c>
      <c r="B5" s="26" t="s">
        <v>61</v>
      </c>
      <c r="C5" s="25" t="s">
        <v>56</v>
      </c>
      <c r="D5" s="24" t="s">
        <v>140</v>
      </c>
    </row>
    <row r="6" spans="1:12" x14ac:dyDescent="0.25">
      <c r="A6" s="1" t="s">
        <v>54</v>
      </c>
      <c r="C6" s="25" t="s">
        <v>57</v>
      </c>
      <c r="D6" s="24" t="s">
        <v>141</v>
      </c>
    </row>
    <row r="7" spans="1:12" x14ac:dyDescent="0.25">
      <c r="A7" s="1" t="s">
        <v>54</v>
      </c>
      <c r="C7" s="25" t="s">
        <v>142</v>
      </c>
      <c r="D7" s="24">
        <v>64468</v>
      </c>
    </row>
    <row r="8" spans="1:12" x14ac:dyDescent="0.25">
      <c r="A8" s="1" t="s">
        <v>54</v>
      </c>
      <c r="B8" s="26" t="s">
        <v>61</v>
      </c>
      <c r="C8" s="25" t="s">
        <v>58</v>
      </c>
      <c r="D8" s="36">
        <f ca="1">NOW()</f>
        <v>42828.570116319446</v>
      </c>
    </row>
    <row r="9" spans="1:12" x14ac:dyDescent="0.25">
      <c r="A9" s="1" t="s">
        <v>54</v>
      </c>
      <c r="C9" s="25" t="s">
        <v>59</v>
      </c>
      <c r="D9" s="24"/>
    </row>
    <row r="10" spans="1:12" x14ac:dyDescent="0.25">
      <c r="A10" s="1" t="s">
        <v>54</v>
      </c>
      <c r="C10" s="25" t="s">
        <v>60</v>
      </c>
      <c r="D10" s="24"/>
    </row>
    <row r="11" spans="1:12" x14ac:dyDescent="0.25">
      <c r="A11" s="1" t="s">
        <v>54</v>
      </c>
    </row>
    <row r="12" spans="1:12" x14ac:dyDescent="0.25">
      <c r="A12" s="1" t="s">
        <v>62</v>
      </c>
      <c r="C12" s="27" t="s">
        <v>118</v>
      </c>
    </row>
    <row r="13" spans="1:12" x14ac:dyDescent="0.25">
      <c r="A13" s="1" t="s">
        <v>62</v>
      </c>
      <c r="C13" s="3" t="s">
        <v>1</v>
      </c>
    </row>
    <row r="14" spans="1:12" x14ac:dyDescent="0.25">
      <c r="A14" s="1" t="s">
        <v>62</v>
      </c>
      <c r="C14" s="25" t="s">
        <v>66</v>
      </c>
      <c r="D14" s="25" t="s">
        <v>63</v>
      </c>
      <c r="E14" s="25" t="s">
        <v>64</v>
      </c>
      <c r="F14" s="25" t="s">
        <v>65</v>
      </c>
      <c r="H14" s="27" t="s">
        <v>119</v>
      </c>
      <c r="I14" s="27" t="s">
        <v>68</v>
      </c>
      <c r="J14" s="27"/>
      <c r="K14" s="27" t="s">
        <v>69</v>
      </c>
      <c r="L14" s="27"/>
    </row>
    <row r="15" spans="1:12" x14ac:dyDescent="0.25">
      <c r="A15" s="1" t="s">
        <v>62</v>
      </c>
      <c r="C15" s="23" t="s">
        <v>106</v>
      </c>
      <c r="D15" s="24">
        <v>100</v>
      </c>
      <c r="E15" s="24">
        <v>10</v>
      </c>
      <c r="F15" s="24">
        <f>D15*E15</f>
        <v>1000</v>
      </c>
      <c r="H15" s="27" t="s">
        <v>47</v>
      </c>
      <c r="I15" s="27">
        <v>1000</v>
      </c>
      <c r="J15" s="28" t="s">
        <v>114</v>
      </c>
      <c r="K15" s="27">
        <v>500000</v>
      </c>
      <c r="L15" s="27" t="s">
        <v>48</v>
      </c>
    </row>
    <row r="16" spans="1:12" x14ac:dyDescent="0.25">
      <c r="A16" s="1" t="s">
        <v>62</v>
      </c>
      <c r="C16" s="23" t="s">
        <v>105</v>
      </c>
      <c r="D16" s="24">
        <v>150</v>
      </c>
      <c r="E16" s="24">
        <v>20</v>
      </c>
      <c r="F16" s="24">
        <f>D16*E16</f>
        <v>3000</v>
      </c>
      <c r="H16" s="27" t="s">
        <v>49</v>
      </c>
      <c r="I16" s="27">
        <v>400</v>
      </c>
      <c r="J16" s="28" t="s">
        <v>114</v>
      </c>
      <c r="K16" s="27">
        <v>20000</v>
      </c>
      <c r="L16" s="27" t="s">
        <v>48</v>
      </c>
    </row>
    <row r="17" spans="1:14" x14ac:dyDescent="0.25">
      <c r="A17" s="1" t="s">
        <v>62</v>
      </c>
      <c r="C17" s="24" t="s">
        <v>107</v>
      </c>
      <c r="D17" s="24">
        <v>100</v>
      </c>
      <c r="E17" s="24">
        <v>10</v>
      </c>
      <c r="F17" s="24">
        <f>D17*E17</f>
        <v>1000</v>
      </c>
      <c r="H17" s="27" t="s">
        <v>50</v>
      </c>
      <c r="I17" s="27">
        <v>1000</v>
      </c>
      <c r="J17" s="28" t="s">
        <v>114</v>
      </c>
      <c r="K17" s="27">
        <v>200000</v>
      </c>
      <c r="L17" s="27" t="s">
        <v>48</v>
      </c>
    </row>
    <row r="18" spans="1:14" x14ac:dyDescent="0.25">
      <c r="A18" s="1" t="s">
        <v>62</v>
      </c>
      <c r="C18" s="24"/>
      <c r="D18" s="24"/>
      <c r="E18" s="24"/>
      <c r="F18" s="24"/>
      <c r="H18" s="27"/>
      <c r="I18" s="27"/>
      <c r="J18" s="27"/>
      <c r="K18" s="27"/>
      <c r="L18" s="27"/>
    </row>
    <row r="19" spans="1:14" x14ac:dyDescent="0.25">
      <c r="A19" s="1" t="s">
        <v>62</v>
      </c>
      <c r="C19" s="25" t="s">
        <v>67</v>
      </c>
      <c r="D19" s="25"/>
      <c r="E19" s="25"/>
      <c r="F19" s="38">
        <f>SUM(F15:F16)</f>
        <v>4000</v>
      </c>
    </row>
    <row r="20" spans="1:14" x14ac:dyDescent="0.25">
      <c r="A20" s="1" t="s">
        <v>62</v>
      </c>
    </row>
    <row r="21" spans="1:14" x14ac:dyDescent="0.25">
      <c r="A21" s="1" t="s">
        <v>62</v>
      </c>
    </row>
    <row r="22" spans="1:14" x14ac:dyDescent="0.25">
      <c r="A22" s="1" t="s">
        <v>0</v>
      </c>
      <c r="C22" s="3" t="s">
        <v>160</v>
      </c>
      <c r="E22" s="3"/>
    </row>
    <row r="23" spans="1:14" x14ac:dyDescent="0.25">
      <c r="A23" s="1" t="s">
        <v>0</v>
      </c>
      <c r="B23" s="26" t="s">
        <v>108</v>
      </c>
      <c r="C23" s="2" t="s">
        <v>5</v>
      </c>
    </row>
    <row r="24" spans="1:14" x14ac:dyDescent="0.25">
      <c r="A24" s="1" t="s">
        <v>0</v>
      </c>
      <c r="C24" s="2" t="s">
        <v>6</v>
      </c>
      <c r="D24" s="1" t="s">
        <v>184</v>
      </c>
      <c r="E24" s="1" t="s">
        <v>182</v>
      </c>
    </row>
    <row r="25" spans="1:14" x14ac:dyDescent="0.25">
      <c r="A25" s="1" t="s">
        <v>0</v>
      </c>
      <c r="C25" s="2" t="s">
        <v>7</v>
      </c>
      <c r="E25" s="3" t="s">
        <v>183</v>
      </c>
      <c r="G25" s="25">
        <f>+sqft</f>
        <v>4000</v>
      </c>
    </row>
    <row r="26" spans="1:14" x14ac:dyDescent="0.25">
      <c r="A26" s="1" t="s">
        <v>0</v>
      </c>
    </row>
    <row r="27" spans="1:14" ht="45" x14ac:dyDescent="0.25">
      <c r="A27" s="1" t="s">
        <v>0</v>
      </c>
      <c r="C27" s="25" t="s">
        <v>176</v>
      </c>
      <c r="D27" s="25" t="s">
        <v>177</v>
      </c>
      <c r="E27" s="25" t="s">
        <v>178</v>
      </c>
      <c r="F27" s="25" t="s">
        <v>179</v>
      </c>
      <c r="G27" s="25" t="s">
        <v>180</v>
      </c>
      <c r="H27" s="25" t="s">
        <v>181</v>
      </c>
      <c r="I27" s="25" t="s">
        <v>80</v>
      </c>
      <c r="K27" s="35" t="s">
        <v>115</v>
      </c>
      <c r="L27" s="35" t="s">
        <v>117</v>
      </c>
      <c r="M27" s="35"/>
      <c r="N27" s="35" t="s">
        <v>116</v>
      </c>
    </row>
    <row r="28" spans="1:14" x14ac:dyDescent="0.25">
      <c r="A28" s="1" t="s">
        <v>0</v>
      </c>
      <c r="B28" s="26" t="s">
        <v>108</v>
      </c>
      <c r="C28" s="33" t="s">
        <v>7</v>
      </c>
      <c r="D28" s="24" t="s">
        <v>164</v>
      </c>
      <c r="E28" s="24">
        <v>100</v>
      </c>
      <c r="F28" s="25">
        <f>VLOOKUP(D28,flooringCoatings!$B:$G,6, FALSE)</f>
        <v>72.67</v>
      </c>
      <c r="G28" s="56" t="str">
        <f>VLOOKUP(D28,flooringCoatings!$B:$G,4, FALSE)</f>
        <v>gal</v>
      </c>
      <c r="H28" s="34">
        <f>sqft/E28*F28</f>
        <v>2906.8</v>
      </c>
      <c r="I28" s="34">
        <f>H28/sqft</f>
        <v>0.72670000000000001</v>
      </c>
      <c r="K28" s="27"/>
      <c r="L28" s="27">
        <v>80</v>
      </c>
      <c r="M28" s="28" t="s">
        <v>114</v>
      </c>
      <c r="N28" s="27">
        <v>200</v>
      </c>
    </row>
    <row r="29" spans="1:14" x14ac:dyDescent="0.25">
      <c r="A29" s="1" t="s">
        <v>0</v>
      </c>
      <c r="B29" s="26" t="s">
        <v>108</v>
      </c>
      <c r="C29" s="33" t="s">
        <v>9</v>
      </c>
      <c r="D29" s="24" t="s">
        <v>163</v>
      </c>
      <c r="E29" s="24">
        <v>150</v>
      </c>
      <c r="F29" s="25">
        <f>VLOOKUP(D29,flooringCoatings!$B:$G,6, FALSE)</f>
        <v>77.45</v>
      </c>
      <c r="G29" s="56" t="str">
        <f>VLOOKUP(D29,flooringCoatings!$B:$G,4, FALSE)</f>
        <v>gal</v>
      </c>
      <c r="H29" s="34">
        <f>sqft/E29*F29</f>
        <v>2065.3333333333335</v>
      </c>
      <c r="I29" s="34">
        <f>H29/sqft</f>
        <v>0.51633333333333342</v>
      </c>
      <c r="K29" s="27"/>
      <c r="L29" s="27">
        <v>100</v>
      </c>
      <c r="M29" s="27"/>
      <c r="N29" s="27">
        <v>400</v>
      </c>
    </row>
    <row r="30" spans="1:14" ht="30" x14ac:dyDescent="0.25">
      <c r="A30" s="1" t="s">
        <v>0</v>
      </c>
      <c r="G30" s="38" t="s">
        <v>134</v>
      </c>
      <c r="H30" s="39">
        <f>SUM(H28:H29)+SUM(H32:H34)</f>
        <v>4972.1333333333332</v>
      </c>
      <c r="I30" s="39">
        <f>SUM(I28:I29)+SUM(I32:I34)</f>
        <v>1.2430333333333334</v>
      </c>
    </row>
    <row r="31" spans="1:14" x14ac:dyDescent="0.25">
      <c r="A31" s="1" t="s">
        <v>0</v>
      </c>
      <c r="B31" s="1"/>
    </row>
    <row r="32" spans="1:14" x14ac:dyDescent="0.25">
      <c r="A32" s="1" t="s">
        <v>0</v>
      </c>
      <c r="B32" s="1"/>
      <c r="D32" s="32"/>
    </row>
    <row r="33" spans="1:9" x14ac:dyDescent="0.25">
      <c r="A33" s="1" t="s">
        <v>0</v>
      </c>
      <c r="B33" s="1"/>
      <c r="D33" s="32"/>
    </row>
    <row r="34" spans="1:9" x14ac:dyDescent="0.25">
      <c r="A34" s="1" t="s">
        <v>0</v>
      </c>
      <c r="B34" s="1"/>
      <c r="D34" s="32"/>
    </row>
    <row r="35" spans="1:9" x14ac:dyDescent="0.25">
      <c r="A35" s="1" t="s">
        <v>0</v>
      </c>
      <c r="C35" s="4"/>
    </row>
    <row r="36" spans="1:9" x14ac:dyDescent="0.25">
      <c r="A36" s="1" t="s">
        <v>70</v>
      </c>
    </row>
    <row r="37" spans="1:9" x14ac:dyDescent="0.25">
      <c r="A37" s="1" t="s">
        <v>70</v>
      </c>
      <c r="C37" s="27" t="s">
        <v>45</v>
      </c>
    </row>
    <row r="38" spans="1:9" x14ac:dyDescent="0.25">
      <c r="A38" s="1" t="s">
        <v>70</v>
      </c>
      <c r="C38" s="27" t="s">
        <v>127</v>
      </c>
    </row>
    <row r="39" spans="1:9" x14ac:dyDescent="0.25">
      <c r="A39" s="1" t="s">
        <v>70</v>
      </c>
      <c r="C39" s="27" t="s">
        <v>128</v>
      </c>
    </row>
    <row r="40" spans="1:9" x14ac:dyDescent="0.25">
      <c r="A40" s="1" t="s">
        <v>70</v>
      </c>
    </row>
    <row r="41" spans="1:9" x14ac:dyDescent="0.25">
      <c r="A41" s="1" t="s">
        <v>70</v>
      </c>
      <c r="B41" s="26" t="s">
        <v>108</v>
      </c>
      <c r="C41" s="2" t="s">
        <v>126</v>
      </c>
    </row>
    <row r="42" spans="1:9" x14ac:dyDescent="0.25">
      <c r="A42" s="1" t="s">
        <v>70</v>
      </c>
    </row>
    <row r="43" spans="1:9" ht="30" x14ac:dyDescent="0.25">
      <c r="A43" s="1" t="s">
        <v>70</v>
      </c>
      <c r="C43" s="1" t="s">
        <v>133</v>
      </c>
      <c r="E43" s="25" t="s">
        <v>112</v>
      </c>
      <c r="F43" s="25" t="s">
        <v>124</v>
      </c>
      <c r="G43" s="25" t="s">
        <v>132</v>
      </c>
      <c r="H43" s="25" t="s">
        <v>79</v>
      </c>
      <c r="I43" s="25" t="s">
        <v>80</v>
      </c>
    </row>
    <row r="44" spans="1:9" x14ac:dyDescent="0.25">
      <c r="A44" s="1" t="s">
        <v>70</v>
      </c>
      <c r="B44" s="26" t="s">
        <v>108</v>
      </c>
      <c r="C44" s="2" t="s">
        <v>46</v>
      </c>
      <c r="E44" s="25">
        <v>20</v>
      </c>
      <c r="F44" s="25" t="s">
        <v>129</v>
      </c>
      <c r="G44" s="24">
        <v>200</v>
      </c>
      <c r="H44" s="34">
        <f>sqft/G44*E44</f>
        <v>400</v>
      </c>
      <c r="I44" s="34">
        <f>H44/sqft</f>
        <v>0.1</v>
      </c>
    </row>
    <row r="45" spans="1:9" x14ac:dyDescent="0.25">
      <c r="A45" s="1" t="s">
        <v>70</v>
      </c>
      <c r="C45" s="2" t="s">
        <v>14</v>
      </c>
      <c r="E45" s="25">
        <v>36</v>
      </c>
      <c r="F45" s="25" t="s">
        <v>130</v>
      </c>
      <c r="G45" s="24">
        <v>100</v>
      </c>
      <c r="H45" s="34"/>
      <c r="I45" s="34"/>
    </row>
    <row r="46" spans="1:9" x14ac:dyDescent="0.25">
      <c r="A46" s="1" t="s">
        <v>70</v>
      </c>
      <c r="C46" s="2" t="s">
        <v>15</v>
      </c>
      <c r="E46" s="25">
        <v>15</v>
      </c>
      <c r="F46" s="25" t="s">
        <v>131</v>
      </c>
      <c r="G46" s="24">
        <v>500</v>
      </c>
      <c r="H46" s="34"/>
      <c r="I46" s="34"/>
    </row>
    <row r="47" spans="1:9" ht="30" x14ac:dyDescent="0.25">
      <c r="A47" s="1" t="s">
        <v>70</v>
      </c>
      <c r="C47" s="5"/>
      <c r="G47" s="38" t="s">
        <v>150</v>
      </c>
      <c r="H47" s="39">
        <f>SUM(H44:H46)</f>
        <v>400</v>
      </c>
      <c r="I47" s="39">
        <f>H47/sqft</f>
        <v>0.1</v>
      </c>
    </row>
    <row r="48" spans="1:9" ht="15.75" thickBot="1" x14ac:dyDescent="0.3">
      <c r="A48" s="1" t="s">
        <v>71</v>
      </c>
      <c r="C48" s="5"/>
    </row>
    <row r="49" spans="1:18" ht="30" x14ac:dyDescent="0.25">
      <c r="A49" s="1" t="s">
        <v>71</v>
      </c>
      <c r="C49" s="57" t="s">
        <v>16</v>
      </c>
      <c r="D49" s="57" t="s">
        <v>17</v>
      </c>
      <c r="E49" s="57" t="s">
        <v>18</v>
      </c>
      <c r="F49" s="57" t="s">
        <v>19</v>
      </c>
      <c r="G49" s="6" t="s">
        <v>104</v>
      </c>
      <c r="H49" s="57" t="s">
        <v>21</v>
      </c>
      <c r="I49" s="57" t="s">
        <v>22</v>
      </c>
      <c r="J49" s="57" t="s">
        <v>23</v>
      </c>
      <c r="K49" s="57" t="s">
        <v>85</v>
      </c>
      <c r="L49" s="57" t="s">
        <v>86</v>
      </c>
    </row>
    <row r="50" spans="1:18" ht="15.75" thickBot="1" x14ac:dyDescent="0.3">
      <c r="A50" s="1" t="s">
        <v>71</v>
      </c>
      <c r="C50" s="58"/>
      <c r="D50" s="58"/>
      <c r="E50" s="58"/>
      <c r="F50" s="58"/>
      <c r="G50" s="7" t="s">
        <v>20</v>
      </c>
      <c r="H50" s="58"/>
      <c r="I50" s="58"/>
      <c r="J50" s="58"/>
      <c r="K50" s="58"/>
      <c r="L50" s="58"/>
    </row>
    <row r="51" spans="1:18" ht="15.75" thickBot="1" x14ac:dyDescent="0.3">
      <c r="A51" s="1" t="s">
        <v>71</v>
      </c>
      <c r="C51" s="8" t="s">
        <v>24</v>
      </c>
      <c r="D51" s="8">
        <v>3</v>
      </c>
      <c r="E51" s="8">
        <v>24</v>
      </c>
      <c r="F51" s="9">
        <v>15</v>
      </c>
      <c r="G51" s="10">
        <f>D51*E51*F51</f>
        <v>1080</v>
      </c>
      <c r="H51" s="8">
        <v>2</v>
      </c>
      <c r="I51" s="9">
        <v>80</v>
      </c>
      <c r="J51" s="10">
        <v>160</v>
      </c>
      <c r="K51" s="10">
        <f>+G51+J51</f>
        <v>1240</v>
      </c>
      <c r="L51" s="16">
        <f>+K51/sqft</f>
        <v>0.31</v>
      </c>
      <c r="O51" s="27" t="s">
        <v>88</v>
      </c>
      <c r="P51" s="28"/>
      <c r="Q51" s="27"/>
      <c r="R51" s="35"/>
    </row>
    <row r="52" spans="1:18" ht="15.75" thickBot="1" x14ac:dyDescent="0.3">
      <c r="A52" s="1" t="s">
        <v>71</v>
      </c>
      <c r="C52" s="8" t="s">
        <v>25</v>
      </c>
      <c r="D52" s="8">
        <v>2</v>
      </c>
      <c r="E52" s="8">
        <v>24</v>
      </c>
      <c r="F52" s="9">
        <v>10</v>
      </c>
      <c r="G52" s="10">
        <f>D52*E52*F52</f>
        <v>480</v>
      </c>
      <c r="H52" s="8">
        <v>2</v>
      </c>
      <c r="I52" s="9">
        <v>80</v>
      </c>
      <c r="J52" s="10">
        <v>160</v>
      </c>
      <c r="K52" s="10">
        <f t="shared" ref="K52" si="0">+G52+J52</f>
        <v>640</v>
      </c>
      <c r="L52" s="16">
        <f>+K52/sqft</f>
        <v>0.16</v>
      </c>
      <c r="O52" s="27" t="s">
        <v>68</v>
      </c>
      <c r="P52" s="28"/>
      <c r="Q52" s="27" t="s">
        <v>69</v>
      </c>
      <c r="R52" s="35"/>
    </row>
    <row r="53" spans="1:18" ht="15.75" thickBot="1" x14ac:dyDescent="0.3">
      <c r="A53" s="1" t="s">
        <v>71</v>
      </c>
      <c r="C53" s="8"/>
      <c r="D53" s="8"/>
      <c r="E53" s="8"/>
      <c r="F53" s="9"/>
      <c r="G53" s="10"/>
      <c r="H53" s="8"/>
      <c r="I53" s="9"/>
      <c r="J53" s="10"/>
      <c r="K53" s="10"/>
      <c r="L53" s="10"/>
      <c r="O53" s="29">
        <v>15</v>
      </c>
      <c r="P53" s="28" t="s">
        <v>44</v>
      </c>
      <c r="Q53" s="29">
        <v>100</v>
      </c>
      <c r="R53" s="35" t="s">
        <v>52</v>
      </c>
    </row>
    <row r="54" spans="1:18" ht="15.75" thickBot="1" x14ac:dyDescent="0.3">
      <c r="A54" s="1" t="s">
        <v>71</v>
      </c>
      <c r="C54" s="8"/>
      <c r="D54" s="8"/>
      <c r="E54" s="8"/>
      <c r="F54" s="9"/>
      <c r="G54" s="10"/>
      <c r="H54" s="8"/>
      <c r="I54" s="9"/>
      <c r="J54" s="10"/>
      <c r="K54" s="10"/>
      <c r="L54" s="10"/>
      <c r="O54" s="27">
        <v>0</v>
      </c>
      <c r="P54" s="28" t="s">
        <v>44</v>
      </c>
      <c r="Q54" s="27">
        <v>14</v>
      </c>
      <c r="R54" s="35" t="s">
        <v>51</v>
      </c>
    </row>
    <row r="55" spans="1:18" ht="15.75" thickBot="1" x14ac:dyDescent="0.3">
      <c r="A55" s="1" t="s">
        <v>71</v>
      </c>
      <c r="C55" s="11" t="s">
        <v>26</v>
      </c>
      <c r="D55" s="18">
        <f>SUM(D51:D54)</f>
        <v>5</v>
      </c>
      <c r="E55" s="12"/>
      <c r="F55" s="12"/>
      <c r="G55" s="10">
        <f>SUM(G51:G54)</f>
        <v>1560</v>
      </c>
      <c r="H55" s="12"/>
      <c r="I55" s="12"/>
      <c r="J55" s="10">
        <f>SUM(J51:J54)</f>
        <v>320</v>
      </c>
      <c r="K55" s="40">
        <f>SUM(K51:K54)</f>
        <v>1880</v>
      </c>
      <c r="L55" s="41">
        <f>SUM(L51:L54)</f>
        <v>0.47</v>
      </c>
      <c r="O55" s="27">
        <v>0</v>
      </c>
      <c r="P55" s="28" t="s">
        <v>44</v>
      </c>
      <c r="Q55" s="27">
        <v>200</v>
      </c>
      <c r="R55" s="35" t="s">
        <v>89</v>
      </c>
    </row>
    <row r="56" spans="1:18" x14ac:dyDescent="0.25">
      <c r="A56" s="1" t="s">
        <v>71</v>
      </c>
      <c r="C56" s="5"/>
    </row>
    <row r="57" spans="1:18" ht="15.75" thickBot="1" x14ac:dyDescent="0.3">
      <c r="A57" s="1" t="s">
        <v>72</v>
      </c>
      <c r="C57" s="5"/>
    </row>
    <row r="58" spans="1:18" ht="45.75" thickBot="1" x14ac:dyDescent="0.3">
      <c r="A58" s="1" t="s">
        <v>72</v>
      </c>
      <c r="C58" s="11" t="s">
        <v>27</v>
      </c>
      <c r="D58" s="11" t="s">
        <v>28</v>
      </c>
      <c r="E58" s="11" t="s">
        <v>29</v>
      </c>
      <c r="F58" s="11" t="s">
        <v>30</v>
      </c>
      <c r="G58" s="11" t="s">
        <v>31</v>
      </c>
      <c r="H58" s="11" t="s">
        <v>32</v>
      </c>
      <c r="I58" s="11" t="s">
        <v>33</v>
      </c>
      <c r="J58" s="11" t="s">
        <v>79</v>
      </c>
      <c r="K58" s="11" t="s">
        <v>80</v>
      </c>
      <c r="M58" s="6" t="s">
        <v>53</v>
      </c>
      <c r="O58" s="27" t="s">
        <v>90</v>
      </c>
      <c r="P58" s="28"/>
      <c r="Q58" s="27"/>
      <c r="R58" s="35"/>
    </row>
    <row r="59" spans="1:18" ht="15.75" thickBot="1" x14ac:dyDescent="0.3">
      <c r="A59" s="1" t="s">
        <v>72</v>
      </c>
      <c r="C59" s="8" t="s">
        <v>34</v>
      </c>
      <c r="D59" s="8">
        <v>1</v>
      </c>
      <c r="E59" s="8" t="s">
        <v>35</v>
      </c>
      <c r="F59" s="8" t="s">
        <v>36</v>
      </c>
      <c r="G59" s="13">
        <v>42636</v>
      </c>
      <c r="H59" s="8">
        <v>100</v>
      </c>
      <c r="I59" s="50">
        <f>D59*H59</f>
        <v>100</v>
      </c>
      <c r="J59" s="51">
        <f>I59*$M$59</f>
        <v>54</v>
      </c>
      <c r="K59" s="52">
        <f>J59/sqft</f>
        <v>1.35E-2</v>
      </c>
      <c r="M59" s="19">
        <v>0.54</v>
      </c>
      <c r="O59" s="27" t="s">
        <v>68</v>
      </c>
      <c r="P59" s="28"/>
      <c r="Q59" s="27" t="s">
        <v>69</v>
      </c>
      <c r="R59" s="35"/>
    </row>
    <row r="60" spans="1:18" ht="15.75" thickBot="1" x14ac:dyDescent="0.3">
      <c r="A60" s="1" t="s">
        <v>72</v>
      </c>
      <c r="C60" s="8" t="s">
        <v>37</v>
      </c>
      <c r="D60" s="8">
        <v>2</v>
      </c>
      <c r="E60" s="8" t="s">
        <v>35</v>
      </c>
      <c r="F60" s="8" t="s">
        <v>36</v>
      </c>
      <c r="G60" s="13">
        <v>42636</v>
      </c>
      <c r="H60" s="8">
        <v>100</v>
      </c>
      <c r="I60" s="50">
        <f t="shared" ref="I60:I61" si="1">D60*H60</f>
        <v>200</v>
      </c>
      <c r="J60" s="51">
        <f>I60*$M$59</f>
        <v>108</v>
      </c>
      <c r="K60" s="52">
        <f>J60/sqft</f>
        <v>2.7E-2</v>
      </c>
      <c r="O60" s="30">
        <v>0.4</v>
      </c>
      <c r="P60" s="28" t="s">
        <v>44</v>
      </c>
      <c r="Q60" s="30">
        <v>2</v>
      </c>
      <c r="R60" s="35" t="s">
        <v>91</v>
      </c>
    </row>
    <row r="61" spans="1:18" ht="30.75" thickBot="1" x14ac:dyDescent="0.3">
      <c r="A61" s="1" t="s">
        <v>72</v>
      </c>
      <c r="C61" s="8" t="s">
        <v>34</v>
      </c>
      <c r="D61" s="8">
        <v>1</v>
      </c>
      <c r="E61" s="8" t="s">
        <v>36</v>
      </c>
      <c r="F61" s="8" t="s">
        <v>35</v>
      </c>
      <c r="G61" s="13">
        <v>42638</v>
      </c>
      <c r="H61" s="8">
        <v>100</v>
      </c>
      <c r="I61" s="50">
        <f t="shared" si="1"/>
        <v>100</v>
      </c>
      <c r="J61" s="51">
        <f>I61*$M$59</f>
        <v>54</v>
      </c>
      <c r="K61" s="52">
        <f>J61/sqft</f>
        <v>1.35E-2</v>
      </c>
    </row>
    <row r="62" spans="1:18" ht="30.75" thickBot="1" x14ac:dyDescent="0.3">
      <c r="A62" s="1" t="s">
        <v>72</v>
      </c>
      <c r="C62" s="8" t="s">
        <v>37</v>
      </c>
      <c r="D62" s="8">
        <v>2</v>
      </c>
      <c r="E62" s="8" t="s">
        <v>36</v>
      </c>
      <c r="F62" s="8" t="s">
        <v>35</v>
      </c>
      <c r="G62" s="13">
        <v>42638</v>
      </c>
      <c r="H62" s="8">
        <v>100</v>
      </c>
      <c r="I62" s="50">
        <f>D62*H62</f>
        <v>200</v>
      </c>
      <c r="J62" s="51">
        <f>I62*$M$59</f>
        <v>108</v>
      </c>
      <c r="K62" s="52">
        <f>J62/sqft</f>
        <v>2.7E-2</v>
      </c>
    </row>
    <row r="63" spans="1:18" ht="15.75" thickBot="1" x14ac:dyDescent="0.3">
      <c r="A63" s="1" t="s">
        <v>72</v>
      </c>
      <c r="C63" s="11" t="s">
        <v>73</v>
      </c>
      <c r="D63" s="12"/>
      <c r="E63" s="12"/>
      <c r="F63" s="12"/>
      <c r="G63" s="12"/>
      <c r="H63" s="12"/>
      <c r="I63" s="11">
        <f>SUM(I59:I62)</f>
        <v>600</v>
      </c>
      <c r="J63" s="42">
        <f>SUM(J59:J62)</f>
        <v>324</v>
      </c>
      <c r="K63" s="42">
        <f>SUM(K59:K62)</f>
        <v>8.1000000000000003E-2</v>
      </c>
    </row>
    <row r="64" spans="1:18" ht="15.75" thickBot="1" x14ac:dyDescent="0.3">
      <c r="C64" s="3"/>
    </row>
    <row r="65" spans="1:8" ht="15.75" thickBot="1" x14ac:dyDescent="0.3">
      <c r="A65" s="1" t="s">
        <v>74</v>
      </c>
      <c r="C65" s="11" t="s">
        <v>152</v>
      </c>
      <c r="D65" s="11" t="s">
        <v>79</v>
      </c>
      <c r="E65" s="11" t="s">
        <v>80</v>
      </c>
    </row>
    <row r="66" spans="1:8" ht="15.75" thickBot="1" x14ac:dyDescent="0.3">
      <c r="A66" s="1" t="s">
        <v>74</v>
      </c>
      <c r="C66" s="8" t="s">
        <v>75</v>
      </c>
      <c r="D66" s="8">
        <v>200</v>
      </c>
      <c r="E66" s="8">
        <f>D66/sqft</f>
        <v>0.05</v>
      </c>
    </row>
    <row r="67" spans="1:8" ht="15.75" thickBot="1" x14ac:dyDescent="0.3">
      <c r="A67" s="1" t="s">
        <v>74</v>
      </c>
      <c r="C67" s="8" t="s">
        <v>76</v>
      </c>
      <c r="D67" s="8">
        <v>200</v>
      </c>
      <c r="E67" s="8">
        <f>D67/sqft</f>
        <v>0.05</v>
      </c>
    </row>
    <row r="68" spans="1:8" ht="15.75" thickBot="1" x14ac:dyDescent="0.3">
      <c r="A68" s="1" t="s">
        <v>74</v>
      </c>
      <c r="C68" s="8" t="s">
        <v>77</v>
      </c>
      <c r="D68" s="8">
        <v>300</v>
      </c>
      <c r="E68" s="8">
        <f>D68/sqft</f>
        <v>7.4999999999999997E-2</v>
      </c>
    </row>
    <row r="69" spans="1:8" ht="15.75" thickBot="1" x14ac:dyDescent="0.3">
      <c r="A69" s="1" t="s">
        <v>74</v>
      </c>
      <c r="C69" s="8" t="s">
        <v>78</v>
      </c>
      <c r="D69" s="8">
        <v>250</v>
      </c>
      <c r="E69" s="8">
        <f>D69/sqft</f>
        <v>6.25E-2</v>
      </c>
    </row>
    <row r="70" spans="1:8" ht="15.75" thickBot="1" x14ac:dyDescent="0.3">
      <c r="A70" s="1" t="s">
        <v>74</v>
      </c>
      <c r="C70" s="11" t="s">
        <v>73</v>
      </c>
      <c r="D70" s="42">
        <f>SUM(D66:D69)</f>
        <v>950</v>
      </c>
      <c r="E70" s="42">
        <f>SUM(E66:E69)</f>
        <v>0.23749999999999999</v>
      </c>
    </row>
    <row r="71" spans="1:8" x14ac:dyDescent="0.25">
      <c r="A71" s="1" t="s">
        <v>74</v>
      </c>
    </row>
    <row r="72" spans="1:8" x14ac:dyDescent="0.25">
      <c r="A72" s="1" t="s">
        <v>74</v>
      </c>
    </row>
    <row r="73" spans="1:8" ht="15.75" thickBot="1" x14ac:dyDescent="0.3">
      <c r="A73" s="1" t="s">
        <v>84</v>
      </c>
    </row>
    <row r="74" spans="1:8" ht="15.75" thickBot="1" x14ac:dyDescent="0.3">
      <c r="A74" s="1" t="s">
        <v>84</v>
      </c>
      <c r="C74" s="11" t="s">
        <v>81</v>
      </c>
      <c r="D74" s="11" t="s">
        <v>62</v>
      </c>
      <c r="E74" s="11" t="s">
        <v>79</v>
      </c>
      <c r="F74" s="11" t="s">
        <v>80</v>
      </c>
    </row>
    <row r="75" spans="1:8" ht="15.75" thickBot="1" x14ac:dyDescent="0.3">
      <c r="A75" s="1" t="s">
        <v>84</v>
      </c>
      <c r="C75" s="8" t="s">
        <v>82</v>
      </c>
      <c r="D75" s="11">
        <f>+sqft</f>
        <v>4000</v>
      </c>
      <c r="E75" s="15"/>
      <c r="F75" s="15"/>
      <c r="H75" s="14"/>
    </row>
    <row r="76" spans="1:8" ht="15.75" thickBot="1" x14ac:dyDescent="0.3">
      <c r="A76" s="1" t="s">
        <v>84</v>
      </c>
      <c r="C76" s="8" t="s">
        <v>151</v>
      </c>
      <c r="D76" s="15"/>
      <c r="E76" s="21">
        <f>+H30</f>
        <v>4972.1333333333332</v>
      </c>
      <c r="F76" s="21">
        <f>E76/sqft</f>
        <v>1.2430333333333332</v>
      </c>
    </row>
    <row r="77" spans="1:8" ht="15.75" thickBot="1" x14ac:dyDescent="0.3">
      <c r="A77" s="1" t="s">
        <v>84</v>
      </c>
      <c r="C77" s="8" t="s">
        <v>83</v>
      </c>
      <c r="D77" s="15"/>
      <c r="E77" s="21">
        <f>+H47</f>
        <v>400</v>
      </c>
      <c r="F77" s="21">
        <f>E77/sqft</f>
        <v>0.1</v>
      </c>
    </row>
    <row r="78" spans="1:8" ht="15.75" thickBot="1" x14ac:dyDescent="0.3">
      <c r="A78" s="1" t="s">
        <v>84</v>
      </c>
      <c r="C78" s="8" t="s">
        <v>71</v>
      </c>
      <c r="D78" s="15"/>
      <c r="E78" s="21">
        <f>+K55</f>
        <v>1880</v>
      </c>
      <c r="F78" s="21">
        <f>E78/sqft</f>
        <v>0.47</v>
      </c>
    </row>
    <row r="79" spans="1:8" ht="15.75" thickBot="1" x14ac:dyDescent="0.3">
      <c r="A79" s="1" t="s">
        <v>84</v>
      </c>
      <c r="C79" s="8" t="s">
        <v>72</v>
      </c>
      <c r="D79" s="15"/>
      <c r="E79" s="21">
        <f>+J63</f>
        <v>324</v>
      </c>
      <c r="F79" s="21">
        <f>+K63</f>
        <v>8.1000000000000003E-2</v>
      </c>
    </row>
    <row r="80" spans="1:8" ht="15.75" thickBot="1" x14ac:dyDescent="0.3">
      <c r="A80" s="1" t="s">
        <v>84</v>
      </c>
      <c r="C80" s="8" t="s">
        <v>74</v>
      </c>
      <c r="D80" s="15"/>
      <c r="E80" s="21">
        <f>+D70</f>
        <v>950</v>
      </c>
      <c r="F80" s="21">
        <f>+E70</f>
        <v>0.23749999999999999</v>
      </c>
    </row>
    <row r="81" spans="1:10" ht="15.75" thickBot="1" x14ac:dyDescent="0.3">
      <c r="A81" s="1" t="s">
        <v>84</v>
      </c>
      <c r="C81" s="8"/>
      <c r="D81" s="8"/>
      <c r="E81" s="22"/>
      <c r="F81" s="22"/>
    </row>
    <row r="82" spans="1:10" ht="15.75" thickBot="1" x14ac:dyDescent="0.3">
      <c r="A82" s="1" t="s">
        <v>84</v>
      </c>
      <c r="C82" s="11" t="s">
        <v>73</v>
      </c>
      <c r="D82" s="11"/>
      <c r="E82" s="21">
        <f>SUM(E75:E81)</f>
        <v>8526.1333333333332</v>
      </c>
      <c r="F82" s="21">
        <f>SUM(F75:F81)</f>
        <v>2.1315333333333331</v>
      </c>
    </row>
    <row r="83" spans="1:10" x14ac:dyDescent="0.25">
      <c r="A83" s="1" t="s">
        <v>84</v>
      </c>
    </row>
    <row r="84" spans="1:10" x14ac:dyDescent="0.25">
      <c r="A84" s="1" t="s">
        <v>87</v>
      </c>
    </row>
    <row r="85" spans="1:10" ht="15.75" thickBot="1" x14ac:dyDescent="0.3">
      <c r="A85" s="1" t="s">
        <v>87</v>
      </c>
      <c r="C85" s="1" t="s">
        <v>102</v>
      </c>
    </row>
    <row r="86" spans="1:10" ht="15.75" thickBot="1" x14ac:dyDescent="0.3">
      <c r="A86" s="1" t="s">
        <v>87</v>
      </c>
      <c r="C86" s="1" t="s">
        <v>92</v>
      </c>
      <c r="D86" s="20">
        <v>0.4</v>
      </c>
      <c r="E86" s="21">
        <f>+$E$82*(1+D86)</f>
        <v>11936.586666666666</v>
      </c>
      <c r="F86" s="21">
        <f t="shared" ref="F86:F92" si="2">+E86/sqft</f>
        <v>2.9841466666666667</v>
      </c>
    </row>
    <row r="87" spans="1:10" ht="15.75" thickBot="1" x14ac:dyDescent="0.3">
      <c r="A87" s="1" t="s">
        <v>87</v>
      </c>
      <c r="C87" s="1" t="s">
        <v>93</v>
      </c>
      <c r="D87" s="20">
        <f>+D86+0.1</f>
        <v>0.5</v>
      </c>
      <c r="E87" s="21">
        <f t="shared" ref="E87:E92" si="3">+$E$82*(1+D87)</f>
        <v>12789.2</v>
      </c>
      <c r="F87" s="21">
        <f t="shared" si="2"/>
        <v>3.1973000000000003</v>
      </c>
    </row>
    <row r="88" spans="1:10" ht="15.75" thickBot="1" x14ac:dyDescent="0.3">
      <c r="A88" s="1" t="s">
        <v>87</v>
      </c>
      <c r="C88" s="1" t="s">
        <v>94</v>
      </c>
      <c r="D88" s="20">
        <f t="shared" ref="D88:D92" si="4">+D87+0.1</f>
        <v>0.6</v>
      </c>
      <c r="E88" s="21">
        <f t="shared" si="3"/>
        <v>13641.813333333334</v>
      </c>
      <c r="F88" s="21">
        <f t="shared" si="2"/>
        <v>3.4104533333333333</v>
      </c>
    </row>
    <row r="89" spans="1:10" ht="15.75" thickBot="1" x14ac:dyDescent="0.3">
      <c r="A89" s="1" t="s">
        <v>87</v>
      </c>
      <c r="C89" s="1" t="s">
        <v>95</v>
      </c>
      <c r="D89" s="20">
        <f t="shared" si="4"/>
        <v>0.7</v>
      </c>
      <c r="E89" s="21">
        <f t="shared" si="3"/>
        <v>14494.426666666666</v>
      </c>
      <c r="F89" s="21">
        <f t="shared" si="2"/>
        <v>3.6236066666666664</v>
      </c>
    </row>
    <row r="90" spans="1:10" ht="15.75" thickBot="1" x14ac:dyDescent="0.3">
      <c r="A90" s="1" t="s">
        <v>87</v>
      </c>
      <c r="C90" s="1" t="s">
        <v>96</v>
      </c>
      <c r="D90" s="20">
        <f t="shared" si="4"/>
        <v>0.79999999999999993</v>
      </c>
      <c r="E90" s="21">
        <f t="shared" si="3"/>
        <v>15347.039999999999</v>
      </c>
      <c r="F90" s="21">
        <f t="shared" si="2"/>
        <v>3.8367599999999999</v>
      </c>
    </row>
    <row r="91" spans="1:10" ht="15.75" thickBot="1" x14ac:dyDescent="0.3">
      <c r="A91" s="1" t="s">
        <v>87</v>
      </c>
      <c r="C91" s="1" t="s">
        <v>97</v>
      </c>
      <c r="D91" s="20">
        <f t="shared" si="4"/>
        <v>0.89999999999999991</v>
      </c>
      <c r="E91" s="21">
        <f t="shared" si="3"/>
        <v>16199.653333333332</v>
      </c>
      <c r="F91" s="21">
        <f t="shared" si="2"/>
        <v>4.0499133333333326</v>
      </c>
    </row>
    <row r="92" spans="1:10" ht="15.75" thickBot="1" x14ac:dyDescent="0.3">
      <c r="A92" s="1" t="s">
        <v>87</v>
      </c>
      <c r="C92" s="1" t="s">
        <v>98</v>
      </c>
      <c r="D92" s="20">
        <f t="shared" si="4"/>
        <v>0.99999999999999989</v>
      </c>
      <c r="E92" s="21">
        <f t="shared" si="3"/>
        <v>17052.266666666666</v>
      </c>
      <c r="F92" s="21">
        <f t="shared" si="2"/>
        <v>4.263066666666667</v>
      </c>
    </row>
    <row r="93" spans="1:10" x14ac:dyDescent="0.25">
      <c r="A93" s="1" t="s">
        <v>87</v>
      </c>
    </row>
    <row r="94" spans="1:10" x14ac:dyDescent="0.25">
      <c r="A94" s="1" t="s">
        <v>99</v>
      </c>
    </row>
    <row r="95" spans="1:10" ht="15.75" thickBot="1" x14ac:dyDescent="0.3">
      <c r="A95" s="1" t="s">
        <v>99</v>
      </c>
      <c r="C95" s="1" t="s">
        <v>103</v>
      </c>
    </row>
    <row r="96" spans="1:10" ht="15.75" thickBot="1" x14ac:dyDescent="0.3">
      <c r="A96" s="1" t="s">
        <v>99</v>
      </c>
      <c r="C96" s="1" t="s">
        <v>100</v>
      </c>
      <c r="D96" s="20">
        <v>0.5</v>
      </c>
      <c r="E96" s="21">
        <f t="shared" ref="E96" si="5">+$E$82*(1+D96)</f>
        <v>12789.2</v>
      </c>
      <c r="F96" s="21">
        <f>+E96/sqft</f>
        <v>3.1973000000000003</v>
      </c>
      <c r="H96" s="31" t="s">
        <v>120</v>
      </c>
      <c r="I96" s="27"/>
      <c r="J96" s="27"/>
    </row>
  </sheetData>
  <mergeCells count="9">
    <mergeCell ref="J49:J50"/>
    <mergeCell ref="K49:K50"/>
    <mergeCell ref="L49:L50"/>
    <mergeCell ref="C49:C50"/>
    <mergeCell ref="D49:D50"/>
    <mergeCell ref="E49:E50"/>
    <mergeCell ref="F49:F50"/>
    <mergeCell ref="H49:H50"/>
    <mergeCell ref="I49:I50"/>
  </mergeCells>
  <pageMargins left="0.25" right="0.25" top="0.75" bottom="0.75" header="0.3" footer="0.3"/>
  <pageSetup scale="50" orientation="landscape" r:id="rId1"/>
  <rowBreaks count="1" manualBreakCount="1">
    <brk id="56" max="17" man="1"/>
  </rowBreaks>
  <colBreaks count="1" manualBreakCount="1">
    <brk id="18" max="95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flooringCoatings!$B$2:$B$7</xm:f>
          </x14:formula1>
          <xm:sqref>D28:D29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97"/>
  <sheetViews>
    <sheetView showGridLines="0" tabSelected="1" topLeftCell="C19" zoomScaleNormal="100" workbookViewId="0">
      <selection activeCell="N35" sqref="N35"/>
    </sheetView>
  </sheetViews>
  <sheetFormatPr defaultColWidth="9.140625" defaultRowHeight="15" x14ac:dyDescent="0.25"/>
  <cols>
    <col min="1" max="1" width="11.42578125" style="1" bestFit="1" customWidth="1"/>
    <col min="2" max="2" width="4.85546875" style="26" customWidth="1"/>
    <col min="3" max="3" width="39.42578125" style="1" customWidth="1"/>
    <col min="4" max="4" width="18.28515625" style="1" customWidth="1"/>
    <col min="5" max="5" width="12.85546875" style="1" customWidth="1"/>
    <col min="6" max="6" width="15.42578125" style="1" customWidth="1"/>
    <col min="7" max="7" width="17.42578125" style="1" customWidth="1"/>
    <col min="8" max="8" width="14" style="1" customWidth="1"/>
    <col min="9" max="9" width="12.85546875" style="1" customWidth="1"/>
    <col min="10" max="10" width="9.42578125" style="1" bestFit="1" customWidth="1"/>
    <col min="11" max="11" width="16.28515625" style="1" customWidth="1"/>
    <col min="12" max="12" width="9.42578125" style="1" bestFit="1" customWidth="1"/>
    <col min="13" max="13" width="10.140625" style="1" bestFit="1" customWidth="1"/>
    <col min="14" max="14" width="8" style="1" bestFit="1" customWidth="1"/>
    <col min="15" max="15" width="8.42578125" style="1" customWidth="1"/>
    <col min="16" max="16" width="3.5703125" style="26" bestFit="1" customWidth="1"/>
    <col min="17" max="17" width="8.42578125" style="1" customWidth="1"/>
    <col min="18" max="18" width="18.85546875" style="1" customWidth="1"/>
    <col min="19" max="19" width="9.42578125" style="1" bestFit="1" customWidth="1"/>
    <col min="20" max="16384" width="9.140625" style="1"/>
  </cols>
  <sheetData>
    <row r="1" spans="1:12" x14ac:dyDescent="0.25">
      <c r="A1" s="1" t="s">
        <v>101</v>
      </c>
      <c r="B1" s="26" t="s">
        <v>137</v>
      </c>
    </row>
    <row r="2" spans="1:12" x14ac:dyDescent="0.25">
      <c r="A2" s="1" t="s">
        <v>54</v>
      </c>
      <c r="B2" s="1"/>
      <c r="C2" s="25" t="s">
        <v>136</v>
      </c>
      <c r="D2" s="25" t="s">
        <v>135</v>
      </c>
    </row>
    <row r="3" spans="1:12" x14ac:dyDescent="0.25">
      <c r="A3" s="1" t="s">
        <v>54</v>
      </c>
      <c r="B3" s="26" t="s">
        <v>61</v>
      </c>
      <c r="C3" s="25" t="s">
        <v>55</v>
      </c>
      <c r="D3" s="24" t="s">
        <v>138</v>
      </c>
    </row>
    <row r="4" spans="1:12" x14ac:dyDescent="0.25">
      <c r="A4" s="1" t="s">
        <v>54</v>
      </c>
      <c r="C4" s="25" t="s">
        <v>38</v>
      </c>
      <c r="D4" s="24" t="s">
        <v>139</v>
      </c>
    </row>
    <row r="5" spans="1:12" x14ac:dyDescent="0.25">
      <c r="A5" s="1" t="s">
        <v>54</v>
      </c>
      <c r="B5" s="26" t="s">
        <v>61</v>
      </c>
      <c r="C5" s="25" t="s">
        <v>56</v>
      </c>
      <c r="D5" s="24" t="s">
        <v>140</v>
      </c>
    </row>
    <row r="6" spans="1:12" x14ac:dyDescent="0.25">
      <c r="A6" s="1" t="s">
        <v>54</v>
      </c>
      <c r="C6" s="25" t="s">
        <v>57</v>
      </c>
      <c r="D6" s="24" t="s">
        <v>141</v>
      </c>
    </row>
    <row r="7" spans="1:12" x14ac:dyDescent="0.25">
      <c r="A7" s="1" t="s">
        <v>54</v>
      </c>
      <c r="C7" s="25" t="s">
        <v>142</v>
      </c>
      <c r="D7" s="24">
        <v>64468</v>
      </c>
    </row>
    <row r="8" spans="1:12" x14ac:dyDescent="0.25">
      <c r="A8" s="1" t="s">
        <v>54</v>
      </c>
      <c r="B8" s="26" t="s">
        <v>61</v>
      </c>
      <c r="C8" s="25" t="s">
        <v>58</v>
      </c>
      <c r="D8" s="36">
        <f ca="1">NOW()</f>
        <v>42828.570116319446</v>
      </c>
    </row>
    <row r="9" spans="1:12" x14ac:dyDescent="0.25">
      <c r="A9" s="1" t="s">
        <v>54</v>
      </c>
      <c r="C9" s="25" t="s">
        <v>59</v>
      </c>
      <c r="D9" s="24"/>
    </row>
    <row r="10" spans="1:12" x14ac:dyDescent="0.25">
      <c r="A10" s="1" t="s">
        <v>54</v>
      </c>
      <c r="C10" s="25" t="s">
        <v>60</v>
      </c>
      <c r="D10" s="24"/>
    </row>
    <row r="11" spans="1:12" x14ac:dyDescent="0.25">
      <c r="A11" s="1" t="s">
        <v>54</v>
      </c>
    </row>
    <row r="12" spans="1:12" x14ac:dyDescent="0.25">
      <c r="A12" s="1" t="s">
        <v>62</v>
      </c>
      <c r="C12" s="27" t="s">
        <v>118</v>
      </c>
    </row>
    <row r="13" spans="1:12" x14ac:dyDescent="0.25">
      <c r="A13" s="1" t="s">
        <v>62</v>
      </c>
      <c r="C13" s="3" t="s">
        <v>1</v>
      </c>
    </row>
    <row r="14" spans="1:12" x14ac:dyDescent="0.25">
      <c r="A14" s="1" t="s">
        <v>62</v>
      </c>
      <c r="C14" s="25" t="s">
        <v>66</v>
      </c>
      <c r="D14" s="25" t="s">
        <v>63</v>
      </c>
      <c r="E14" s="25" t="s">
        <v>64</v>
      </c>
      <c r="F14" s="25" t="s">
        <v>65</v>
      </c>
      <c r="H14" s="27" t="s">
        <v>119</v>
      </c>
      <c r="I14" s="27" t="s">
        <v>68</v>
      </c>
      <c r="J14" s="27"/>
      <c r="K14" s="27" t="s">
        <v>69</v>
      </c>
      <c r="L14" s="27"/>
    </row>
    <row r="15" spans="1:12" x14ac:dyDescent="0.25">
      <c r="A15" s="1" t="s">
        <v>62</v>
      </c>
      <c r="C15" s="23" t="s">
        <v>106</v>
      </c>
      <c r="D15" s="24">
        <v>100</v>
      </c>
      <c r="E15" s="24">
        <v>10</v>
      </c>
      <c r="F15" s="24">
        <f>D15*E15</f>
        <v>1000</v>
      </c>
      <c r="H15" s="27" t="s">
        <v>47</v>
      </c>
      <c r="I15" s="27">
        <v>1000</v>
      </c>
      <c r="J15" s="28" t="s">
        <v>114</v>
      </c>
      <c r="K15" s="27">
        <v>500000</v>
      </c>
      <c r="L15" s="27" t="s">
        <v>48</v>
      </c>
    </row>
    <row r="16" spans="1:12" x14ac:dyDescent="0.25">
      <c r="A16" s="1" t="s">
        <v>62</v>
      </c>
      <c r="C16" s="23" t="s">
        <v>105</v>
      </c>
      <c r="D16" s="24">
        <v>80</v>
      </c>
      <c r="E16" s="24">
        <v>20</v>
      </c>
      <c r="F16" s="24">
        <f>D16*E16</f>
        <v>1600</v>
      </c>
      <c r="H16" s="27" t="s">
        <v>49</v>
      </c>
      <c r="I16" s="27">
        <v>400</v>
      </c>
      <c r="J16" s="28" t="s">
        <v>114</v>
      </c>
      <c r="K16" s="27">
        <v>20000</v>
      </c>
      <c r="L16" s="27" t="s">
        <v>48</v>
      </c>
    </row>
    <row r="17" spans="1:14" x14ac:dyDescent="0.25">
      <c r="A17" s="1" t="s">
        <v>62</v>
      </c>
      <c r="C17" s="24" t="s">
        <v>107</v>
      </c>
      <c r="D17" s="24">
        <v>100</v>
      </c>
      <c r="E17" s="24">
        <v>10</v>
      </c>
      <c r="F17" s="24">
        <f>D17*E17</f>
        <v>1000</v>
      </c>
      <c r="H17" s="27" t="s">
        <v>50</v>
      </c>
      <c r="I17" s="27">
        <v>1000</v>
      </c>
      <c r="J17" s="28" t="s">
        <v>114</v>
      </c>
      <c r="K17" s="27">
        <v>200000</v>
      </c>
      <c r="L17" s="27" t="s">
        <v>48</v>
      </c>
    </row>
    <row r="18" spans="1:14" x14ac:dyDescent="0.25">
      <c r="A18" s="1" t="s">
        <v>62</v>
      </c>
      <c r="C18" s="24"/>
      <c r="D18" s="24"/>
      <c r="E18" s="24"/>
      <c r="F18" s="24"/>
      <c r="H18" s="27"/>
      <c r="I18" s="27"/>
      <c r="J18" s="27"/>
      <c r="K18" s="27"/>
      <c r="L18" s="27"/>
    </row>
    <row r="19" spans="1:14" x14ac:dyDescent="0.25">
      <c r="A19" s="1" t="s">
        <v>62</v>
      </c>
      <c r="C19" s="25" t="s">
        <v>67</v>
      </c>
      <c r="D19" s="25"/>
      <c r="E19" s="25"/>
      <c r="F19" s="38">
        <f>SUM(F15:F16)</f>
        <v>2600</v>
      </c>
    </row>
    <row r="20" spans="1:14" x14ac:dyDescent="0.25">
      <c r="A20" s="1" t="s">
        <v>62</v>
      </c>
    </row>
    <row r="21" spans="1:14" x14ac:dyDescent="0.25">
      <c r="A21" s="1" t="s">
        <v>62</v>
      </c>
    </row>
    <row r="22" spans="1:14" ht="30" x14ac:dyDescent="0.25">
      <c r="A22" s="1" t="s">
        <v>143</v>
      </c>
      <c r="C22" s="25" t="s">
        <v>144</v>
      </c>
      <c r="E22" s="59" t="s">
        <v>145</v>
      </c>
      <c r="F22" s="60"/>
    </row>
    <row r="23" spans="1:14" x14ac:dyDescent="0.25">
      <c r="A23" s="1" t="s">
        <v>143</v>
      </c>
      <c r="B23" s="26" t="s">
        <v>108</v>
      </c>
      <c r="C23" s="23" t="s">
        <v>2</v>
      </c>
      <c r="D23" s="37" t="s">
        <v>108</v>
      </c>
      <c r="E23" s="61" t="s">
        <v>39</v>
      </c>
      <c r="F23" s="61"/>
    </row>
    <row r="24" spans="1:14" x14ac:dyDescent="0.25">
      <c r="A24" s="1" t="s">
        <v>143</v>
      </c>
      <c r="C24" s="23" t="s">
        <v>3</v>
      </c>
      <c r="E24" s="61" t="s">
        <v>40</v>
      </c>
      <c r="F24" s="61"/>
    </row>
    <row r="25" spans="1:14" x14ac:dyDescent="0.25">
      <c r="A25" s="1" t="s">
        <v>143</v>
      </c>
      <c r="C25" s="23" t="s">
        <v>4</v>
      </c>
      <c r="E25" s="3"/>
    </row>
    <row r="26" spans="1:14" x14ac:dyDescent="0.25">
      <c r="A26" s="1" t="s">
        <v>143</v>
      </c>
    </row>
    <row r="27" spans="1:14" ht="45" x14ac:dyDescent="0.25">
      <c r="A27" s="1" t="s">
        <v>143</v>
      </c>
      <c r="C27" s="25" t="s">
        <v>41</v>
      </c>
      <c r="D27" s="25" t="s">
        <v>109</v>
      </c>
      <c r="E27" s="25" t="s">
        <v>112</v>
      </c>
      <c r="F27" s="25" t="s">
        <v>124</v>
      </c>
      <c r="G27" s="25" t="s">
        <v>113</v>
      </c>
      <c r="H27" s="25" t="s">
        <v>79</v>
      </c>
      <c r="I27" s="25" t="s">
        <v>80</v>
      </c>
      <c r="K27" s="35" t="s">
        <v>115</v>
      </c>
      <c r="L27" s="35" t="s">
        <v>117</v>
      </c>
      <c r="M27" s="35"/>
      <c r="N27" s="35" t="s">
        <v>116</v>
      </c>
    </row>
    <row r="28" spans="1:14" x14ac:dyDescent="0.25">
      <c r="A28" s="1" t="s">
        <v>143</v>
      </c>
      <c r="B28" s="26" t="s">
        <v>108</v>
      </c>
      <c r="C28" s="23" t="s">
        <v>7</v>
      </c>
      <c r="D28" s="24" t="s">
        <v>110</v>
      </c>
      <c r="E28" s="25">
        <v>55</v>
      </c>
      <c r="F28" s="25" t="s">
        <v>125</v>
      </c>
      <c r="G28" s="24">
        <v>80</v>
      </c>
      <c r="H28" s="34">
        <f>sqft/G28*E28</f>
        <v>1787.5</v>
      </c>
      <c r="I28" s="34">
        <f>H28/sqft</f>
        <v>0.6875</v>
      </c>
      <c r="K28" s="27" t="s">
        <v>148</v>
      </c>
      <c r="L28" s="27">
        <v>80</v>
      </c>
      <c r="M28" s="28" t="s">
        <v>114</v>
      </c>
      <c r="N28" s="27">
        <v>125</v>
      </c>
    </row>
    <row r="29" spans="1:14" x14ac:dyDescent="0.25">
      <c r="A29" s="1" t="s">
        <v>143</v>
      </c>
      <c r="C29" s="23" t="s">
        <v>8</v>
      </c>
      <c r="D29" s="24"/>
      <c r="E29" s="25"/>
      <c r="F29" s="25"/>
      <c r="G29" s="24"/>
      <c r="H29" s="34"/>
      <c r="I29" s="34"/>
      <c r="K29" s="27" t="s">
        <v>148</v>
      </c>
      <c r="L29" s="27">
        <v>80</v>
      </c>
      <c r="M29" s="28" t="s">
        <v>114</v>
      </c>
      <c r="N29" s="27">
        <v>125</v>
      </c>
    </row>
    <row r="30" spans="1:14" x14ac:dyDescent="0.25">
      <c r="A30" s="1" t="s">
        <v>143</v>
      </c>
      <c r="C30" s="23" t="s">
        <v>159</v>
      </c>
      <c r="D30" s="24"/>
      <c r="E30" s="25"/>
      <c r="F30" s="25"/>
      <c r="G30" s="24"/>
      <c r="H30" s="34"/>
      <c r="I30" s="34"/>
      <c r="K30" s="27" t="s">
        <v>148</v>
      </c>
      <c r="L30" s="27">
        <v>80</v>
      </c>
      <c r="M30" s="28" t="s">
        <v>114</v>
      </c>
      <c r="N30" s="27">
        <v>125</v>
      </c>
    </row>
    <row r="31" spans="1:14" ht="15.75" thickBot="1" x14ac:dyDescent="0.3"/>
    <row r="32" spans="1:14" ht="45.75" thickBot="1" x14ac:dyDescent="0.3">
      <c r="A32" s="1" t="s">
        <v>143</v>
      </c>
      <c r="C32" s="25" t="s">
        <v>10</v>
      </c>
      <c r="D32" s="25" t="s">
        <v>109</v>
      </c>
      <c r="E32" s="25" t="s">
        <v>112</v>
      </c>
      <c r="F32" s="25" t="s">
        <v>124</v>
      </c>
      <c r="G32" s="25" t="s">
        <v>113</v>
      </c>
      <c r="H32" s="11" t="s">
        <v>79</v>
      </c>
      <c r="I32" s="11" t="s">
        <v>80</v>
      </c>
      <c r="K32" s="35" t="s">
        <v>115</v>
      </c>
      <c r="L32" s="35" t="s">
        <v>117</v>
      </c>
      <c r="M32" s="35"/>
      <c r="N32" s="35" t="s">
        <v>116</v>
      </c>
    </row>
    <row r="33" spans="1:14" x14ac:dyDescent="0.25">
      <c r="A33" s="1" t="s">
        <v>143</v>
      </c>
      <c r="B33" s="26" t="s">
        <v>108</v>
      </c>
      <c r="C33" s="2" t="s">
        <v>11</v>
      </c>
      <c r="D33" s="32" t="s">
        <v>121</v>
      </c>
      <c r="E33" s="25">
        <v>30</v>
      </c>
      <c r="F33" s="25" t="s">
        <v>125</v>
      </c>
      <c r="G33" s="24">
        <v>250</v>
      </c>
      <c r="H33" s="34">
        <f>sqft/G33*E33</f>
        <v>312</v>
      </c>
      <c r="I33" s="34">
        <f>H33/sqft</f>
        <v>0.12</v>
      </c>
      <c r="K33" s="27"/>
      <c r="L33" s="27">
        <v>250</v>
      </c>
      <c r="M33" s="27" t="s">
        <v>42</v>
      </c>
      <c r="N33" s="27">
        <v>350</v>
      </c>
    </row>
    <row r="34" spans="1:14" x14ac:dyDescent="0.25">
      <c r="A34" s="1" t="s">
        <v>143</v>
      </c>
      <c r="B34" s="26" t="s">
        <v>108</v>
      </c>
      <c r="C34" s="2" t="s">
        <v>12</v>
      </c>
      <c r="D34" s="32" t="s">
        <v>122</v>
      </c>
      <c r="E34" s="25">
        <v>35</v>
      </c>
      <c r="F34" s="25" t="s">
        <v>125</v>
      </c>
      <c r="G34" s="24">
        <v>80</v>
      </c>
      <c r="H34" s="34">
        <f>sqft/G34*E34</f>
        <v>1137.5</v>
      </c>
      <c r="I34" s="34">
        <f>H34/sqft</f>
        <v>0.4375</v>
      </c>
      <c r="K34" s="27"/>
      <c r="L34" s="27">
        <v>80</v>
      </c>
      <c r="M34" s="27" t="s">
        <v>42</v>
      </c>
      <c r="N34" s="27">
        <v>150</v>
      </c>
    </row>
    <row r="35" spans="1:14" x14ac:dyDescent="0.25">
      <c r="A35" s="1" t="s">
        <v>143</v>
      </c>
      <c r="B35" s="26" t="s">
        <v>108</v>
      </c>
      <c r="C35" s="2" t="s">
        <v>13</v>
      </c>
      <c r="D35" s="32" t="s">
        <v>123</v>
      </c>
      <c r="E35" s="25">
        <v>35</v>
      </c>
      <c r="F35" s="25" t="s">
        <v>125</v>
      </c>
      <c r="G35" s="24">
        <v>100</v>
      </c>
      <c r="H35" s="34">
        <f>sqft/G35*E35</f>
        <v>910</v>
      </c>
      <c r="I35" s="34">
        <f>H35/sqft</f>
        <v>0.35</v>
      </c>
      <c r="K35" s="27"/>
      <c r="L35" s="27">
        <v>100</v>
      </c>
      <c r="M35" s="27"/>
      <c r="N35" s="27">
        <v>150</v>
      </c>
    </row>
    <row r="36" spans="1:14" ht="30" x14ac:dyDescent="0.25">
      <c r="A36" s="1" t="s">
        <v>143</v>
      </c>
      <c r="C36" s="4"/>
      <c r="G36" s="38" t="s">
        <v>146</v>
      </c>
      <c r="H36" s="39">
        <f>SUM(H28:H30)+SUM(H33:H35)</f>
        <v>4147</v>
      </c>
      <c r="I36" s="39">
        <f>H36/sqft</f>
        <v>1.595</v>
      </c>
    </row>
    <row r="37" spans="1:14" x14ac:dyDescent="0.25">
      <c r="A37" s="1" t="s">
        <v>70</v>
      </c>
    </row>
    <row r="38" spans="1:14" x14ac:dyDescent="0.25">
      <c r="A38" s="1" t="s">
        <v>70</v>
      </c>
    </row>
    <row r="39" spans="1:14" x14ac:dyDescent="0.25">
      <c r="A39" s="1" t="s">
        <v>70</v>
      </c>
    </row>
    <row r="40" spans="1:14" x14ac:dyDescent="0.25">
      <c r="A40" s="1" t="s">
        <v>70</v>
      </c>
      <c r="C40" s="27" t="s">
        <v>149</v>
      </c>
    </row>
    <row r="41" spans="1:14" x14ac:dyDescent="0.25">
      <c r="A41" s="1" t="s">
        <v>70</v>
      </c>
    </row>
    <row r="42" spans="1:14" x14ac:dyDescent="0.25">
      <c r="A42" s="1" t="s">
        <v>70</v>
      </c>
      <c r="B42" s="26" t="s">
        <v>108</v>
      </c>
      <c r="C42" s="2" t="s">
        <v>126</v>
      </c>
    </row>
    <row r="43" spans="1:14" x14ac:dyDescent="0.25">
      <c r="A43" s="1" t="s">
        <v>70</v>
      </c>
    </row>
    <row r="44" spans="1:14" ht="30" x14ac:dyDescent="0.25">
      <c r="A44" s="1" t="s">
        <v>70</v>
      </c>
      <c r="C44" s="1" t="s">
        <v>133</v>
      </c>
      <c r="E44" s="25" t="s">
        <v>112</v>
      </c>
      <c r="F44" s="25" t="s">
        <v>124</v>
      </c>
      <c r="G44" s="25" t="s">
        <v>132</v>
      </c>
      <c r="H44" s="25" t="s">
        <v>79</v>
      </c>
      <c r="I44" s="25" t="s">
        <v>80</v>
      </c>
    </row>
    <row r="45" spans="1:14" x14ac:dyDescent="0.25">
      <c r="A45" s="1" t="s">
        <v>70</v>
      </c>
      <c r="B45" s="26" t="s">
        <v>108</v>
      </c>
      <c r="C45" s="2" t="s">
        <v>46</v>
      </c>
      <c r="E45" s="25">
        <v>20</v>
      </c>
      <c r="F45" s="25" t="s">
        <v>129</v>
      </c>
      <c r="G45" s="24">
        <v>200</v>
      </c>
      <c r="H45" s="39">
        <f>sqft/G45*E45</f>
        <v>260</v>
      </c>
      <c r="I45" s="39">
        <f>H45/sqft</f>
        <v>0.1</v>
      </c>
    </row>
    <row r="46" spans="1:14" x14ac:dyDescent="0.25">
      <c r="A46" s="1" t="s">
        <v>70</v>
      </c>
      <c r="C46" s="2"/>
    </row>
    <row r="47" spans="1:14" x14ac:dyDescent="0.25">
      <c r="A47" s="1" t="s">
        <v>70</v>
      </c>
      <c r="C47" s="2"/>
    </row>
    <row r="48" spans="1:14" x14ac:dyDescent="0.25">
      <c r="A48" s="1" t="s">
        <v>70</v>
      </c>
      <c r="C48" s="5"/>
    </row>
    <row r="49" spans="1:18" ht="15.75" thickBot="1" x14ac:dyDescent="0.3">
      <c r="A49" s="1" t="s">
        <v>71</v>
      </c>
      <c r="C49" s="5"/>
    </row>
    <row r="50" spans="1:18" ht="30" x14ac:dyDescent="0.25">
      <c r="A50" s="1" t="s">
        <v>71</v>
      </c>
      <c r="C50" s="57" t="s">
        <v>16</v>
      </c>
      <c r="D50" s="57" t="s">
        <v>17</v>
      </c>
      <c r="E50" s="57" t="s">
        <v>18</v>
      </c>
      <c r="F50" s="57" t="s">
        <v>19</v>
      </c>
      <c r="G50" s="6" t="s">
        <v>104</v>
      </c>
      <c r="H50" s="57" t="s">
        <v>21</v>
      </c>
      <c r="I50" s="57" t="s">
        <v>22</v>
      </c>
      <c r="J50" s="57" t="s">
        <v>23</v>
      </c>
      <c r="K50" s="57" t="s">
        <v>85</v>
      </c>
      <c r="L50" s="57" t="s">
        <v>86</v>
      </c>
    </row>
    <row r="51" spans="1:18" ht="15.75" thickBot="1" x14ac:dyDescent="0.3">
      <c r="A51" s="1" t="s">
        <v>71</v>
      </c>
      <c r="C51" s="58"/>
      <c r="D51" s="58"/>
      <c r="E51" s="58"/>
      <c r="F51" s="58"/>
      <c r="G51" s="7" t="s">
        <v>20</v>
      </c>
      <c r="H51" s="58"/>
      <c r="I51" s="58"/>
      <c r="J51" s="58"/>
      <c r="K51" s="58"/>
      <c r="L51" s="58"/>
    </row>
    <row r="52" spans="1:18" ht="15.75" thickBot="1" x14ac:dyDescent="0.3">
      <c r="A52" s="1" t="s">
        <v>71</v>
      </c>
      <c r="C52" s="8" t="s">
        <v>24</v>
      </c>
      <c r="D52" s="8">
        <v>3</v>
      </c>
      <c r="E52" s="8">
        <v>24</v>
      </c>
      <c r="F52" s="9">
        <v>15</v>
      </c>
      <c r="G52" s="10">
        <f>D52*E52*F52</f>
        <v>1080</v>
      </c>
      <c r="H52" s="8">
        <v>2</v>
      </c>
      <c r="I52" s="9">
        <v>80</v>
      </c>
      <c r="J52" s="10">
        <v>160</v>
      </c>
      <c r="K52" s="10">
        <f>+G52+J52</f>
        <v>1240</v>
      </c>
      <c r="L52" s="16">
        <f>+K52/sqft</f>
        <v>0.47692307692307695</v>
      </c>
      <c r="O52" s="27" t="s">
        <v>88</v>
      </c>
      <c r="P52" s="28"/>
      <c r="Q52" s="27"/>
      <c r="R52" s="27"/>
    </row>
    <row r="53" spans="1:18" ht="15.75" thickBot="1" x14ac:dyDescent="0.3">
      <c r="A53" s="1" t="s">
        <v>71</v>
      </c>
      <c r="C53" s="8" t="s">
        <v>25</v>
      </c>
      <c r="D53" s="8">
        <v>2</v>
      </c>
      <c r="E53" s="8">
        <v>24</v>
      </c>
      <c r="F53" s="9">
        <v>10</v>
      </c>
      <c r="G53" s="10">
        <f>D53*E53*F53</f>
        <v>480</v>
      </c>
      <c r="H53" s="8">
        <v>2</v>
      </c>
      <c r="I53" s="9">
        <v>80</v>
      </c>
      <c r="J53" s="10">
        <v>160</v>
      </c>
      <c r="K53" s="10">
        <f t="shared" ref="K53" si="0">+G53+J53</f>
        <v>640</v>
      </c>
      <c r="L53" s="16">
        <f>+K53/sqft</f>
        <v>0.24615384615384617</v>
      </c>
      <c r="O53" s="27" t="s">
        <v>68</v>
      </c>
      <c r="P53" s="28"/>
      <c r="Q53" s="27" t="s">
        <v>69</v>
      </c>
      <c r="R53" s="27"/>
    </row>
    <row r="54" spans="1:18" ht="15.75" thickBot="1" x14ac:dyDescent="0.3">
      <c r="A54" s="1" t="s">
        <v>71</v>
      </c>
      <c r="C54" s="8"/>
      <c r="D54" s="8"/>
      <c r="E54" s="8"/>
      <c r="F54" s="9"/>
      <c r="G54" s="10"/>
      <c r="H54" s="8"/>
      <c r="I54" s="9"/>
      <c r="J54" s="10"/>
      <c r="K54" s="10"/>
      <c r="L54" s="10"/>
      <c r="O54" s="29">
        <v>15</v>
      </c>
      <c r="P54" s="28" t="s">
        <v>44</v>
      </c>
      <c r="Q54" s="29">
        <v>100</v>
      </c>
      <c r="R54" s="27" t="s">
        <v>52</v>
      </c>
    </row>
    <row r="55" spans="1:18" ht="15.75" thickBot="1" x14ac:dyDescent="0.3">
      <c r="A55" s="1" t="s">
        <v>71</v>
      </c>
      <c r="C55" s="8"/>
      <c r="D55" s="8"/>
      <c r="E55" s="8"/>
      <c r="F55" s="9"/>
      <c r="G55" s="10"/>
      <c r="H55" s="8"/>
      <c r="I55" s="9"/>
      <c r="J55" s="10"/>
      <c r="K55" s="10"/>
      <c r="L55" s="10"/>
      <c r="O55" s="27">
        <v>0</v>
      </c>
      <c r="P55" s="28" t="s">
        <v>44</v>
      </c>
      <c r="Q55" s="27">
        <v>14</v>
      </c>
      <c r="R55" s="27" t="s">
        <v>51</v>
      </c>
    </row>
    <row r="56" spans="1:18" ht="15.75" thickBot="1" x14ac:dyDescent="0.3">
      <c r="A56" s="1" t="s">
        <v>71</v>
      </c>
      <c r="C56" s="11" t="s">
        <v>26</v>
      </c>
      <c r="D56" s="18">
        <f>SUM(D52:D55)</f>
        <v>5</v>
      </c>
      <c r="E56" s="12"/>
      <c r="F56" s="12"/>
      <c r="G56" s="10">
        <f>SUM(G52:G55)</f>
        <v>1560</v>
      </c>
      <c r="H56" s="12"/>
      <c r="I56" s="12"/>
      <c r="J56" s="10">
        <f>SUM(J52:J55)</f>
        <v>320</v>
      </c>
      <c r="K56" s="40">
        <f>SUM(K52:K55)</f>
        <v>1880</v>
      </c>
      <c r="L56" s="41">
        <f>SUM(L52:L55)</f>
        <v>0.72307692307692317</v>
      </c>
      <c r="O56" s="27">
        <v>0</v>
      </c>
      <c r="P56" s="28" t="s">
        <v>44</v>
      </c>
      <c r="Q56" s="27">
        <v>200</v>
      </c>
      <c r="R56" s="27" t="s">
        <v>89</v>
      </c>
    </row>
    <row r="57" spans="1:18" x14ac:dyDescent="0.25">
      <c r="A57" s="1" t="s">
        <v>71</v>
      </c>
      <c r="C57" s="5"/>
    </row>
    <row r="58" spans="1:18" ht="15.75" thickBot="1" x14ac:dyDescent="0.3">
      <c r="A58" s="1" t="s">
        <v>72</v>
      </c>
      <c r="C58" s="5"/>
    </row>
    <row r="59" spans="1:18" ht="45.75" thickBot="1" x14ac:dyDescent="0.3">
      <c r="A59" s="1" t="s">
        <v>72</v>
      </c>
      <c r="C59" s="11" t="s">
        <v>27</v>
      </c>
      <c r="D59" s="11" t="s">
        <v>28</v>
      </c>
      <c r="E59" s="11" t="s">
        <v>29</v>
      </c>
      <c r="F59" s="11" t="s">
        <v>30</v>
      </c>
      <c r="G59" s="11" t="s">
        <v>31</v>
      </c>
      <c r="H59" s="11" t="s">
        <v>32</v>
      </c>
      <c r="I59" s="11" t="s">
        <v>33</v>
      </c>
      <c r="J59" s="11" t="s">
        <v>79</v>
      </c>
      <c r="K59" s="11" t="s">
        <v>80</v>
      </c>
      <c r="M59" s="6" t="s">
        <v>53</v>
      </c>
      <c r="O59" s="27" t="s">
        <v>90</v>
      </c>
      <c r="P59" s="28"/>
      <c r="Q59" s="27"/>
      <c r="R59" s="27"/>
    </row>
    <row r="60" spans="1:18" ht="15.75" thickBot="1" x14ac:dyDescent="0.3">
      <c r="A60" s="1" t="s">
        <v>72</v>
      </c>
      <c r="C60" s="8" t="s">
        <v>34</v>
      </c>
      <c r="D60" s="8">
        <v>1</v>
      </c>
      <c r="E60" s="8" t="s">
        <v>35</v>
      </c>
      <c r="F60" s="8" t="s">
        <v>36</v>
      </c>
      <c r="G60" s="13">
        <v>42636</v>
      </c>
      <c r="H60" s="8">
        <v>100</v>
      </c>
      <c r="I60" s="8">
        <v>100</v>
      </c>
      <c r="J60" s="9">
        <f>I60*$M$60</f>
        <v>50</v>
      </c>
      <c r="K60" s="8">
        <f>J60/sqft</f>
        <v>1.9230769230769232E-2</v>
      </c>
      <c r="M60" s="19">
        <v>0.5</v>
      </c>
      <c r="O60" s="27" t="s">
        <v>68</v>
      </c>
      <c r="P60" s="28"/>
      <c r="Q60" s="27" t="s">
        <v>69</v>
      </c>
      <c r="R60" s="27"/>
    </row>
    <row r="61" spans="1:18" ht="15.75" thickBot="1" x14ac:dyDescent="0.3">
      <c r="A61" s="1" t="s">
        <v>72</v>
      </c>
      <c r="C61" s="8" t="s">
        <v>37</v>
      </c>
      <c r="D61" s="8">
        <v>2</v>
      </c>
      <c r="E61" s="8" t="s">
        <v>35</v>
      </c>
      <c r="F61" s="8" t="s">
        <v>36</v>
      </c>
      <c r="G61" s="13">
        <v>42636</v>
      </c>
      <c r="H61" s="8">
        <v>100</v>
      </c>
      <c r="I61" s="8">
        <v>200</v>
      </c>
      <c r="J61" s="9">
        <f>I61*$M$60</f>
        <v>100</v>
      </c>
      <c r="K61" s="8">
        <f>J61/sqft</f>
        <v>3.8461538461538464E-2</v>
      </c>
      <c r="O61" s="30">
        <v>0.4</v>
      </c>
      <c r="P61" s="28" t="s">
        <v>44</v>
      </c>
      <c r="Q61" s="30">
        <v>2</v>
      </c>
      <c r="R61" s="27" t="s">
        <v>91</v>
      </c>
    </row>
    <row r="62" spans="1:18" ht="30.75" thickBot="1" x14ac:dyDescent="0.3">
      <c r="A62" s="1" t="s">
        <v>72</v>
      </c>
      <c r="C62" s="8" t="s">
        <v>34</v>
      </c>
      <c r="D62" s="8">
        <v>1</v>
      </c>
      <c r="E62" s="8" t="s">
        <v>36</v>
      </c>
      <c r="F62" s="8" t="s">
        <v>35</v>
      </c>
      <c r="G62" s="13">
        <v>42638</v>
      </c>
      <c r="H62" s="8">
        <v>100</v>
      </c>
      <c r="I62" s="8">
        <v>100</v>
      </c>
      <c r="J62" s="9">
        <f>I62*$M$60</f>
        <v>50</v>
      </c>
      <c r="K62" s="8">
        <f>J62/sqft</f>
        <v>1.9230769230769232E-2</v>
      </c>
    </row>
    <row r="63" spans="1:18" ht="30.75" thickBot="1" x14ac:dyDescent="0.3">
      <c r="A63" s="1" t="s">
        <v>72</v>
      </c>
      <c r="C63" s="8" t="s">
        <v>37</v>
      </c>
      <c r="D63" s="8">
        <v>2</v>
      </c>
      <c r="E63" s="8" t="s">
        <v>36</v>
      </c>
      <c r="F63" s="8" t="s">
        <v>35</v>
      </c>
      <c r="G63" s="13">
        <v>42638</v>
      </c>
      <c r="H63" s="8">
        <v>100</v>
      </c>
      <c r="I63" s="8">
        <v>200</v>
      </c>
      <c r="J63" s="9">
        <f>I63*$M$60</f>
        <v>100</v>
      </c>
      <c r="K63" s="8">
        <f>J63/sqft</f>
        <v>3.8461538461538464E-2</v>
      </c>
    </row>
    <row r="64" spans="1:18" ht="15.75" thickBot="1" x14ac:dyDescent="0.3">
      <c r="A64" s="1" t="s">
        <v>72</v>
      </c>
      <c r="C64" s="11" t="s">
        <v>73</v>
      </c>
      <c r="D64" s="12"/>
      <c r="E64" s="12"/>
      <c r="F64" s="12"/>
      <c r="G64" s="12"/>
      <c r="H64" s="12"/>
      <c r="I64" s="11">
        <f>SUM(I60:I63)</f>
        <v>600</v>
      </c>
      <c r="J64" s="42">
        <f>SUM(J60:J63)</f>
        <v>300</v>
      </c>
      <c r="K64" s="42">
        <f>SUM(K60:K63)</f>
        <v>0.11538461538461539</v>
      </c>
    </row>
    <row r="65" spans="1:8" ht="15.75" thickBot="1" x14ac:dyDescent="0.3">
      <c r="C65" s="3"/>
    </row>
    <row r="66" spans="1:8" ht="15.75" thickBot="1" x14ac:dyDescent="0.3">
      <c r="A66" s="1" t="s">
        <v>74</v>
      </c>
      <c r="C66" s="11" t="s">
        <v>152</v>
      </c>
      <c r="D66" s="11" t="s">
        <v>79</v>
      </c>
      <c r="E66" s="11" t="s">
        <v>80</v>
      </c>
    </row>
    <row r="67" spans="1:8" ht="15.75" thickBot="1" x14ac:dyDescent="0.3">
      <c r="A67" s="1" t="s">
        <v>74</v>
      </c>
      <c r="C67" s="8" t="s">
        <v>75</v>
      </c>
      <c r="D67" s="8">
        <v>200</v>
      </c>
      <c r="E67" s="8">
        <f>D67/sqft</f>
        <v>7.6923076923076927E-2</v>
      </c>
    </row>
    <row r="68" spans="1:8" ht="15.75" thickBot="1" x14ac:dyDescent="0.3">
      <c r="A68" s="1" t="s">
        <v>74</v>
      </c>
      <c r="C68" s="8" t="s">
        <v>76</v>
      </c>
      <c r="D68" s="8">
        <v>200</v>
      </c>
      <c r="E68" s="8">
        <f>D68/sqft</f>
        <v>7.6923076923076927E-2</v>
      </c>
    </row>
    <row r="69" spans="1:8" ht="15.75" thickBot="1" x14ac:dyDescent="0.3">
      <c r="A69" s="1" t="s">
        <v>74</v>
      </c>
      <c r="C69" s="8" t="s">
        <v>77</v>
      </c>
      <c r="D69" s="8">
        <v>300</v>
      </c>
      <c r="E69" s="8">
        <f>D69/sqft</f>
        <v>0.11538461538461539</v>
      </c>
    </row>
    <row r="70" spans="1:8" ht="15.75" thickBot="1" x14ac:dyDescent="0.3">
      <c r="A70" s="1" t="s">
        <v>74</v>
      </c>
      <c r="C70" s="8" t="s">
        <v>78</v>
      </c>
      <c r="D70" s="8">
        <v>250</v>
      </c>
      <c r="E70" s="8">
        <f>D70/sqft</f>
        <v>9.6153846153846159E-2</v>
      </c>
    </row>
    <row r="71" spans="1:8" ht="15.75" thickBot="1" x14ac:dyDescent="0.3">
      <c r="A71" s="1" t="s">
        <v>74</v>
      </c>
      <c r="C71" s="11" t="s">
        <v>73</v>
      </c>
      <c r="D71" s="42">
        <f>SUM(D67:D70)</f>
        <v>950</v>
      </c>
      <c r="E71" s="42">
        <f>SUM(E67:E70)</f>
        <v>0.36538461538461542</v>
      </c>
    </row>
    <row r="72" spans="1:8" x14ac:dyDescent="0.25">
      <c r="A72" s="1" t="s">
        <v>74</v>
      </c>
    </row>
    <row r="73" spans="1:8" x14ac:dyDescent="0.25">
      <c r="A73" s="1" t="s">
        <v>74</v>
      </c>
    </row>
    <row r="74" spans="1:8" ht="15.75" thickBot="1" x14ac:dyDescent="0.3">
      <c r="A74" s="1" t="s">
        <v>84</v>
      </c>
    </row>
    <row r="75" spans="1:8" ht="15.75" thickBot="1" x14ac:dyDescent="0.3">
      <c r="A75" s="1" t="s">
        <v>84</v>
      </c>
      <c r="C75" s="11" t="s">
        <v>81</v>
      </c>
      <c r="D75" s="11" t="s">
        <v>62</v>
      </c>
      <c r="E75" s="11" t="s">
        <v>79</v>
      </c>
      <c r="F75" s="11" t="s">
        <v>80</v>
      </c>
    </row>
    <row r="76" spans="1:8" ht="15.75" thickBot="1" x14ac:dyDescent="0.3">
      <c r="A76" s="1" t="s">
        <v>84</v>
      </c>
      <c r="C76" s="8" t="s">
        <v>82</v>
      </c>
      <c r="D76" s="11">
        <f>+sqft</f>
        <v>2600</v>
      </c>
      <c r="E76" s="15"/>
      <c r="F76" s="15"/>
      <c r="H76" s="14"/>
    </row>
    <row r="77" spans="1:8" ht="15.75" thickBot="1" x14ac:dyDescent="0.3">
      <c r="A77" s="1" t="s">
        <v>84</v>
      </c>
      <c r="C77" s="8" t="s">
        <v>151</v>
      </c>
      <c r="D77" s="15"/>
      <c r="E77" s="21">
        <f>+H36</f>
        <v>4147</v>
      </c>
      <c r="F77" s="21">
        <f>E77/sqft</f>
        <v>1.595</v>
      </c>
    </row>
    <row r="78" spans="1:8" ht="15.75" thickBot="1" x14ac:dyDescent="0.3">
      <c r="A78" s="1" t="s">
        <v>84</v>
      </c>
      <c r="C78" s="8" t="s">
        <v>83</v>
      </c>
      <c r="D78" s="15"/>
      <c r="E78" s="21">
        <f>+H45</f>
        <v>260</v>
      </c>
      <c r="F78" s="21">
        <f>E78/sqft</f>
        <v>0.1</v>
      </c>
    </row>
    <row r="79" spans="1:8" ht="15.75" thickBot="1" x14ac:dyDescent="0.3">
      <c r="A79" s="1" t="s">
        <v>84</v>
      </c>
      <c r="C79" s="8" t="s">
        <v>71</v>
      </c>
      <c r="D79" s="15"/>
      <c r="E79" s="21">
        <f>+K56</f>
        <v>1880</v>
      </c>
      <c r="F79" s="21">
        <f>E79/sqft</f>
        <v>0.72307692307692306</v>
      </c>
    </row>
    <row r="80" spans="1:8" ht="15.75" thickBot="1" x14ac:dyDescent="0.3">
      <c r="A80" s="1" t="s">
        <v>84</v>
      </c>
      <c r="C80" s="8" t="s">
        <v>72</v>
      </c>
      <c r="D80" s="15"/>
      <c r="E80" s="21">
        <f>+J64</f>
        <v>300</v>
      </c>
      <c r="F80" s="21">
        <f>E80/sqft</f>
        <v>0.11538461538461539</v>
      </c>
    </row>
    <row r="81" spans="1:6" ht="15.75" thickBot="1" x14ac:dyDescent="0.3">
      <c r="A81" s="1" t="s">
        <v>84</v>
      </c>
      <c r="C81" s="8" t="s">
        <v>74</v>
      </c>
      <c r="D81" s="15"/>
      <c r="E81" s="21">
        <f>+D71</f>
        <v>950</v>
      </c>
      <c r="F81" s="21">
        <f>E81/sqft</f>
        <v>0.36538461538461536</v>
      </c>
    </row>
    <row r="82" spans="1:6" ht="15.75" thickBot="1" x14ac:dyDescent="0.3">
      <c r="A82" s="1" t="s">
        <v>84</v>
      </c>
      <c r="C82" s="8"/>
      <c r="D82" s="8"/>
      <c r="E82" s="22"/>
      <c r="F82" s="22"/>
    </row>
    <row r="83" spans="1:6" ht="15.75" thickBot="1" x14ac:dyDescent="0.3">
      <c r="A83" s="1" t="s">
        <v>84</v>
      </c>
      <c r="C83" s="11" t="s">
        <v>73</v>
      </c>
      <c r="D83" s="11"/>
      <c r="E83" s="21">
        <f>SUM(E76:E82)</f>
        <v>7537</v>
      </c>
      <c r="F83" s="21">
        <f>SUM(F76:F82)</f>
        <v>2.8988461538461539</v>
      </c>
    </row>
    <row r="84" spans="1:6" x14ac:dyDescent="0.25">
      <c r="A84" s="1" t="s">
        <v>84</v>
      </c>
    </row>
    <row r="85" spans="1:6" x14ac:dyDescent="0.25">
      <c r="A85" s="1" t="s">
        <v>87</v>
      </c>
    </row>
    <row r="86" spans="1:6" ht="15.75" thickBot="1" x14ac:dyDescent="0.3">
      <c r="A86" s="1" t="s">
        <v>87</v>
      </c>
      <c r="C86" s="1" t="s">
        <v>102</v>
      </c>
    </row>
    <row r="87" spans="1:6" ht="15.75" thickBot="1" x14ac:dyDescent="0.3">
      <c r="A87" s="1" t="s">
        <v>87</v>
      </c>
      <c r="C87" s="1" t="s">
        <v>92</v>
      </c>
      <c r="D87" s="20">
        <v>0.4</v>
      </c>
      <c r="E87" s="21">
        <f>+$E$83*(1+D87)</f>
        <v>10551.8</v>
      </c>
      <c r="F87" s="21">
        <f t="shared" ref="F87:F93" si="1">+E87/sqft</f>
        <v>4.0583846153846155</v>
      </c>
    </row>
    <row r="88" spans="1:6" ht="15.75" thickBot="1" x14ac:dyDescent="0.3">
      <c r="A88" s="1" t="s">
        <v>87</v>
      </c>
      <c r="C88" s="1" t="s">
        <v>93</v>
      </c>
      <c r="D88" s="20">
        <f>+D87+0.1</f>
        <v>0.5</v>
      </c>
      <c r="E88" s="21">
        <f t="shared" ref="E88:E93" si="2">+$E$83*(1+D88)</f>
        <v>11305.5</v>
      </c>
      <c r="F88" s="21">
        <f t="shared" si="1"/>
        <v>4.3482692307692306</v>
      </c>
    </row>
    <row r="89" spans="1:6" ht="15.75" thickBot="1" x14ac:dyDescent="0.3">
      <c r="A89" s="1" t="s">
        <v>87</v>
      </c>
      <c r="C89" s="1" t="s">
        <v>94</v>
      </c>
      <c r="D89" s="20">
        <f t="shared" ref="D89:D93" si="3">+D88+0.1</f>
        <v>0.6</v>
      </c>
      <c r="E89" s="21">
        <f t="shared" si="2"/>
        <v>12059.2</v>
      </c>
      <c r="F89" s="21">
        <f t="shared" si="1"/>
        <v>4.6381538461538465</v>
      </c>
    </row>
    <row r="90" spans="1:6" ht="15.75" thickBot="1" x14ac:dyDescent="0.3">
      <c r="A90" s="1" t="s">
        <v>87</v>
      </c>
      <c r="C90" s="1" t="s">
        <v>95</v>
      </c>
      <c r="D90" s="20">
        <f t="shared" si="3"/>
        <v>0.7</v>
      </c>
      <c r="E90" s="21">
        <f t="shared" si="2"/>
        <v>12812.9</v>
      </c>
      <c r="F90" s="21">
        <f t="shared" si="1"/>
        <v>4.9280384615384616</v>
      </c>
    </row>
    <row r="91" spans="1:6" ht="15.75" thickBot="1" x14ac:dyDescent="0.3">
      <c r="A91" s="1" t="s">
        <v>87</v>
      </c>
      <c r="C91" s="1" t="s">
        <v>96</v>
      </c>
      <c r="D91" s="20">
        <f t="shared" si="3"/>
        <v>0.79999999999999993</v>
      </c>
      <c r="E91" s="21">
        <f t="shared" si="2"/>
        <v>13566.599999999999</v>
      </c>
      <c r="F91" s="21">
        <f t="shared" si="1"/>
        <v>5.2179230769230767</v>
      </c>
    </row>
    <row r="92" spans="1:6" ht="15.75" thickBot="1" x14ac:dyDescent="0.3">
      <c r="A92" s="1" t="s">
        <v>87</v>
      </c>
      <c r="C92" s="1" t="s">
        <v>97</v>
      </c>
      <c r="D92" s="20">
        <f t="shared" si="3"/>
        <v>0.89999999999999991</v>
      </c>
      <c r="E92" s="21">
        <f t="shared" si="2"/>
        <v>14320.3</v>
      </c>
      <c r="F92" s="21">
        <f t="shared" si="1"/>
        <v>5.5078076923076917</v>
      </c>
    </row>
    <row r="93" spans="1:6" ht="15.75" thickBot="1" x14ac:dyDescent="0.3">
      <c r="A93" s="1" t="s">
        <v>87</v>
      </c>
      <c r="C93" s="1" t="s">
        <v>98</v>
      </c>
      <c r="D93" s="20">
        <f t="shared" si="3"/>
        <v>0.99999999999999989</v>
      </c>
      <c r="E93" s="21">
        <f t="shared" si="2"/>
        <v>15074</v>
      </c>
      <c r="F93" s="21">
        <f t="shared" si="1"/>
        <v>5.7976923076923077</v>
      </c>
    </row>
    <row r="94" spans="1:6" x14ac:dyDescent="0.25">
      <c r="A94" s="1" t="s">
        <v>87</v>
      </c>
    </row>
    <row r="95" spans="1:6" x14ac:dyDescent="0.25">
      <c r="A95" s="1" t="s">
        <v>99</v>
      </c>
    </row>
    <row r="96" spans="1:6" ht="15.75" thickBot="1" x14ac:dyDescent="0.3">
      <c r="A96" s="1" t="s">
        <v>99</v>
      </c>
      <c r="C96" s="1" t="s">
        <v>103</v>
      </c>
    </row>
    <row r="97" spans="1:10" ht="15.75" thickBot="1" x14ac:dyDescent="0.3">
      <c r="A97" s="1" t="s">
        <v>99</v>
      </c>
      <c r="C97" s="1" t="s">
        <v>100</v>
      </c>
      <c r="D97" s="20">
        <v>0.6</v>
      </c>
      <c r="E97" s="21">
        <f t="shared" ref="E97" si="4">+$E$83*(1+D97)</f>
        <v>12059.2</v>
      </c>
      <c r="F97" s="21">
        <f>+E97/sqft</f>
        <v>4.6381538461538465</v>
      </c>
      <c r="H97" s="31" t="s">
        <v>120</v>
      </c>
      <c r="I97" s="27"/>
      <c r="J97" s="27"/>
    </row>
  </sheetData>
  <mergeCells count="12">
    <mergeCell ref="J50:J51"/>
    <mergeCell ref="K50:K51"/>
    <mergeCell ref="L50:L51"/>
    <mergeCell ref="E23:F23"/>
    <mergeCell ref="E24:F24"/>
    <mergeCell ref="H50:H51"/>
    <mergeCell ref="I50:I51"/>
    <mergeCell ref="E22:F22"/>
    <mergeCell ref="C50:C51"/>
    <mergeCell ref="D50:D51"/>
    <mergeCell ref="E50:E51"/>
    <mergeCell ref="F50:F51"/>
  </mergeCells>
  <pageMargins left="0.7" right="0.7" top="0.75" bottom="0.75" header="0.3" footer="0.3"/>
  <pageSetup scale="50" orientation="landscape" r:id="rId1"/>
  <rowBreaks count="1" manualBreakCount="1">
    <brk id="57" max="16383" man="1"/>
  </rowBreaks>
  <colBreaks count="1" manualBreakCount="1">
    <brk id="18" max="9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97"/>
  <sheetViews>
    <sheetView showGridLines="0" topLeftCell="A13" zoomScaleNormal="100" workbookViewId="0">
      <selection activeCell="C24" sqref="C24"/>
    </sheetView>
  </sheetViews>
  <sheetFormatPr defaultColWidth="9.140625" defaultRowHeight="15" x14ac:dyDescent="0.25"/>
  <cols>
    <col min="1" max="1" width="11.42578125" style="1" bestFit="1" customWidth="1"/>
    <col min="2" max="2" width="4.85546875" style="26" customWidth="1"/>
    <col min="3" max="3" width="39.42578125" style="1" customWidth="1"/>
    <col min="4" max="4" width="18.28515625" style="1" customWidth="1"/>
    <col min="5" max="5" width="12.85546875" style="1" customWidth="1"/>
    <col min="6" max="6" width="15.42578125" style="1" customWidth="1"/>
    <col min="7" max="7" width="14.42578125" style="1" customWidth="1"/>
    <col min="8" max="8" width="14" style="1" customWidth="1"/>
    <col min="9" max="9" width="12.85546875" style="1" customWidth="1"/>
    <col min="10" max="10" width="9.42578125" style="1" bestFit="1" customWidth="1"/>
    <col min="11" max="11" width="16.28515625" style="1" customWidth="1"/>
    <col min="12" max="12" width="9.42578125" style="1" bestFit="1" customWidth="1"/>
    <col min="13" max="13" width="10.140625" style="1" bestFit="1" customWidth="1"/>
    <col min="14" max="14" width="8" style="1" bestFit="1" customWidth="1"/>
    <col min="15" max="15" width="8.42578125" style="1" customWidth="1"/>
    <col min="16" max="16" width="8.42578125" style="26" customWidth="1"/>
    <col min="17" max="17" width="8.42578125" style="1" customWidth="1"/>
    <col min="18" max="18" width="17.42578125" style="1" customWidth="1"/>
    <col min="19" max="19" width="9.42578125" style="1" bestFit="1" customWidth="1"/>
    <col min="20" max="16384" width="9.140625" style="1"/>
  </cols>
  <sheetData>
    <row r="1" spans="1:12" x14ac:dyDescent="0.25">
      <c r="A1" s="1" t="s">
        <v>101</v>
      </c>
      <c r="B1" s="26" t="s">
        <v>137</v>
      </c>
    </row>
    <row r="2" spans="1:12" x14ac:dyDescent="0.25">
      <c r="A2" s="1" t="s">
        <v>54</v>
      </c>
      <c r="B2" s="1"/>
      <c r="C2" s="25" t="s">
        <v>136</v>
      </c>
      <c r="D2" s="25" t="s">
        <v>135</v>
      </c>
    </row>
    <row r="3" spans="1:12" x14ac:dyDescent="0.25">
      <c r="A3" s="1" t="s">
        <v>54</v>
      </c>
      <c r="B3" s="26" t="s">
        <v>61</v>
      </c>
      <c r="C3" s="25" t="s">
        <v>55</v>
      </c>
      <c r="D3" s="24" t="s">
        <v>138</v>
      </c>
    </row>
    <row r="4" spans="1:12" x14ac:dyDescent="0.25">
      <c r="A4" s="1" t="s">
        <v>54</v>
      </c>
      <c r="C4" s="25" t="s">
        <v>38</v>
      </c>
      <c r="D4" s="24" t="s">
        <v>139</v>
      </c>
    </row>
    <row r="5" spans="1:12" x14ac:dyDescent="0.25">
      <c r="A5" s="1" t="s">
        <v>54</v>
      </c>
      <c r="B5" s="26" t="s">
        <v>61</v>
      </c>
      <c r="C5" s="25" t="s">
        <v>56</v>
      </c>
      <c r="D5" s="24" t="s">
        <v>140</v>
      </c>
    </row>
    <row r="6" spans="1:12" x14ac:dyDescent="0.25">
      <c r="A6" s="1" t="s">
        <v>54</v>
      </c>
      <c r="C6" s="25" t="s">
        <v>57</v>
      </c>
      <c r="D6" s="24" t="s">
        <v>141</v>
      </c>
    </row>
    <row r="7" spans="1:12" x14ac:dyDescent="0.25">
      <c r="A7" s="1" t="s">
        <v>54</v>
      </c>
      <c r="C7" s="25" t="s">
        <v>142</v>
      </c>
      <c r="D7" s="24">
        <v>64468</v>
      </c>
    </row>
    <row r="8" spans="1:12" x14ac:dyDescent="0.25">
      <c r="A8" s="1" t="s">
        <v>54</v>
      </c>
      <c r="B8" s="26" t="s">
        <v>61</v>
      </c>
      <c r="C8" s="25" t="s">
        <v>58</v>
      </c>
      <c r="D8" s="36">
        <f ca="1">NOW()</f>
        <v>42828.570116319446</v>
      </c>
    </row>
    <row r="9" spans="1:12" x14ac:dyDescent="0.25">
      <c r="A9" s="1" t="s">
        <v>54</v>
      </c>
      <c r="C9" s="25" t="s">
        <v>59</v>
      </c>
      <c r="D9" s="24"/>
    </row>
    <row r="10" spans="1:12" x14ac:dyDescent="0.25">
      <c r="A10" s="1" t="s">
        <v>54</v>
      </c>
      <c r="C10" s="25" t="s">
        <v>60</v>
      </c>
      <c r="D10" s="24"/>
    </row>
    <row r="11" spans="1:12" x14ac:dyDescent="0.25">
      <c r="A11" s="1" t="s">
        <v>54</v>
      </c>
    </row>
    <row r="12" spans="1:12" x14ac:dyDescent="0.25">
      <c r="A12" s="1" t="s">
        <v>62</v>
      </c>
      <c r="C12" s="27" t="s">
        <v>118</v>
      </c>
    </row>
    <row r="13" spans="1:12" x14ac:dyDescent="0.25">
      <c r="A13" s="1" t="s">
        <v>62</v>
      </c>
      <c r="C13" s="3" t="s">
        <v>1</v>
      </c>
    </row>
    <row r="14" spans="1:12" x14ac:dyDescent="0.25">
      <c r="A14" s="1" t="s">
        <v>62</v>
      </c>
      <c r="C14" s="25" t="s">
        <v>66</v>
      </c>
      <c r="D14" s="25" t="s">
        <v>63</v>
      </c>
      <c r="E14" s="25" t="s">
        <v>64</v>
      </c>
      <c r="F14" s="25" t="s">
        <v>65</v>
      </c>
      <c r="H14" s="27" t="s">
        <v>119</v>
      </c>
      <c r="I14" s="27" t="s">
        <v>68</v>
      </c>
      <c r="J14" s="27"/>
      <c r="K14" s="27" t="s">
        <v>69</v>
      </c>
      <c r="L14" s="27"/>
    </row>
    <row r="15" spans="1:12" x14ac:dyDescent="0.25">
      <c r="A15" s="1" t="s">
        <v>62</v>
      </c>
      <c r="C15" s="23" t="s">
        <v>106</v>
      </c>
      <c r="D15" s="24">
        <v>100</v>
      </c>
      <c r="E15" s="24">
        <v>10</v>
      </c>
      <c r="F15" s="24">
        <f>D15*E15</f>
        <v>1000</v>
      </c>
      <c r="H15" s="27" t="s">
        <v>47</v>
      </c>
      <c r="I15" s="27">
        <v>1000</v>
      </c>
      <c r="J15" s="28" t="s">
        <v>114</v>
      </c>
      <c r="K15" s="27">
        <v>500000</v>
      </c>
      <c r="L15" s="27" t="s">
        <v>48</v>
      </c>
    </row>
    <row r="16" spans="1:12" x14ac:dyDescent="0.25">
      <c r="A16" s="1" t="s">
        <v>62</v>
      </c>
      <c r="C16" s="23" t="s">
        <v>105</v>
      </c>
      <c r="D16" s="24">
        <v>80</v>
      </c>
      <c r="E16" s="24">
        <v>20</v>
      </c>
      <c r="F16" s="24">
        <f>D16*E16</f>
        <v>1600</v>
      </c>
      <c r="H16" s="27" t="s">
        <v>49</v>
      </c>
      <c r="I16" s="27">
        <v>400</v>
      </c>
      <c r="J16" s="28" t="s">
        <v>114</v>
      </c>
      <c r="K16" s="27">
        <v>20000</v>
      </c>
      <c r="L16" s="27" t="s">
        <v>48</v>
      </c>
    </row>
    <row r="17" spans="1:14" x14ac:dyDescent="0.25">
      <c r="A17" s="1" t="s">
        <v>62</v>
      </c>
      <c r="C17" s="24" t="s">
        <v>107</v>
      </c>
      <c r="D17" s="24">
        <v>100</v>
      </c>
      <c r="E17" s="24">
        <v>10</v>
      </c>
      <c r="F17" s="24">
        <f>D17*E17</f>
        <v>1000</v>
      </c>
      <c r="H17" s="27" t="s">
        <v>50</v>
      </c>
      <c r="I17" s="27">
        <v>1000</v>
      </c>
      <c r="J17" s="28" t="s">
        <v>114</v>
      </c>
      <c r="K17" s="27">
        <v>200000</v>
      </c>
      <c r="L17" s="27" t="s">
        <v>48</v>
      </c>
    </row>
    <row r="18" spans="1:14" x14ac:dyDescent="0.25">
      <c r="A18" s="1" t="s">
        <v>62</v>
      </c>
      <c r="C18" s="24"/>
      <c r="D18" s="24"/>
      <c r="E18" s="24"/>
      <c r="F18" s="24"/>
      <c r="H18" s="27"/>
      <c r="I18" s="27"/>
      <c r="J18" s="27"/>
      <c r="K18" s="27"/>
      <c r="L18" s="27"/>
    </row>
    <row r="19" spans="1:14" x14ac:dyDescent="0.25">
      <c r="A19" s="1" t="s">
        <v>62</v>
      </c>
      <c r="C19" s="25" t="s">
        <v>67</v>
      </c>
      <c r="D19" s="25"/>
      <c r="E19" s="25"/>
      <c r="F19" s="38">
        <f>SUM(F15:F16)</f>
        <v>2600</v>
      </c>
    </row>
    <row r="20" spans="1:14" x14ac:dyDescent="0.25">
      <c r="A20" s="1" t="s">
        <v>62</v>
      </c>
    </row>
    <row r="21" spans="1:14" x14ac:dyDescent="0.25">
      <c r="A21" s="1" t="s">
        <v>62</v>
      </c>
    </row>
    <row r="22" spans="1:14" ht="30" x14ac:dyDescent="0.25">
      <c r="A22" s="1" t="s">
        <v>50</v>
      </c>
      <c r="C22" s="25" t="s">
        <v>153</v>
      </c>
      <c r="E22" s="3"/>
    </row>
    <row r="23" spans="1:14" x14ac:dyDescent="0.25">
      <c r="A23" s="1" t="s">
        <v>50</v>
      </c>
      <c r="B23" s="26" t="s">
        <v>108</v>
      </c>
      <c r="C23" s="33" t="s">
        <v>7</v>
      </c>
    </row>
    <row r="24" spans="1:14" x14ac:dyDescent="0.25">
      <c r="A24" s="1" t="s">
        <v>50</v>
      </c>
      <c r="C24" s="33" t="s">
        <v>158</v>
      </c>
    </row>
    <row r="25" spans="1:14" x14ac:dyDescent="0.25">
      <c r="A25" s="1" t="s">
        <v>50</v>
      </c>
      <c r="C25" s="2"/>
      <c r="E25" s="3"/>
    </row>
    <row r="26" spans="1:14" x14ac:dyDescent="0.25">
      <c r="A26" s="1" t="s">
        <v>50</v>
      </c>
    </row>
    <row r="27" spans="1:14" ht="45" x14ac:dyDescent="0.25">
      <c r="A27" s="1" t="s">
        <v>50</v>
      </c>
      <c r="C27" s="25" t="s">
        <v>43</v>
      </c>
      <c r="D27" s="25" t="s">
        <v>109</v>
      </c>
      <c r="E27" s="25" t="s">
        <v>112</v>
      </c>
      <c r="F27" s="25" t="s">
        <v>124</v>
      </c>
      <c r="G27" s="25" t="s">
        <v>113</v>
      </c>
      <c r="H27" s="25" t="s">
        <v>79</v>
      </c>
      <c r="I27" s="25" t="s">
        <v>80</v>
      </c>
      <c r="K27" s="35" t="s">
        <v>115</v>
      </c>
      <c r="L27" s="35" t="s">
        <v>117</v>
      </c>
      <c r="M27" s="35"/>
      <c r="N27" s="35" t="s">
        <v>116</v>
      </c>
    </row>
    <row r="28" spans="1:14" x14ac:dyDescent="0.25">
      <c r="A28" s="1" t="s">
        <v>50</v>
      </c>
      <c r="B28" s="26" t="s">
        <v>108</v>
      </c>
      <c r="C28" s="44" t="s">
        <v>7</v>
      </c>
      <c r="D28" s="43" t="s">
        <v>110</v>
      </c>
      <c r="E28" s="25">
        <v>55</v>
      </c>
      <c r="F28" s="25" t="s">
        <v>125</v>
      </c>
      <c r="G28" s="24">
        <v>100</v>
      </c>
      <c r="H28" s="34">
        <f>sqft/G28*E28</f>
        <v>1430</v>
      </c>
      <c r="I28" s="34">
        <f>H28/sqft</f>
        <v>0.55000000000000004</v>
      </c>
      <c r="K28" s="27"/>
      <c r="L28" s="27">
        <v>80</v>
      </c>
      <c r="M28" s="28" t="s">
        <v>114</v>
      </c>
      <c r="N28" s="27">
        <v>200</v>
      </c>
    </row>
    <row r="29" spans="1:14" x14ac:dyDescent="0.25">
      <c r="A29" s="1" t="s">
        <v>50</v>
      </c>
      <c r="B29" s="26" t="s">
        <v>108</v>
      </c>
      <c r="C29" s="44" t="s">
        <v>9</v>
      </c>
      <c r="D29" s="43" t="s">
        <v>111</v>
      </c>
      <c r="E29" s="25">
        <v>70</v>
      </c>
      <c r="F29" s="25" t="s">
        <v>125</v>
      </c>
      <c r="G29" s="24">
        <v>200</v>
      </c>
      <c r="H29" s="34">
        <f>sqft/G29*E29</f>
        <v>910</v>
      </c>
      <c r="I29" s="34">
        <f>H29/sqft</f>
        <v>0.35</v>
      </c>
      <c r="K29" s="27"/>
      <c r="L29" s="27">
        <v>200</v>
      </c>
      <c r="M29" s="28" t="s">
        <v>114</v>
      </c>
      <c r="N29" s="27">
        <v>400</v>
      </c>
    </row>
    <row r="30" spans="1:14" x14ac:dyDescent="0.25">
      <c r="A30" s="1" t="s">
        <v>50</v>
      </c>
      <c r="B30" s="26" t="s">
        <v>108</v>
      </c>
      <c r="C30" s="44" t="s">
        <v>11</v>
      </c>
      <c r="D30" s="43" t="s">
        <v>121</v>
      </c>
      <c r="E30" s="25">
        <v>30</v>
      </c>
      <c r="F30" s="25" t="s">
        <v>125</v>
      </c>
      <c r="G30" s="24">
        <v>300</v>
      </c>
      <c r="H30" s="34">
        <f>sqft/G30*E30</f>
        <v>260</v>
      </c>
      <c r="I30" s="34">
        <f>H30/sqft</f>
        <v>0.1</v>
      </c>
      <c r="K30" s="27"/>
      <c r="L30" s="27">
        <v>300</v>
      </c>
      <c r="M30" s="28" t="s">
        <v>114</v>
      </c>
      <c r="N30" s="27">
        <v>400</v>
      </c>
    </row>
    <row r="31" spans="1:14" ht="15.75" thickBot="1" x14ac:dyDescent="0.3">
      <c r="A31" s="1" t="s">
        <v>50</v>
      </c>
    </row>
    <row r="32" spans="1:14" ht="45.75" thickBot="1" x14ac:dyDescent="0.3">
      <c r="A32" s="1" t="s">
        <v>50</v>
      </c>
      <c r="C32" s="25" t="s">
        <v>10</v>
      </c>
      <c r="D32" s="25" t="s">
        <v>109</v>
      </c>
      <c r="E32" s="25" t="s">
        <v>112</v>
      </c>
      <c r="F32" s="25" t="s">
        <v>124</v>
      </c>
      <c r="G32" s="25" t="s">
        <v>113</v>
      </c>
      <c r="H32" s="11" t="s">
        <v>79</v>
      </c>
      <c r="I32" s="11" t="s">
        <v>80</v>
      </c>
      <c r="K32" s="35" t="s">
        <v>115</v>
      </c>
      <c r="L32" s="35" t="s">
        <v>117</v>
      </c>
      <c r="M32" s="35"/>
      <c r="N32" s="35" t="s">
        <v>116</v>
      </c>
    </row>
    <row r="33" spans="1:14" x14ac:dyDescent="0.25">
      <c r="A33" s="1" t="s">
        <v>50</v>
      </c>
      <c r="B33" s="26" t="s">
        <v>108</v>
      </c>
      <c r="C33" s="2" t="s">
        <v>11</v>
      </c>
      <c r="D33" s="32" t="s">
        <v>121</v>
      </c>
      <c r="E33" s="25">
        <v>30</v>
      </c>
      <c r="F33" s="25" t="s">
        <v>125</v>
      </c>
      <c r="G33" s="24">
        <v>250</v>
      </c>
      <c r="H33" s="34">
        <f>sqft/G33*E33</f>
        <v>312</v>
      </c>
      <c r="I33" s="34">
        <f>H33/sqft</f>
        <v>0.12</v>
      </c>
      <c r="K33" s="27"/>
      <c r="L33" s="27">
        <v>250</v>
      </c>
      <c r="M33" s="27" t="s">
        <v>42</v>
      </c>
      <c r="N33" s="27">
        <v>350</v>
      </c>
    </row>
    <row r="34" spans="1:14" x14ac:dyDescent="0.25">
      <c r="A34" s="1" t="s">
        <v>50</v>
      </c>
      <c r="B34" s="26" t="s">
        <v>108</v>
      </c>
      <c r="C34" s="2" t="s">
        <v>12</v>
      </c>
      <c r="D34" s="32" t="s">
        <v>122</v>
      </c>
      <c r="E34" s="25">
        <v>35</v>
      </c>
      <c r="F34" s="25" t="s">
        <v>125</v>
      </c>
      <c r="G34" s="24">
        <v>80</v>
      </c>
      <c r="H34" s="34">
        <f>sqft/G34*E34</f>
        <v>1137.5</v>
      </c>
      <c r="I34" s="34">
        <f>H34/sqft</f>
        <v>0.4375</v>
      </c>
      <c r="K34" s="27"/>
      <c r="L34" s="27">
        <v>80</v>
      </c>
      <c r="M34" s="27" t="s">
        <v>42</v>
      </c>
      <c r="N34" s="27">
        <v>150</v>
      </c>
    </row>
    <row r="35" spans="1:14" x14ac:dyDescent="0.25">
      <c r="A35" s="1" t="s">
        <v>50</v>
      </c>
      <c r="B35" s="26" t="s">
        <v>108</v>
      </c>
      <c r="C35" s="2" t="s">
        <v>13</v>
      </c>
      <c r="D35" s="32" t="s">
        <v>123</v>
      </c>
      <c r="E35" s="25">
        <v>35</v>
      </c>
      <c r="F35" s="25" t="s">
        <v>125</v>
      </c>
      <c r="G35" s="24">
        <v>100</v>
      </c>
      <c r="H35" s="34">
        <f>sqft/G35*E35</f>
        <v>910</v>
      </c>
      <c r="I35" s="34">
        <f>H35/sqft</f>
        <v>0.35</v>
      </c>
      <c r="K35" s="27"/>
      <c r="L35" s="27">
        <v>100</v>
      </c>
      <c r="M35" s="27"/>
      <c r="N35" s="27">
        <v>150</v>
      </c>
    </row>
    <row r="36" spans="1:14" ht="45" x14ac:dyDescent="0.25">
      <c r="A36" s="1" t="s">
        <v>0</v>
      </c>
      <c r="C36" s="4"/>
      <c r="G36" s="25" t="s">
        <v>147</v>
      </c>
      <c r="H36" s="39">
        <f>SUM(H28:H30)+SUM(H33:H35)</f>
        <v>4959.5</v>
      </c>
      <c r="I36" s="39">
        <f>H36/sqft</f>
        <v>1.9075</v>
      </c>
    </row>
    <row r="37" spans="1:14" x14ac:dyDescent="0.25">
      <c r="A37" s="1" t="s">
        <v>70</v>
      </c>
    </row>
    <row r="38" spans="1:14" x14ac:dyDescent="0.25">
      <c r="A38" s="1" t="s">
        <v>70</v>
      </c>
    </row>
    <row r="39" spans="1:14" x14ac:dyDescent="0.25">
      <c r="A39" s="1" t="s">
        <v>70</v>
      </c>
    </row>
    <row r="40" spans="1:14" x14ac:dyDescent="0.25">
      <c r="A40" s="1" t="s">
        <v>70</v>
      </c>
      <c r="C40" s="27" t="s">
        <v>157</v>
      </c>
    </row>
    <row r="41" spans="1:14" x14ac:dyDescent="0.25">
      <c r="A41" s="1" t="s">
        <v>70</v>
      </c>
    </row>
    <row r="42" spans="1:14" x14ac:dyDescent="0.25">
      <c r="A42" s="1" t="s">
        <v>70</v>
      </c>
      <c r="B42" s="26" t="s">
        <v>108</v>
      </c>
      <c r="C42" s="2" t="s">
        <v>126</v>
      </c>
    </row>
    <row r="43" spans="1:14" x14ac:dyDescent="0.25">
      <c r="A43" s="1" t="s">
        <v>70</v>
      </c>
    </row>
    <row r="44" spans="1:14" ht="30" x14ac:dyDescent="0.25">
      <c r="A44" s="1" t="s">
        <v>70</v>
      </c>
      <c r="C44" s="1" t="s">
        <v>133</v>
      </c>
      <c r="E44" s="25" t="s">
        <v>112</v>
      </c>
      <c r="F44" s="25" t="s">
        <v>124</v>
      </c>
      <c r="G44" s="25" t="s">
        <v>132</v>
      </c>
      <c r="H44" s="25" t="s">
        <v>79</v>
      </c>
      <c r="I44" s="25" t="s">
        <v>80</v>
      </c>
    </row>
    <row r="45" spans="1:14" x14ac:dyDescent="0.25">
      <c r="A45" s="1" t="s">
        <v>70</v>
      </c>
      <c r="B45" s="26" t="s">
        <v>108</v>
      </c>
      <c r="C45" s="2" t="s">
        <v>46</v>
      </c>
      <c r="E45" s="25">
        <v>20</v>
      </c>
      <c r="F45" s="25" t="s">
        <v>129</v>
      </c>
      <c r="G45" s="24">
        <v>200</v>
      </c>
      <c r="H45" s="34">
        <f>sqft/G45*E45</f>
        <v>260</v>
      </c>
      <c r="I45" s="34">
        <f>H45/sqft</f>
        <v>0.1</v>
      </c>
    </row>
    <row r="46" spans="1:14" x14ac:dyDescent="0.25">
      <c r="A46" s="1" t="s">
        <v>70</v>
      </c>
      <c r="C46" s="2" t="s">
        <v>14</v>
      </c>
      <c r="E46" s="25">
        <v>36</v>
      </c>
      <c r="F46" s="25" t="s">
        <v>130</v>
      </c>
      <c r="G46" s="24">
        <v>100</v>
      </c>
      <c r="H46" s="34"/>
      <c r="I46" s="34"/>
    </row>
    <row r="47" spans="1:14" x14ac:dyDescent="0.25">
      <c r="A47" s="1" t="s">
        <v>70</v>
      </c>
      <c r="C47" s="2" t="s">
        <v>15</v>
      </c>
      <c r="E47" s="25">
        <v>15</v>
      </c>
      <c r="F47" s="25" t="s">
        <v>131</v>
      </c>
      <c r="G47" s="24">
        <v>500</v>
      </c>
      <c r="H47" s="34"/>
      <c r="I47" s="34"/>
    </row>
    <row r="48" spans="1:14" x14ac:dyDescent="0.25">
      <c r="A48" s="1" t="s">
        <v>70</v>
      </c>
      <c r="C48" s="5"/>
      <c r="H48" s="39">
        <f>SUM(H45:H47)</f>
        <v>260</v>
      </c>
      <c r="I48" s="39">
        <f>H48/sqft</f>
        <v>0.1</v>
      </c>
    </row>
    <row r="49" spans="1:18" ht="15.75" thickBot="1" x14ac:dyDescent="0.3">
      <c r="A49" s="1" t="s">
        <v>71</v>
      </c>
      <c r="C49" s="5"/>
    </row>
    <row r="50" spans="1:18" ht="30" x14ac:dyDescent="0.25">
      <c r="A50" s="1" t="s">
        <v>71</v>
      </c>
      <c r="C50" s="57" t="s">
        <v>16</v>
      </c>
      <c r="D50" s="57" t="s">
        <v>17</v>
      </c>
      <c r="E50" s="57" t="s">
        <v>18</v>
      </c>
      <c r="F50" s="57" t="s">
        <v>19</v>
      </c>
      <c r="G50" s="6" t="s">
        <v>104</v>
      </c>
      <c r="H50" s="57" t="s">
        <v>21</v>
      </c>
      <c r="I50" s="57" t="s">
        <v>22</v>
      </c>
      <c r="J50" s="57" t="s">
        <v>23</v>
      </c>
      <c r="K50" s="57" t="s">
        <v>85</v>
      </c>
      <c r="L50" s="57" t="s">
        <v>86</v>
      </c>
    </row>
    <row r="51" spans="1:18" ht="15.75" thickBot="1" x14ac:dyDescent="0.3">
      <c r="A51" s="1" t="s">
        <v>71</v>
      </c>
      <c r="C51" s="58"/>
      <c r="D51" s="58"/>
      <c r="E51" s="58"/>
      <c r="F51" s="58"/>
      <c r="G51" s="7" t="s">
        <v>20</v>
      </c>
      <c r="H51" s="58"/>
      <c r="I51" s="58"/>
      <c r="J51" s="58"/>
      <c r="K51" s="58"/>
      <c r="L51" s="58"/>
    </row>
    <row r="52" spans="1:18" ht="15.75" thickBot="1" x14ac:dyDescent="0.3">
      <c r="A52" s="1" t="s">
        <v>71</v>
      </c>
      <c r="C52" s="8" t="s">
        <v>24</v>
      </c>
      <c r="D52" s="8">
        <v>3</v>
      </c>
      <c r="E52" s="8">
        <v>24</v>
      </c>
      <c r="F52" s="9">
        <v>15</v>
      </c>
      <c r="G52" s="10">
        <f>D52*E52*F52</f>
        <v>1080</v>
      </c>
      <c r="H52" s="8">
        <v>2</v>
      </c>
      <c r="I52" s="9">
        <v>80</v>
      </c>
      <c r="J52" s="10">
        <v>160</v>
      </c>
      <c r="K52" s="10">
        <f>+G52+J52</f>
        <v>1240</v>
      </c>
      <c r="L52" s="16">
        <f>+K52/sqft</f>
        <v>0.47692307692307695</v>
      </c>
      <c r="O52" s="27" t="s">
        <v>88</v>
      </c>
      <c r="P52" s="28"/>
      <c r="Q52" s="27"/>
      <c r="R52" s="27"/>
    </row>
    <row r="53" spans="1:18" ht="15.75" thickBot="1" x14ac:dyDescent="0.3">
      <c r="A53" s="1" t="s">
        <v>71</v>
      </c>
      <c r="C53" s="8" t="s">
        <v>25</v>
      </c>
      <c r="D53" s="8">
        <v>2</v>
      </c>
      <c r="E53" s="8">
        <v>24</v>
      </c>
      <c r="F53" s="9">
        <v>10</v>
      </c>
      <c r="G53" s="10">
        <f>D53*E53*F53</f>
        <v>480</v>
      </c>
      <c r="H53" s="8">
        <v>2</v>
      </c>
      <c r="I53" s="9">
        <v>80</v>
      </c>
      <c r="J53" s="10">
        <v>160</v>
      </c>
      <c r="K53" s="10">
        <f t="shared" ref="K53" si="0">+G53+J53</f>
        <v>640</v>
      </c>
      <c r="L53" s="16">
        <f>+K53/sqft</f>
        <v>0.24615384615384617</v>
      </c>
      <c r="O53" s="27" t="s">
        <v>68</v>
      </c>
      <c r="P53" s="28"/>
      <c r="Q53" s="27" t="s">
        <v>69</v>
      </c>
      <c r="R53" s="27"/>
    </row>
    <row r="54" spans="1:18" ht="15.75" thickBot="1" x14ac:dyDescent="0.3">
      <c r="A54" s="1" t="s">
        <v>71</v>
      </c>
      <c r="C54" s="8"/>
      <c r="D54" s="8"/>
      <c r="E54" s="8"/>
      <c r="F54" s="9"/>
      <c r="G54" s="10"/>
      <c r="H54" s="8"/>
      <c r="I54" s="9"/>
      <c r="J54" s="10"/>
      <c r="K54" s="10"/>
      <c r="L54" s="10"/>
      <c r="O54" s="29">
        <v>15</v>
      </c>
      <c r="P54" s="28" t="s">
        <v>44</v>
      </c>
      <c r="Q54" s="29">
        <v>100</v>
      </c>
      <c r="R54" s="27" t="s">
        <v>52</v>
      </c>
    </row>
    <row r="55" spans="1:18" ht="15.75" thickBot="1" x14ac:dyDescent="0.3">
      <c r="A55" s="1" t="s">
        <v>71</v>
      </c>
      <c r="C55" s="8"/>
      <c r="D55" s="8"/>
      <c r="E55" s="8"/>
      <c r="F55" s="9"/>
      <c r="G55" s="10"/>
      <c r="H55" s="8"/>
      <c r="I55" s="9"/>
      <c r="J55" s="10"/>
      <c r="K55" s="10"/>
      <c r="L55" s="10"/>
      <c r="O55" s="27">
        <v>0</v>
      </c>
      <c r="P55" s="28" t="s">
        <v>44</v>
      </c>
      <c r="Q55" s="27">
        <v>14</v>
      </c>
      <c r="R55" s="27" t="s">
        <v>51</v>
      </c>
    </row>
    <row r="56" spans="1:18" ht="15.75" thickBot="1" x14ac:dyDescent="0.3">
      <c r="A56" s="1" t="s">
        <v>71</v>
      </c>
      <c r="C56" s="11" t="s">
        <v>26</v>
      </c>
      <c r="D56" s="18">
        <f>SUM(D52:D55)</f>
        <v>5</v>
      </c>
      <c r="E56" s="12"/>
      <c r="F56" s="12"/>
      <c r="G56" s="10">
        <f>SUM(G52:G55)</f>
        <v>1560</v>
      </c>
      <c r="H56" s="12"/>
      <c r="I56" s="12"/>
      <c r="J56" s="10">
        <f>SUM(J52:J55)</f>
        <v>320</v>
      </c>
      <c r="K56" s="10">
        <f>SUM(K52:K55)</f>
        <v>1880</v>
      </c>
      <c r="L56" s="17">
        <f>SUM(L52:L55)</f>
        <v>0.72307692307692317</v>
      </c>
      <c r="O56" s="27">
        <v>0</v>
      </c>
      <c r="P56" s="28" t="s">
        <v>44</v>
      </c>
      <c r="Q56" s="27">
        <v>200</v>
      </c>
      <c r="R56" s="27" t="s">
        <v>89</v>
      </c>
    </row>
    <row r="57" spans="1:18" x14ac:dyDescent="0.25">
      <c r="A57" s="1" t="s">
        <v>71</v>
      </c>
      <c r="C57" s="5"/>
    </row>
    <row r="58" spans="1:18" ht="15.75" thickBot="1" x14ac:dyDescent="0.3">
      <c r="A58" s="1" t="s">
        <v>72</v>
      </c>
      <c r="C58" s="5"/>
    </row>
    <row r="59" spans="1:18" ht="45.75" thickBot="1" x14ac:dyDescent="0.3">
      <c r="A59" s="1" t="s">
        <v>72</v>
      </c>
      <c r="C59" s="11" t="s">
        <v>27</v>
      </c>
      <c r="D59" s="11" t="s">
        <v>28</v>
      </c>
      <c r="E59" s="11" t="s">
        <v>29</v>
      </c>
      <c r="F59" s="11" t="s">
        <v>30</v>
      </c>
      <c r="G59" s="11" t="s">
        <v>31</v>
      </c>
      <c r="H59" s="11" t="s">
        <v>32</v>
      </c>
      <c r="I59" s="11" t="s">
        <v>33</v>
      </c>
      <c r="J59" s="11" t="s">
        <v>79</v>
      </c>
      <c r="K59" s="11" t="s">
        <v>80</v>
      </c>
      <c r="M59" s="6" t="s">
        <v>53</v>
      </c>
      <c r="O59" s="27" t="s">
        <v>90</v>
      </c>
      <c r="P59" s="28"/>
      <c r="Q59" s="27"/>
      <c r="R59" s="27"/>
    </row>
    <row r="60" spans="1:18" ht="15.75" thickBot="1" x14ac:dyDescent="0.3">
      <c r="A60" s="1" t="s">
        <v>72</v>
      </c>
      <c r="C60" s="8" t="s">
        <v>34</v>
      </c>
      <c r="D60" s="8">
        <v>1</v>
      </c>
      <c r="E60" s="8" t="s">
        <v>35</v>
      </c>
      <c r="F60" s="8" t="s">
        <v>36</v>
      </c>
      <c r="G60" s="13">
        <v>42636</v>
      </c>
      <c r="H60" s="8">
        <v>100</v>
      </c>
      <c r="I60" s="8">
        <v>100</v>
      </c>
      <c r="J60" s="9">
        <f>I60*$M$60</f>
        <v>54</v>
      </c>
      <c r="K60" s="8">
        <f>J60/sqft</f>
        <v>2.0769230769230769E-2</v>
      </c>
      <c r="M60" s="19">
        <v>0.54</v>
      </c>
      <c r="O60" s="27" t="s">
        <v>68</v>
      </c>
      <c r="P60" s="28"/>
      <c r="Q60" s="27" t="s">
        <v>69</v>
      </c>
      <c r="R60" s="27"/>
    </row>
    <row r="61" spans="1:18" ht="15.75" thickBot="1" x14ac:dyDescent="0.3">
      <c r="A61" s="1" t="s">
        <v>72</v>
      </c>
      <c r="C61" s="8" t="s">
        <v>37</v>
      </c>
      <c r="D61" s="8">
        <v>2</v>
      </c>
      <c r="E61" s="8" t="s">
        <v>35</v>
      </c>
      <c r="F61" s="8" t="s">
        <v>36</v>
      </c>
      <c r="G61" s="13">
        <v>42636</v>
      </c>
      <c r="H61" s="8">
        <v>100</v>
      </c>
      <c r="I61" s="8">
        <v>200</v>
      </c>
      <c r="J61" s="9">
        <f>I61*$M$60</f>
        <v>108</v>
      </c>
      <c r="K61" s="8">
        <f>J61/sqft</f>
        <v>4.1538461538461538E-2</v>
      </c>
      <c r="O61" s="30">
        <v>0.4</v>
      </c>
      <c r="P61" s="28" t="s">
        <v>44</v>
      </c>
      <c r="Q61" s="30">
        <v>2</v>
      </c>
      <c r="R61" s="27" t="s">
        <v>91</v>
      </c>
    </row>
    <row r="62" spans="1:18" ht="30.75" thickBot="1" x14ac:dyDescent="0.3">
      <c r="A62" s="1" t="s">
        <v>72</v>
      </c>
      <c r="C62" s="8" t="s">
        <v>34</v>
      </c>
      <c r="D62" s="8">
        <v>1</v>
      </c>
      <c r="E62" s="8" t="s">
        <v>36</v>
      </c>
      <c r="F62" s="8" t="s">
        <v>35</v>
      </c>
      <c r="G62" s="13">
        <v>42638</v>
      </c>
      <c r="H62" s="8">
        <v>100</v>
      </c>
      <c r="I62" s="8">
        <v>100</v>
      </c>
      <c r="J62" s="9">
        <f>I62*$M$60</f>
        <v>54</v>
      </c>
      <c r="K62" s="8">
        <f>J62/sqft</f>
        <v>2.0769230769230769E-2</v>
      </c>
    </row>
    <row r="63" spans="1:18" ht="30.75" thickBot="1" x14ac:dyDescent="0.3">
      <c r="A63" s="1" t="s">
        <v>72</v>
      </c>
      <c r="C63" s="8" t="s">
        <v>37</v>
      </c>
      <c r="D63" s="8">
        <v>2</v>
      </c>
      <c r="E63" s="8" t="s">
        <v>36</v>
      </c>
      <c r="F63" s="8" t="s">
        <v>35</v>
      </c>
      <c r="G63" s="13">
        <v>42638</v>
      </c>
      <c r="H63" s="8">
        <v>100</v>
      </c>
      <c r="I63" s="8">
        <v>200</v>
      </c>
      <c r="J63" s="9">
        <f>I63*$M$60</f>
        <v>108</v>
      </c>
      <c r="K63" s="8">
        <f>J63/sqft</f>
        <v>4.1538461538461538E-2</v>
      </c>
    </row>
    <row r="64" spans="1:18" ht="15.75" thickBot="1" x14ac:dyDescent="0.3">
      <c r="A64" s="1" t="s">
        <v>72</v>
      </c>
      <c r="C64" s="11" t="s">
        <v>73</v>
      </c>
      <c r="D64" s="12"/>
      <c r="E64" s="12"/>
      <c r="F64" s="12"/>
      <c r="G64" s="12"/>
      <c r="H64" s="12"/>
      <c r="I64" s="11">
        <f>SUM(I60:I63)</f>
        <v>600</v>
      </c>
      <c r="J64" s="11">
        <f>SUM(J60:J63)</f>
        <v>324</v>
      </c>
      <c r="K64" s="11">
        <f>SUM(K60:K63)</f>
        <v>0.12461538461538461</v>
      </c>
    </row>
    <row r="65" spans="1:8" ht="15.75" thickBot="1" x14ac:dyDescent="0.3">
      <c r="C65" s="3"/>
    </row>
    <row r="66" spans="1:8" ht="15.75" thickBot="1" x14ac:dyDescent="0.3">
      <c r="A66" s="1" t="s">
        <v>74</v>
      </c>
      <c r="C66" s="11" t="s">
        <v>152</v>
      </c>
      <c r="D66" s="11" t="s">
        <v>79</v>
      </c>
      <c r="E66" s="11" t="s">
        <v>80</v>
      </c>
    </row>
    <row r="67" spans="1:8" ht="15.75" thickBot="1" x14ac:dyDescent="0.3">
      <c r="A67" s="1" t="s">
        <v>74</v>
      </c>
      <c r="C67" s="8" t="s">
        <v>75</v>
      </c>
      <c r="D67" s="8">
        <v>200</v>
      </c>
      <c r="E67" s="8">
        <f>D67/sqft</f>
        <v>7.6923076923076927E-2</v>
      </c>
    </row>
    <row r="68" spans="1:8" ht="15.75" thickBot="1" x14ac:dyDescent="0.3">
      <c r="A68" s="1" t="s">
        <v>74</v>
      </c>
      <c r="C68" s="8" t="s">
        <v>76</v>
      </c>
      <c r="D68" s="8">
        <v>200</v>
      </c>
      <c r="E68" s="8">
        <f>D68/sqft</f>
        <v>7.6923076923076927E-2</v>
      </c>
    </row>
    <row r="69" spans="1:8" ht="15.75" thickBot="1" x14ac:dyDescent="0.3">
      <c r="A69" s="1" t="s">
        <v>74</v>
      </c>
      <c r="C69" s="8" t="s">
        <v>77</v>
      </c>
      <c r="D69" s="8">
        <v>300</v>
      </c>
      <c r="E69" s="8">
        <f>D69/sqft</f>
        <v>0.11538461538461539</v>
      </c>
    </row>
    <row r="70" spans="1:8" ht="15.75" thickBot="1" x14ac:dyDescent="0.3">
      <c r="A70" s="1" t="s">
        <v>74</v>
      </c>
      <c r="C70" s="8" t="s">
        <v>78</v>
      </c>
      <c r="D70" s="8">
        <v>250</v>
      </c>
      <c r="E70" s="8">
        <f>D70/sqft</f>
        <v>9.6153846153846159E-2</v>
      </c>
    </row>
    <row r="71" spans="1:8" ht="15.75" thickBot="1" x14ac:dyDescent="0.3">
      <c r="A71" s="1" t="s">
        <v>74</v>
      </c>
      <c r="C71" s="11" t="s">
        <v>73</v>
      </c>
      <c r="D71" s="11">
        <f>SUM(D67:D70)</f>
        <v>950</v>
      </c>
      <c r="E71" s="11">
        <f>SUM(E67:E70)</f>
        <v>0.36538461538461542</v>
      </c>
    </row>
    <row r="72" spans="1:8" x14ac:dyDescent="0.25">
      <c r="A72" s="1" t="s">
        <v>74</v>
      </c>
    </row>
    <row r="73" spans="1:8" x14ac:dyDescent="0.25">
      <c r="A73" s="1" t="s">
        <v>74</v>
      </c>
    </row>
    <row r="74" spans="1:8" ht="15.75" thickBot="1" x14ac:dyDescent="0.3">
      <c r="A74" s="1" t="s">
        <v>84</v>
      </c>
    </row>
    <row r="75" spans="1:8" ht="15.75" thickBot="1" x14ac:dyDescent="0.3">
      <c r="A75" s="1" t="s">
        <v>84</v>
      </c>
      <c r="C75" s="11" t="s">
        <v>81</v>
      </c>
      <c r="D75" s="11" t="s">
        <v>62</v>
      </c>
      <c r="E75" s="11" t="s">
        <v>79</v>
      </c>
      <c r="F75" s="11" t="s">
        <v>80</v>
      </c>
    </row>
    <row r="76" spans="1:8" ht="15.75" thickBot="1" x14ac:dyDescent="0.3">
      <c r="A76" s="1" t="s">
        <v>84</v>
      </c>
      <c r="C76" s="8" t="s">
        <v>82</v>
      </c>
      <c r="D76" s="11">
        <f>+sqft</f>
        <v>2600</v>
      </c>
      <c r="E76" s="15"/>
      <c r="F76" s="15"/>
      <c r="H76" s="14"/>
    </row>
    <row r="77" spans="1:8" ht="15.75" thickBot="1" x14ac:dyDescent="0.3">
      <c r="A77" s="1" t="s">
        <v>84</v>
      </c>
      <c r="C77" s="8" t="s">
        <v>151</v>
      </c>
      <c r="D77" s="15"/>
      <c r="E77" s="21">
        <v>200</v>
      </c>
      <c r="F77" s="21">
        <f>E77/sqft</f>
        <v>7.6923076923076927E-2</v>
      </c>
    </row>
    <row r="78" spans="1:8" ht="15.75" thickBot="1" x14ac:dyDescent="0.3">
      <c r="A78" s="1" t="s">
        <v>84</v>
      </c>
      <c r="C78" s="8" t="s">
        <v>83</v>
      </c>
      <c r="D78" s="15"/>
      <c r="E78" s="21"/>
      <c r="F78" s="21"/>
    </row>
    <row r="79" spans="1:8" ht="15.75" thickBot="1" x14ac:dyDescent="0.3">
      <c r="A79" s="1" t="s">
        <v>84</v>
      </c>
      <c r="C79" s="8" t="s">
        <v>71</v>
      </c>
      <c r="D79" s="15"/>
      <c r="E79" s="21">
        <f>+K56</f>
        <v>1880</v>
      </c>
      <c r="F79" s="21">
        <f>E79/sqft</f>
        <v>0.72307692307692306</v>
      </c>
    </row>
    <row r="80" spans="1:8" ht="15.75" thickBot="1" x14ac:dyDescent="0.3">
      <c r="A80" s="1" t="s">
        <v>84</v>
      </c>
      <c r="C80" s="8" t="s">
        <v>72</v>
      </c>
      <c r="D80" s="15"/>
      <c r="E80" s="21">
        <f>+J64</f>
        <v>324</v>
      </c>
      <c r="F80" s="21">
        <f>+K64</f>
        <v>0.12461538461538461</v>
      </c>
    </row>
    <row r="81" spans="1:6" ht="15.75" thickBot="1" x14ac:dyDescent="0.3">
      <c r="A81" s="1" t="s">
        <v>84</v>
      </c>
      <c r="C81" s="8" t="s">
        <v>74</v>
      </c>
      <c r="D81" s="15"/>
      <c r="E81" s="21">
        <f>+D71</f>
        <v>950</v>
      </c>
      <c r="F81" s="21">
        <f>+E71</f>
        <v>0.36538461538461542</v>
      </c>
    </row>
    <row r="82" spans="1:6" ht="15.75" thickBot="1" x14ac:dyDescent="0.3">
      <c r="A82" s="1" t="s">
        <v>84</v>
      </c>
      <c r="C82" s="8"/>
      <c r="D82" s="8"/>
      <c r="E82" s="22"/>
      <c r="F82" s="22"/>
    </row>
    <row r="83" spans="1:6" ht="15.75" thickBot="1" x14ac:dyDescent="0.3">
      <c r="A83" s="1" t="s">
        <v>84</v>
      </c>
      <c r="C83" s="11" t="s">
        <v>73</v>
      </c>
      <c r="D83" s="11"/>
      <c r="E83" s="21">
        <f>SUM(E76:E82)</f>
        <v>3354</v>
      </c>
      <c r="F83" s="21">
        <f>SUM(F76:F82)</f>
        <v>1.29</v>
      </c>
    </row>
    <row r="84" spans="1:6" x14ac:dyDescent="0.25">
      <c r="A84" s="1" t="s">
        <v>84</v>
      </c>
    </row>
    <row r="85" spans="1:6" x14ac:dyDescent="0.25">
      <c r="A85" s="1" t="s">
        <v>87</v>
      </c>
    </row>
    <row r="86" spans="1:6" ht="15.75" thickBot="1" x14ac:dyDescent="0.3">
      <c r="A86" s="1" t="s">
        <v>87</v>
      </c>
      <c r="C86" s="1" t="s">
        <v>102</v>
      </c>
    </row>
    <row r="87" spans="1:6" ht="15.75" thickBot="1" x14ac:dyDescent="0.3">
      <c r="A87" s="1" t="s">
        <v>87</v>
      </c>
      <c r="C87" s="1" t="s">
        <v>92</v>
      </c>
      <c r="D87" s="20">
        <v>0.4</v>
      </c>
      <c r="E87" s="21">
        <f>+$E$83*(1+D87)</f>
        <v>4695.5999999999995</v>
      </c>
      <c r="F87" s="21">
        <f t="shared" ref="F87:F93" si="1">+E87/sqft</f>
        <v>1.8059999999999998</v>
      </c>
    </row>
    <row r="88" spans="1:6" ht="15.75" thickBot="1" x14ac:dyDescent="0.3">
      <c r="A88" s="1" t="s">
        <v>87</v>
      </c>
      <c r="C88" s="1" t="s">
        <v>93</v>
      </c>
      <c r="D88" s="20">
        <f>+D87+0.1</f>
        <v>0.5</v>
      </c>
      <c r="E88" s="21">
        <f t="shared" ref="E88:E93" si="2">+$E$83*(1+D88)</f>
        <v>5031</v>
      </c>
      <c r="F88" s="21">
        <f t="shared" si="1"/>
        <v>1.9350000000000001</v>
      </c>
    </row>
    <row r="89" spans="1:6" ht="15.75" thickBot="1" x14ac:dyDescent="0.3">
      <c r="A89" s="1" t="s">
        <v>87</v>
      </c>
      <c r="C89" s="1" t="s">
        <v>94</v>
      </c>
      <c r="D89" s="20">
        <f t="shared" ref="D89:D93" si="3">+D88+0.1</f>
        <v>0.6</v>
      </c>
      <c r="E89" s="21">
        <f t="shared" si="2"/>
        <v>5366.4000000000005</v>
      </c>
      <c r="F89" s="21">
        <f t="shared" si="1"/>
        <v>2.0640000000000001</v>
      </c>
    </row>
    <row r="90" spans="1:6" ht="15.75" thickBot="1" x14ac:dyDescent="0.3">
      <c r="A90" s="1" t="s">
        <v>87</v>
      </c>
      <c r="C90" s="1" t="s">
        <v>95</v>
      </c>
      <c r="D90" s="20">
        <f t="shared" si="3"/>
        <v>0.7</v>
      </c>
      <c r="E90" s="21">
        <f t="shared" si="2"/>
        <v>5701.8</v>
      </c>
      <c r="F90" s="21">
        <f t="shared" si="1"/>
        <v>2.1930000000000001</v>
      </c>
    </row>
    <row r="91" spans="1:6" ht="15.75" thickBot="1" x14ac:dyDescent="0.3">
      <c r="A91" s="1" t="s">
        <v>87</v>
      </c>
      <c r="C91" s="1" t="s">
        <v>96</v>
      </c>
      <c r="D91" s="20">
        <f t="shared" si="3"/>
        <v>0.79999999999999993</v>
      </c>
      <c r="E91" s="21">
        <f t="shared" si="2"/>
        <v>6037.2</v>
      </c>
      <c r="F91" s="21">
        <f t="shared" si="1"/>
        <v>2.3220000000000001</v>
      </c>
    </row>
    <row r="92" spans="1:6" ht="15.75" thickBot="1" x14ac:dyDescent="0.3">
      <c r="A92" s="1" t="s">
        <v>87</v>
      </c>
      <c r="C92" s="1" t="s">
        <v>97</v>
      </c>
      <c r="D92" s="20">
        <f t="shared" si="3"/>
        <v>0.89999999999999991</v>
      </c>
      <c r="E92" s="21">
        <f t="shared" si="2"/>
        <v>6372.5999999999995</v>
      </c>
      <c r="F92" s="21">
        <f t="shared" si="1"/>
        <v>2.4509999999999996</v>
      </c>
    </row>
    <row r="93" spans="1:6" ht="15.75" thickBot="1" x14ac:dyDescent="0.3">
      <c r="A93" s="1" t="s">
        <v>87</v>
      </c>
      <c r="C93" s="1" t="s">
        <v>98</v>
      </c>
      <c r="D93" s="20">
        <f t="shared" si="3"/>
        <v>0.99999999999999989</v>
      </c>
      <c r="E93" s="21">
        <f t="shared" si="2"/>
        <v>6708</v>
      </c>
      <c r="F93" s="21">
        <f t="shared" si="1"/>
        <v>2.58</v>
      </c>
    </row>
    <row r="94" spans="1:6" x14ac:dyDescent="0.25">
      <c r="A94" s="1" t="s">
        <v>87</v>
      </c>
    </row>
    <row r="95" spans="1:6" x14ac:dyDescent="0.25">
      <c r="A95" s="1" t="s">
        <v>99</v>
      </c>
    </row>
    <row r="96" spans="1:6" ht="15.75" thickBot="1" x14ac:dyDescent="0.3">
      <c r="A96" s="1" t="s">
        <v>99</v>
      </c>
      <c r="C96" s="1" t="s">
        <v>103</v>
      </c>
    </row>
    <row r="97" spans="1:10" ht="15.75" thickBot="1" x14ac:dyDescent="0.3">
      <c r="A97" s="1" t="s">
        <v>99</v>
      </c>
      <c r="C97" s="1" t="s">
        <v>100</v>
      </c>
      <c r="D97" s="20">
        <v>0.5</v>
      </c>
      <c r="E97" s="21">
        <f t="shared" ref="E97" si="4">+$E$83*(1+D97)</f>
        <v>5031</v>
      </c>
      <c r="F97" s="21">
        <f>+E97/sqft</f>
        <v>1.9350000000000001</v>
      </c>
      <c r="H97" s="31" t="s">
        <v>120</v>
      </c>
      <c r="I97" s="27"/>
      <c r="J97" s="27"/>
    </row>
  </sheetData>
  <mergeCells count="9">
    <mergeCell ref="J50:J51"/>
    <mergeCell ref="K50:K51"/>
    <mergeCell ref="L50:L51"/>
    <mergeCell ref="C50:C51"/>
    <mergeCell ref="D50:D51"/>
    <mergeCell ref="E50:E51"/>
    <mergeCell ref="F50:F51"/>
    <mergeCell ref="H50:H51"/>
    <mergeCell ref="I50:I51"/>
  </mergeCells>
  <pageMargins left="0.7" right="0.7" top="0.75" bottom="0.75" header="0.3" footer="0.3"/>
  <pageSetup scale="51" orientation="landscape" r:id="rId1"/>
  <rowBreaks count="1" manualBreakCount="1">
    <brk id="5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8" sqref="B8"/>
    </sheetView>
  </sheetViews>
  <sheetFormatPr defaultRowHeight="15" x14ac:dyDescent="0.25"/>
  <cols>
    <col min="1" max="1" width="9.140625" style="53"/>
    <col min="2" max="2" width="39.28515625" bestFit="1" customWidth="1"/>
    <col min="3" max="3" width="12.140625" style="53" customWidth="1"/>
    <col min="4" max="4" width="20" style="53" customWidth="1"/>
    <col min="5" max="5" width="7.28515625" customWidth="1"/>
    <col min="6" max="6" width="12.42578125" style="53" bestFit="1" customWidth="1"/>
    <col min="7" max="7" width="9.140625" style="54"/>
  </cols>
  <sheetData>
    <row r="1" spans="1:7" x14ac:dyDescent="0.25">
      <c r="A1" s="53" t="s">
        <v>167</v>
      </c>
      <c r="B1" t="s">
        <v>168</v>
      </c>
      <c r="C1" s="53" t="s">
        <v>169</v>
      </c>
      <c r="D1" s="53" t="s">
        <v>170</v>
      </c>
      <c r="E1" t="s">
        <v>171</v>
      </c>
      <c r="F1" s="53" t="s">
        <v>172</v>
      </c>
      <c r="G1" s="54" t="s">
        <v>173</v>
      </c>
    </row>
    <row r="2" spans="1:7" x14ac:dyDescent="0.25">
      <c r="A2" s="53">
        <v>1</v>
      </c>
      <c r="B2" t="s">
        <v>161</v>
      </c>
      <c r="C2" s="53" t="s">
        <v>174</v>
      </c>
      <c r="D2" s="53">
        <v>100</v>
      </c>
      <c r="E2" t="s">
        <v>125</v>
      </c>
      <c r="F2" s="53">
        <v>10</v>
      </c>
      <c r="G2" s="54">
        <v>56.3</v>
      </c>
    </row>
    <row r="3" spans="1:7" x14ac:dyDescent="0.25">
      <c r="A3" s="53">
        <v>2</v>
      </c>
      <c r="B3" t="s">
        <v>162</v>
      </c>
      <c r="C3" s="53" t="s">
        <v>175</v>
      </c>
      <c r="D3" s="53">
        <v>100</v>
      </c>
      <c r="E3" t="s">
        <v>125</v>
      </c>
      <c r="F3" s="53">
        <v>20</v>
      </c>
      <c r="G3" s="54">
        <v>50.38</v>
      </c>
    </row>
    <row r="4" spans="1:7" x14ac:dyDescent="0.25">
      <c r="A4" s="53">
        <v>3</v>
      </c>
      <c r="B4" t="s">
        <v>163</v>
      </c>
      <c r="C4" s="55" t="s">
        <v>174</v>
      </c>
      <c r="D4" s="53">
        <v>100</v>
      </c>
      <c r="E4" t="s">
        <v>125</v>
      </c>
      <c r="F4" s="53">
        <v>30</v>
      </c>
      <c r="G4" s="54">
        <v>77.45</v>
      </c>
    </row>
    <row r="5" spans="1:7" x14ac:dyDescent="0.25">
      <c r="A5" s="53">
        <v>4</v>
      </c>
      <c r="B5" t="s">
        <v>164</v>
      </c>
      <c r="C5" s="53" t="s">
        <v>175</v>
      </c>
      <c r="D5" s="53">
        <v>100</v>
      </c>
      <c r="E5" t="s">
        <v>125</v>
      </c>
      <c r="F5" s="53">
        <v>40</v>
      </c>
      <c r="G5" s="54">
        <v>72.67</v>
      </c>
    </row>
    <row r="6" spans="1:7" x14ac:dyDescent="0.25">
      <c r="A6" s="53">
        <v>5</v>
      </c>
      <c r="B6" t="s">
        <v>165</v>
      </c>
      <c r="C6" s="53" t="s">
        <v>175</v>
      </c>
      <c r="D6" s="53">
        <v>100</v>
      </c>
      <c r="E6" t="s">
        <v>125</v>
      </c>
      <c r="F6" s="53">
        <v>50</v>
      </c>
      <c r="G6" s="54">
        <v>113.15</v>
      </c>
    </row>
    <row r="7" spans="1:7" x14ac:dyDescent="0.25">
      <c r="A7" s="53">
        <v>6</v>
      </c>
      <c r="B7" t="s">
        <v>166</v>
      </c>
      <c r="C7" s="53" t="s">
        <v>174</v>
      </c>
      <c r="D7" s="53">
        <v>100</v>
      </c>
      <c r="E7" t="s">
        <v>125</v>
      </c>
      <c r="F7" s="53">
        <v>60</v>
      </c>
      <c r="G7" s="54">
        <v>66.400000000000006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About</vt:lpstr>
      <vt:lpstr>flooringEstimate</vt:lpstr>
      <vt:lpstr>roofingEstimate</vt:lpstr>
      <vt:lpstr>waterproofingEstimate</vt:lpstr>
      <vt:lpstr>flooringCoatings</vt:lpstr>
      <vt:lpstr>flooringEstimate!Print_Area</vt:lpstr>
      <vt:lpstr>flooringEstimate!sqft</vt:lpstr>
      <vt:lpstr>roofingEstimate!sqft</vt:lpstr>
      <vt:lpstr>waterproofingEstimate!sqft</vt:lpstr>
      <vt:lpstr>Ulist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Case</dc:creator>
  <cp:lastModifiedBy>ECUser</cp:lastModifiedBy>
  <cp:lastPrinted>2016-10-26T10:46:27Z</cp:lastPrinted>
  <dcterms:created xsi:type="dcterms:W3CDTF">2016-10-02T17:53:27Z</dcterms:created>
  <dcterms:modified xsi:type="dcterms:W3CDTF">2017-04-03T23:53:25Z</dcterms:modified>
</cp:coreProperties>
</file>