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95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8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8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<sst xmlns="http://schemas.openxmlformats.org/spreadsheetml/2006/main" count="343" uniqueCount="120">
  <si>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</si>
  <si>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</si>
  <si>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</si>
  <si>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</si>
  <si>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</si>
  <si>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</si>
  <si>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</si>
  <si>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</si>
  <si>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</si>
  <si>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</si>
  <si>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</si>
  <si>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</si>
  <si>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</si>
  <si>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</si>
  <si>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</si>
  <si>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</si>
  <si>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</si>
  <si>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</si>
  <si>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</si>
  <si>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</si>
  <si>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</si>
  <si>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</si>
  <si>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</si>
  <si>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</si>
  <si>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</si>
  <si>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</si>
  <si>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</si>
  <si>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HW356029</t>
  </si>
  <si>
    <t>HW356033</t>
  </si>
  <si>
    <t>HW356036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</si>
  <si>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</si>
  <si>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</si>
  <si>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</si>
  <si>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</si>
  <si>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</si>
  <si>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</si>
  <si>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</si>
  <si>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</si>
  <si>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</si>
  <si>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</si>
  <si>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</si>
  <si>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</si>
  <si>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</si>
  <si>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</si>
  <si>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</si>
  <si>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</si>
  <si>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</si>
  <si>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</si>
  <si>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</si>
  <si>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</si>
  <si>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</si>
  <si>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</si>
  <si>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</si>
  <si>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</si>
  <si>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</si>
  <si>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</si>
  <si>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</si>
  <si>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</si>
  <si>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</si>
  <si>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</si>
  <si>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</si>
  <si>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</si>
  <si>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</si>
  <si>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</si>
  <si>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</si>
  <si>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</si>
  <si>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</si>
  <si>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</si>
  <si>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</si>
  <si>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</si>
  <si>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</si>
  <si>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</si>
  <si>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</si>
  <si>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</si>
  <si>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</si>
  <si>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</si>
  <si>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</si>
  <si>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</si>
  <si>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</si>
  <si>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</si>
  <si>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</si>
  <si>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</si>
  <si>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</si>
  <si>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</si>
  <si>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</si>
  <si>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</si>
  <si>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</si>
  <si>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</si>
  <si>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</si>
  <si>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</si>
  <si>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</si>
  <si>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</si>
  <si>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</si>
  <si>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</si>
  <si>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</si>
  <si>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</si>
  <si>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</si>
  <si>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</si>
  <si>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</si>
  <si>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</si>
  <si>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</si>
  <si>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</si>
  <si>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</si>
  <si>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</si>
  <si>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</si>
  <si>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</si>
  <si>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</si>
  <si>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</si>
  <si>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</si>
  <si>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</si>
  <si>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</si>
  <si>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</si>
  <si>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</si>
  <si>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</si>
  <si>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</si>
  <si>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</si>
  <si>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</si>
  <si>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</si>
  <si>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</si>
  <si>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宋体"/>
        <charset val="134"/>
      </rPr>
      <t>＞</t>
    </r>
    <r>
      <rPr>
        <sz val="11"/>
        <rFont val="Times New Roman"/>
        <charset val="134"/>
      </rPr>
      <t>10000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</si>
</sst>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vertAlign val="subscript"/>
      <sz val="11"/>
      <name val="Times New Roman"/>
      <charset val="134"/>
    </font>
    <font>
      <sz val="11"/>
      <name val="宋体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  <font>
      <b/>
      <i/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</cellStyleXfs>
  <cellXfs count="185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7" borderId="6" xfId="0" applyNumberFormat="1" applyFont="1" applyFill="1" applyBorder="1" applyAlignment="1">
      <alignment horizontal="center" vertical="center"/>
    </xf>
    <xf numFmtId="0" fontId="1" fillId="7" borderId="5" xfId="0" applyNumberFormat="1" applyFont="1" applyFill="1" applyBorder="1" applyAlignment="1">
      <alignment horizontal="center" vertical="center"/>
    </xf>
    <xf numFmtId="176" fontId="2" fillId="8" borderId="0" xfId="0" applyFont="1" applyFill="1" applyAlignment="1">
      <alignment vertical="center"/>
    </xf>
    <xf numFmtId="176" fontId="2" fillId="2" borderId="0" xfId="0" applyNumberFormat="1" applyFont="1" applyFill="1"/>
    <xf numFmtId="0" fontId="2" fillId="2" borderId="0" xfId="0" applyNumberFormat="1" applyFont="1" applyFill="1"/>
    <xf numFmtId="0" fontId="1" fillId="0" borderId="0" xfId="0" applyNumberFormat="1" applyFont="1"/>
    <xf numFmtId="176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176" fontId="1" fillId="8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176" fontId="1" fillId="0" borderId="0" xfId="3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176" fontId="1" fillId="0" borderId="0" xfId="0" applyNumberFormat="1" applyFont="1"/>
    <xf numFmtId="176" fontId="1" fillId="0" borderId="0" xfId="0" applyFont="1"/>
    <xf numFmtId="176" fontId="1" fillId="8" borderId="0" xfId="0" applyFont="1" applyFill="1" applyAlignment="1">
      <alignment horizontal="center"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176" fontId="1" fillId="8" borderId="0" xfId="0" applyNumberFormat="1" applyFont="1" applyFill="1" applyAlignment="1">
      <alignment vertical="center"/>
    </xf>
    <xf numFmtId="176" fontId="1" fillId="8" borderId="0" xfId="0" applyFont="1" applyFill="1" applyAlignment="1">
      <alignment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vertical="center"/>
    </xf>
    <xf numFmtId="176" fontId="1" fillId="0" borderId="0" xfId="0" applyFont="1" applyAlignment="1">
      <alignment vertical="center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176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9" fontId="1" fillId="0" borderId="0" xfId="3" applyFont="1" applyFill="1" applyAlignment="1">
      <alignment horizontal="left" vertical="center"/>
    </xf>
    <xf numFmtId="0" fontId="1" fillId="2" borderId="0" xfId="0" applyNumberFormat="1" applyFont="1" applyFill="1" applyAlignment="1">
      <alignment horizontal="left" vertical="center"/>
    </xf>
    <xf numFmtId="176" fontId="1" fillId="0" borderId="15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176" fontId="1" fillId="0" borderId="0" xfId="0" applyFont="1" applyAlignment="1">
      <alignment wrapText="1"/>
    </xf>
    <xf numFmtId="176" fontId="2" fillId="0" borderId="0" xfId="0" applyFont="1" applyAlignment="1">
      <alignment vertical="center"/>
    </xf>
    <xf numFmtId="176" fontId="2" fillId="0" borderId="0" xfId="0" applyFont="1"/>
    <xf numFmtId="176" fontId="2" fillId="11" borderId="10" xfId="0" applyNumberFormat="1" applyFont="1" applyFill="1" applyBorder="1" applyAlignment="1">
      <alignment horizontal="center" vertical="center"/>
    </xf>
    <xf numFmtId="176" fontId="2" fillId="11" borderId="10" xfId="0" applyFont="1" applyFill="1" applyBorder="1" applyAlignment="1">
      <alignment horizontal="center" vertical="center"/>
    </xf>
    <xf numFmtId="176" fontId="2" fillId="11" borderId="4" xfId="0" applyFont="1" applyFill="1" applyBorder="1" applyAlignment="1">
      <alignment horizontal="center" vertical="center"/>
    </xf>
    <xf numFmtId="176" fontId="2" fillId="8" borderId="0" xfId="0" applyFont="1" applyFill="1" applyBorder="1" applyAlignment="1">
      <alignment horizontal="center" vertical="center"/>
    </xf>
    <xf numFmtId="176" fontId="2" fillId="11" borderId="27" xfId="0" applyNumberFormat="1" applyFont="1" applyFill="1" applyBorder="1" applyAlignment="1">
      <alignment horizontal="center" vertical="center"/>
    </xf>
    <xf numFmtId="176" fontId="2" fillId="11" borderId="27" xfId="0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4" xfId="0" applyFont="1" applyBorder="1" applyAlignment="1">
      <alignment horizontal="center" vertical="center"/>
    </xf>
    <xf numFmtId="176" fontId="4" fillId="0" borderId="0" xfId="0" applyFont="1" applyBorder="1" applyAlignment="1">
      <alignment horizontal="center" vertical="center"/>
    </xf>
    <xf numFmtId="176" fontId="1" fillId="0" borderId="0" xfId="0" applyFont="1" applyBorder="1" applyAlignment="1">
      <alignment horizontal="center" vertical="center"/>
    </xf>
    <xf numFmtId="176" fontId="2" fillId="11" borderId="10" xfId="0" applyFont="1" applyFill="1" applyBorder="1" applyAlignment="1">
      <alignment horizontal="center" vertical="center" wrapText="1"/>
    </xf>
    <xf numFmtId="176" fontId="2" fillId="11" borderId="1" xfId="0" applyFont="1" applyFill="1" applyBorder="1" applyAlignment="1">
      <alignment horizontal="center" vertical="center" wrapText="1"/>
    </xf>
    <xf numFmtId="176" fontId="2" fillId="11" borderId="4" xfId="0" applyFont="1" applyFill="1" applyBorder="1" applyAlignment="1">
      <alignment horizontal="center" vertical="center" wrapText="1"/>
    </xf>
    <xf numFmtId="176" fontId="2" fillId="8" borderId="0" xfId="0" applyFont="1" applyFill="1" applyBorder="1" applyAlignment="1">
      <alignment horizontal="center" vertical="center" wrapText="1"/>
    </xf>
    <xf numFmtId="176" fontId="2" fillId="11" borderId="12" xfId="0" applyFont="1" applyFill="1" applyBorder="1" applyAlignment="1">
      <alignment horizontal="center" vertical="center" wrapText="1"/>
    </xf>
    <xf numFmtId="176" fontId="2" fillId="11" borderId="28" xfId="0" applyFont="1" applyFill="1" applyBorder="1" applyAlignment="1">
      <alignment horizontal="center" vertical="center" wrapText="1"/>
    </xf>
    <xf numFmtId="176" fontId="4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76" fontId="1" fillId="0" borderId="0" xfId="0" applyFont="1" applyBorder="1"/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176" fontId="9" fillId="12" borderId="0" xfId="0" applyFont="1" applyFill="1" applyAlignment="1">
      <alignment horizontal="center" vertical="center" wrapText="1"/>
    </xf>
    <xf numFmtId="176" fontId="9" fillId="12" borderId="0" xfId="0" applyFont="1" applyFill="1" applyAlignment="1">
      <alignment horizontal="center" vertical="center"/>
    </xf>
    <xf numFmtId="176" fontId="9" fillId="12" borderId="4" xfId="0" applyFont="1" applyFill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76" fontId="9" fillId="8" borderId="0" xfId="0" applyFont="1" applyFill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176" fontId="1" fillId="0" borderId="4" xfId="0" applyFont="1" applyBorder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965200</xdr:colOff>
          <xdr:row>10</xdr:row>
          <xdr:rowOff>12700</xdr:rowOff>
        </xdr:from>
        <xdr:to>
          <xdr:col>5</xdr:col>
          <xdr:colOff>438150</xdr:colOff>
          <xdr:row>19</xdr:row>
          <xdr:rowOff>165100</xdr:rowOff>
        </xdr:to>
        <xdr:sp>
          <xdr:nvSpPr>
            <xdr:cNvPr id="20486" name="Object 6" hidden="1">
              <a:extLst>
                <a:ext uri="{63B3BB69-23CF-44E3-9099-C40C66FF867C}">
                  <a14:compatExt spid="_x0000_s20486"/>
                </a:ext>
              </a:extLst>
            </xdr:cNvPr>
            <xdr:cNvSpPr/>
          </xdr:nvSpPr>
          <xdr:spPr>
            <a:xfrm>
              <a:off x="1993900" y="2571750"/>
              <a:ext cx="5067300" cy="24555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768350</xdr:colOff>
          <xdr:row>2</xdr:row>
          <xdr:rowOff>203200</xdr:rowOff>
        </xdr:from>
        <xdr:to>
          <xdr:col>14</xdr:col>
          <xdr:colOff>209550</xdr:colOff>
          <xdr:row>13</xdr:row>
          <xdr:rowOff>107950</xdr:rowOff>
        </xdr:to>
        <xdr:sp>
          <xdr:nvSpPr>
            <xdr:cNvPr id="19755" name="Object 1323" hidden="1">
              <a:extLst>
                <a:ext uri="{63B3BB69-23CF-44E3-9099-C40C66FF867C}">
                  <a14:compatExt spid="_x0000_s19755"/>
                </a:ext>
              </a:extLst>
            </xdr:cNvPr>
            <xdr:cNvSpPr/>
          </xdr:nvSpPr>
          <xdr:spPr>
            <a:xfrm>
              <a:off x="6248400" y="715010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774700</xdr:colOff>
          <xdr:row>16</xdr:row>
          <xdr:rowOff>139700</xdr:rowOff>
        </xdr:from>
        <xdr:to>
          <xdr:col>14</xdr:col>
          <xdr:colOff>222250</xdr:colOff>
          <xdr:row>27</xdr:row>
          <xdr:rowOff>44450</xdr:rowOff>
        </xdr:to>
        <xdr:sp>
          <xdr:nvSpPr>
            <xdr:cNvPr id="19756" name="Object 1324" hidden="1">
              <a:extLst>
                <a:ext uri="{63B3BB69-23CF-44E3-9099-C40C66FF867C}">
                  <a14:compatExt spid="_x0000_s19756"/>
                </a:ext>
              </a:extLst>
            </xdr:cNvPr>
            <xdr:cNvSpPr/>
          </xdr:nvSpPr>
          <xdr:spPr>
            <a:xfrm>
              <a:off x="6254750" y="4234180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762000</xdr:colOff>
          <xdr:row>30</xdr:row>
          <xdr:rowOff>171450</xdr:rowOff>
        </xdr:from>
        <xdr:to>
          <xdr:col>14</xdr:col>
          <xdr:colOff>203200</xdr:colOff>
          <xdr:row>41</xdr:row>
          <xdr:rowOff>76200</xdr:rowOff>
        </xdr:to>
        <xdr:sp>
          <xdr:nvSpPr>
            <xdr:cNvPr id="19757" name="Object 1325" hidden="1">
              <a:extLst>
                <a:ext uri="{63B3BB69-23CF-44E3-9099-C40C66FF867C}">
                  <a14:compatExt spid="_x0000_s19757"/>
                </a:ext>
              </a:extLst>
            </xdr:cNvPr>
            <xdr:cNvSpPr/>
          </xdr:nvSpPr>
          <xdr:spPr>
            <a:xfrm>
              <a:off x="6242050" y="7848600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730250</xdr:colOff>
          <xdr:row>45</xdr:row>
          <xdr:rowOff>50800</xdr:rowOff>
        </xdr:from>
        <xdr:to>
          <xdr:col>14</xdr:col>
          <xdr:colOff>177800</xdr:colOff>
          <xdr:row>55</xdr:row>
          <xdr:rowOff>209550</xdr:rowOff>
        </xdr:to>
        <xdr:sp>
          <xdr:nvSpPr>
            <xdr:cNvPr id="19758" name="Object 1326" hidden="1">
              <a:extLst>
                <a:ext uri="{63B3BB69-23CF-44E3-9099-C40C66FF867C}">
                  <a14:compatExt spid="_x0000_s19758"/>
                </a:ext>
              </a:extLst>
            </xdr:cNvPr>
            <xdr:cNvSpPr/>
          </xdr:nvSpPr>
          <xdr:spPr>
            <a:xfrm>
              <a:off x="6210300" y="1156652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3" Type="http://schemas.openxmlformats.org/officeDocument/2006/relationships/image" Target="../media/image2.png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topLeftCell="A10" workbookViewId="0">
      <selection activeCell="D14" sqref="D14"/>
    </sheetView>
  </sheetViews>
  <sheetFormatPr defaultColWidth="9.81818181818182" defaultRowHeight="14.5"/>
  <cols>
    <col min="1" max="1" width="3.09090909090909" style="153" customWidth="1"/>
    <col min="2" max="2" width="22.7272727272727" style="153" customWidth="1"/>
    <col min="3" max="3" width="14.9090909090909" style="153" customWidth="1"/>
    <col min="4" max="4" width="49.2727272727273" style="153" customWidth="1"/>
    <col min="5" max="5" width="36.7272727272727" style="153" customWidth="1"/>
    <col min="6" max="16384" width="9.81818181818182" style="153"/>
  </cols>
  <sheetData>
    <row r="1" s="148" customFormat="1" ht="18" customHeight="1" spans="1:25">
      <c r="A1" s="154"/>
      <c r="B1" s="155"/>
      <c r="C1" s="155"/>
      <c r="D1" s="155"/>
      <c r="E1" s="155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</row>
    <row r="2" s="148" customFormat="1" ht="15.5" spans="1:25">
      <c r="A2" s="154"/>
      <c r="B2" s="155"/>
      <c r="C2" s="155"/>
      <c r="D2" s="155"/>
      <c r="E2" s="155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="148" customFormat="1" ht="15.5" spans="1:25">
      <c r="A3" s="154"/>
      <c r="B3" s="155"/>
      <c r="C3" s="155"/>
      <c r="D3" s="155"/>
      <c r="E3" s="155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</row>
    <row r="4" s="149" customFormat="1" ht="26" spans="1:25">
      <c r="A4" s="157"/>
      <c r="B4" s="158" t="s">
        <v>0</v>
      </c>
      <c r="C4" s="158"/>
      <c r="D4" s="159"/>
      <c r="E4" s="157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</row>
    <row r="5" s="148" customFormat="1" ht="15.5" spans="1:25">
      <c r="A5" s="155"/>
      <c r="B5" s="161"/>
      <c r="C5" s="161"/>
      <c r="D5" s="155"/>
      <c r="E5" s="155"/>
      <c r="F5" s="162"/>
      <c r="G5" s="162"/>
      <c r="H5" s="162"/>
      <c r="I5" s="162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</row>
    <row r="6" s="148" customFormat="1" ht="15.5" spans="1:25">
      <c r="A6" s="155"/>
      <c r="B6" s="161"/>
      <c r="C6" s="161"/>
      <c r="D6" s="155"/>
      <c r="E6" s="155"/>
      <c r="F6" s="162"/>
      <c r="G6" s="162"/>
      <c r="H6" s="162"/>
      <c r="I6" s="162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</row>
    <row r="7" s="148" customFormat="1" ht="24.75" customHeight="1" spans="1:25">
      <c r="A7" s="154"/>
      <c r="B7" s="163" t="s">
        <v>1</v>
      </c>
      <c r="C7" s="164" t="s">
        <v>2</v>
      </c>
      <c r="D7" s="165"/>
      <c r="E7" s="155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</row>
    <row r="8" s="150" customFormat="1" ht="33.75" customHeight="1" spans="1:25">
      <c r="A8" s="166"/>
      <c r="B8" s="167" t="s">
        <v>3</v>
      </c>
      <c r="C8" s="168" t="s">
        <v>4</v>
      </c>
      <c r="D8" s="168"/>
      <c r="E8" s="168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</row>
    <row r="9" s="150" customFormat="1" ht="14.25" customHeight="1" spans="1:25">
      <c r="A9" s="166"/>
      <c r="B9" s="166"/>
      <c r="C9" s="166"/>
      <c r="D9" s="166"/>
      <c r="E9" s="166"/>
      <c r="F9" s="170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</row>
    <row r="10" s="150" customFormat="1" ht="17.25" customHeight="1" spans="1:25">
      <c r="A10" s="166"/>
      <c r="B10" s="167"/>
      <c r="C10" s="167"/>
      <c r="D10" s="168"/>
      <c r="E10" s="171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</row>
    <row r="11" s="150" customFormat="1" ht="15.75" customHeight="1" spans="1:25">
      <c r="A11" s="166"/>
      <c r="B11" s="167"/>
      <c r="C11" s="167"/>
      <c r="D11" s="172"/>
      <c r="E11" s="171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</row>
    <row r="12" s="150" customFormat="1" ht="15.5" spans="1:25">
      <c r="A12" s="166"/>
      <c r="B12" s="167"/>
      <c r="C12" s="167"/>
      <c r="D12" s="173"/>
      <c r="E12" s="166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</row>
    <row r="13" s="150" customFormat="1" ht="22.5" customHeight="1" spans="1:25">
      <c r="A13" s="166"/>
      <c r="B13" s="167" t="s">
        <v>5</v>
      </c>
      <c r="C13" s="174">
        <v>45525</v>
      </c>
      <c r="D13" s="175"/>
      <c r="E13" s="166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</row>
    <row r="14" s="150" customFormat="1" ht="27" customHeight="1" spans="1:25">
      <c r="A14" s="166"/>
      <c r="B14" s="167" t="s">
        <v>6</v>
      </c>
      <c r="C14" s="174">
        <v>45531</v>
      </c>
      <c r="D14" s="174"/>
      <c r="E14" s="176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</row>
    <row r="15" s="150" customFormat="1" ht="15.5" spans="1:25">
      <c r="A15" s="166"/>
      <c r="B15" s="167"/>
      <c r="C15" s="167"/>
      <c r="D15" s="177"/>
      <c r="E15" s="176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</row>
    <row r="16" s="150" customFormat="1" ht="15.5" spans="1:25">
      <c r="A16" s="166"/>
      <c r="B16" s="167"/>
      <c r="C16" s="167"/>
      <c r="D16" s="172"/>
      <c r="E16" s="166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</row>
    <row r="17" s="150" customFormat="1" ht="36" customHeight="1" spans="1:25">
      <c r="A17" s="166"/>
      <c r="B17" s="178" t="s">
        <v>7</v>
      </c>
      <c r="C17" s="179" t="s">
        <v>8</v>
      </c>
      <c r="D17" s="180" t="s">
        <v>9</v>
      </c>
      <c r="E17" s="166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</row>
    <row r="18" s="150" customFormat="1" ht="36" customHeight="1" spans="1:25">
      <c r="A18" s="166"/>
      <c r="B18" s="178" t="s">
        <v>10</v>
      </c>
      <c r="C18" s="179" t="s">
        <v>11</v>
      </c>
      <c r="D18" s="180" t="s">
        <v>9</v>
      </c>
      <c r="E18" s="166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</row>
    <row r="19" s="150" customFormat="1" ht="36" customHeight="1" spans="1:25">
      <c r="A19" s="166"/>
      <c r="B19" s="178" t="s">
        <v>12</v>
      </c>
      <c r="C19" s="179" t="s">
        <v>8</v>
      </c>
      <c r="D19" s="180" t="s">
        <v>9</v>
      </c>
      <c r="E19" s="166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</row>
    <row r="20" s="150" customFormat="1" ht="36" customHeight="1" spans="1:25">
      <c r="A20" s="166"/>
      <c r="B20" s="178" t="s">
        <v>13</v>
      </c>
      <c r="C20" s="179" t="s">
        <v>11</v>
      </c>
      <c r="D20" s="180" t="s">
        <v>9</v>
      </c>
      <c r="E20" s="166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</row>
    <row r="21" s="150" customFormat="1" ht="15.5" spans="1:25">
      <c r="A21" s="166"/>
      <c r="B21" s="167"/>
      <c r="C21" s="167"/>
      <c r="D21" s="172"/>
      <c r="E21" s="166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</row>
    <row r="22" s="150" customFormat="1" ht="15.5" spans="1:25">
      <c r="A22" s="166"/>
      <c r="B22" s="167"/>
      <c r="C22" s="167"/>
      <c r="D22" s="172"/>
      <c r="E22" s="166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</row>
    <row r="23" s="150" customFormat="1" ht="15.5" spans="1:25">
      <c r="A23" s="166"/>
      <c r="B23" s="166"/>
      <c r="C23" s="166"/>
      <c r="D23" s="166"/>
      <c r="E23" s="166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</row>
    <row r="24" s="150" customFormat="1" ht="15.5" spans="1:25">
      <c r="A24" s="166"/>
      <c r="B24" s="167"/>
      <c r="C24" s="167"/>
      <c r="D24" s="172"/>
      <c r="E24" s="166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</row>
    <row r="25" s="151" customFormat="1" ht="15.5" spans="1:25">
      <c r="A25" s="181"/>
      <c r="B25" s="167"/>
      <c r="C25" s="167"/>
      <c r="D25" s="166"/>
      <c r="E25" s="166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</row>
    <row r="26" s="151" customFormat="1" ht="15.5" spans="1:25">
      <c r="A26" s="181"/>
      <c r="B26" s="167"/>
      <c r="C26" s="167"/>
      <c r="D26" s="168"/>
      <c r="E26" s="166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</row>
    <row r="27" s="151" customFormat="1" ht="15.5" spans="1:25">
      <c r="A27" s="181"/>
      <c r="B27" s="166"/>
      <c r="C27" s="166"/>
      <c r="D27" s="166"/>
      <c r="E27" s="166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</row>
    <row r="28" s="151" customFormat="1" ht="16.5" customHeight="1" spans="1:25">
      <c r="A28" s="183"/>
      <c r="B28" s="166"/>
      <c r="C28" s="166"/>
      <c r="D28" s="166"/>
      <c r="E28" s="166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</row>
    <row r="29" s="151" customFormat="1" ht="15.5" spans="1:25">
      <c r="A29" s="181"/>
      <c r="B29" s="166"/>
      <c r="C29" s="166"/>
      <c r="D29" s="166"/>
      <c r="E29" s="166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</row>
    <row r="30" s="151" customFormat="1" ht="15.5" spans="1:25">
      <c r="A30" s="181"/>
      <c r="B30" s="166"/>
      <c r="C30" s="166"/>
      <c r="D30" s="166"/>
      <c r="E30" s="166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</row>
    <row r="31" s="151" customFormat="1" ht="15.5" spans="1:25">
      <c r="A31" s="184"/>
      <c r="B31" s="166"/>
      <c r="C31" s="166"/>
      <c r="D31" s="166"/>
      <c r="E31" s="166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</row>
    <row r="32" s="151" customFormat="1" spans="1:25">
      <c r="A32" s="152"/>
      <c r="B32" s="152"/>
      <c r="C32" s="152"/>
      <c r="D32" s="152"/>
      <c r="E32" s="15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</row>
    <row r="33" s="151" customFormat="1" spans="1:25">
      <c r="A33" s="152"/>
      <c r="B33" s="152"/>
      <c r="C33" s="152"/>
      <c r="D33" s="152"/>
      <c r="E33" s="15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</row>
    <row r="34" s="151" customFormat="1" spans="1:25">
      <c r="A34" s="152"/>
      <c r="B34" s="152"/>
      <c r="C34" s="152"/>
      <c r="D34" s="152"/>
      <c r="E34" s="15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</row>
    <row r="35" s="151" customFormat="1" spans="1:25">
      <c r="A35" s="152"/>
      <c r="B35" s="152"/>
      <c r="C35" s="152"/>
      <c r="D35" s="152"/>
      <c r="E35" s="15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</row>
    <row r="36" s="152" customFormat="1"/>
    <row r="37" s="152" customFormat="1"/>
    <row r="38" s="152" customFormat="1"/>
    <row r="39" s="152" customFormat="1"/>
    <row r="40" s="152" customFormat="1"/>
    <row r="41" s="152" customFormat="1"/>
    <row r="42" s="152" customFormat="1"/>
    <row r="43" s="152" customFormat="1"/>
    <row r="44" s="152" customFormat="1"/>
    <row r="45" s="152" customFormat="1"/>
    <row r="46" s="152" customFormat="1"/>
    <row r="47" s="152" customFormat="1"/>
    <row r="48" s="152" customFormat="1"/>
    <row r="49" s="152" customFormat="1" ht="25" customHeight="1"/>
    <row r="50" s="152" customFormat="1" ht="25" customHeight="1"/>
    <row r="51" s="152" customFormat="1" ht="25" customHeight="1"/>
    <row r="52" s="152" customFormat="1" ht="25" customHeight="1"/>
    <row r="53" s="152" customFormat="1" ht="25" customHeight="1"/>
    <row r="54" s="152" customFormat="1" ht="25" customHeight="1"/>
    <row r="55" s="152" customFormat="1" ht="25" customHeight="1"/>
    <row r="56" s="152" customFormat="1" ht="25" customHeight="1"/>
    <row r="57" s="152" customFormat="1" ht="25" customHeight="1"/>
    <row r="58" s="152" customFormat="1" ht="25" customHeight="1"/>
    <row r="59" s="152" customFormat="1" ht="25" customHeight="1"/>
    <row r="60" s="152" customFormat="1" ht="25" customHeight="1"/>
    <row r="61" s="152" customFormat="1" ht="25" customHeight="1"/>
    <row r="62" s="152" customFormat="1" ht="25" customHeight="1"/>
    <row r="63" s="152" customFormat="1" ht="25" customHeight="1"/>
    <row r="64" s="152" customFormat="1" ht="25" customHeight="1"/>
    <row r="65" s="152" customFormat="1" ht="25" customHeight="1"/>
    <row r="66" s="152" customFormat="1" ht="25" customHeight="1"/>
    <row r="67" s="152" customFormat="1" ht="25" customHeight="1"/>
    <row r="68" s="152" customFormat="1" ht="25" customHeight="1"/>
    <row r="69" s="152" customFormat="1" ht="25" customHeight="1"/>
    <row r="70" s="152" customFormat="1" ht="25" customHeight="1"/>
    <row r="71" s="152" customFormat="1" ht="25" customHeight="1"/>
    <row r="72" s="152" customFormat="1" ht="25" customHeight="1"/>
    <row r="73" s="152" customFormat="1" ht="25" customHeight="1"/>
    <row r="74" s="152" customFormat="1" ht="25" customHeight="1"/>
    <row r="75" s="152" customFormat="1" ht="25" customHeight="1"/>
    <row r="76" s="152" customFormat="1" ht="25" customHeight="1"/>
    <row r="77" s="152" customFormat="1" ht="25" customHeight="1"/>
    <row r="78" s="152" customFormat="1" ht="25" customHeight="1"/>
    <row r="79" s="152" customFormat="1" ht="25" customHeight="1"/>
    <row r="80" s="152" customFormat="1" ht="25" customHeight="1"/>
    <row r="81" s="152" customFormat="1" ht="25" customHeight="1"/>
    <row r="82" s="152" customFormat="1" ht="25" customHeight="1"/>
    <row r="83" s="152" customFormat="1" ht="25" customHeight="1"/>
    <row r="84" s="152" customFormat="1" ht="25" customHeight="1"/>
    <row r="85" s="152" customFormat="1" ht="25" customHeight="1"/>
    <row r="86" s="152" customFormat="1" ht="25" customHeight="1"/>
    <row r="87" s="152" customFormat="1" ht="25" customHeight="1"/>
    <row r="88" s="152" customFormat="1" ht="25" customHeight="1"/>
    <row r="89" s="152" customFormat="1" ht="25" customHeight="1"/>
    <row r="90" s="152" customFormat="1" ht="25" customHeight="1"/>
    <row r="91" s="152" customFormat="1" ht="25" customHeight="1"/>
    <row r="92" s="152" customFormat="1" ht="25" customHeight="1"/>
    <row r="93" s="152" customFormat="1" ht="25" customHeight="1"/>
    <row r="94" s="152" customFormat="1" ht="25" customHeight="1"/>
    <row r="95" s="152" customFormat="1" ht="25" customHeight="1"/>
    <row r="96" s="152" customFormat="1" ht="25" customHeight="1"/>
    <row r="97" s="152" customFormat="1" ht="25" customHeight="1"/>
    <row r="98" s="152" customFormat="1" ht="25" customHeight="1"/>
    <row r="99" s="152" customFormat="1" ht="25" customHeight="1"/>
    <row r="100" s="152" customFormat="1" ht="25" customHeight="1"/>
    <row r="101" s="152" customFormat="1" ht="25" customHeight="1"/>
    <row r="102" s="152" customFormat="1" ht="25" customHeight="1"/>
    <row r="103" s="152" customFormat="1" ht="25" customHeight="1"/>
    <row r="104" s="152" customFormat="1" ht="25" customHeight="1"/>
    <row r="105" s="152" customFormat="1" ht="25" customHeight="1"/>
    <row r="106" s="152" customFormat="1" ht="25" customHeight="1"/>
    <row r="107" s="152" customFormat="1" ht="25" customHeight="1"/>
    <row r="108" s="152" customFormat="1" ht="25" customHeight="1"/>
    <row r="109" s="152" customFormat="1" ht="25" customHeight="1"/>
    <row r="110" s="152" customFormat="1" ht="25" customHeight="1"/>
    <row r="111" s="152" customFormat="1" ht="25" customHeight="1"/>
    <row r="112" s="152" customFormat="1" ht="25" customHeight="1"/>
    <row r="113" s="152" customFormat="1" ht="25" customHeight="1"/>
    <row r="114" s="152" customFormat="1" ht="25" customHeight="1"/>
    <row r="115" s="152" customFormat="1" ht="25" customHeight="1"/>
    <row r="116" s="152" customFormat="1" ht="25" customHeight="1" spans="2:4">
      <c r="B116" s="153"/>
      <c r="C116" s="153"/>
      <c r="D116" s="153"/>
    </row>
    <row r="117" s="152" customFormat="1" ht="25" customHeight="1" spans="2:4">
      <c r="B117" s="153"/>
      <c r="C117" s="153"/>
      <c r="D117" s="153"/>
    </row>
    <row r="118" s="152" customFormat="1" ht="25" customHeight="1" spans="1:5">
      <c r="A118" s="153"/>
      <c r="B118" s="153"/>
      <c r="C118" s="153"/>
      <c r="D118" s="153"/>
      <c r="E118" s="153"/>
    </row>
    <row r="119" s="152" customFormat="1" ht="25" customHeight="1" spans="1:5">
      <c r="A119" s="153"/>
      <c r="B119" s="153"/>
      <c r="C119" s="153"/>
      <c r="D119" s="153"/>
      <c r="E119" s="153"/>
    </row>
    <row r="120" s="152" customFormat="1" ht="25" customHeight="1" spans="1:5">
      <c r="A120" s="153"/>
      <c r="B120" s="153"/>
      <c r="C120" s="153"/>
      <c r="D120" s="153"/>
      <c r="E120" s="153"/>
    </row>
    <row r="121" s="152" customFormat="1" ht="25" customHeight="1" spans="1:5">
      <c r="A121" s="153"/>
      <c r="B121" s="153"/>
      <c r="C121" s="153"/>
      <c r="D121" s="153"/>
      <c r="E121" s="153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1"/>
  <sheetViews>
    <sheetView showGridLines="0" tabSelected="1" workbookViewId="0">
      <selection activeCell="H12" sqref="H12"/>
    </sheetView>
  </sheetViews>
  <sheetFormatPr defaultColWidth="7.90909090909091" defaultRowHeight="20.15" customHeight="1"/>
  <cols>
    <col min="1" max="1" width="14.7272727272727" style="136" customWidth="1"/>
    <col min="2" max="2" width="32.2727272727273" style="136" customWidth="1"/>
    <col min="3" max="4" width="15.9090909090909" style="136" customWidth="1"/>
    <col min="5" max="5" width="16" style="136" customWidth="1"/>
    <col min="6" max="6" width="16.0909090909091" style="136" customWidth="1"/>
    <col min="7" max="9" width="14.9090909090909" style="136" customWidth="1"/>
    <col min="10" max="16384" width="7.90909090909091" style="136"/>
  </cols>
  <sheetData>
    <row r="1" customHeight="1" spans="1:4">
      <c r="A1" s="137" t="s">
        <v>5</v>
      </c>
      <c r="B1" s="138">
        <v>45532</v>
      </c>
      <c r="C1" s="138"/>
      <c r="D1" s="138"/>
    </row>
    <row r="2" customHeight="1" spans="1:4">
      <c r="A2" s="137" t="s">
        <v>1</v>
      </c>
      <c r="B2" s="139" t="s">
        <v>14</v>
      </c>
      <c r="C2" s="2"/>
      <c r="D2" s="2"/>
    </row>
    <row r="3" customHeight="1" spans="1:4">
      <c r="A3" s="137" t="s">
        <v>15</v>
      </c>
      <c r="B3" s="139" t="s">
        <v>16</v>
      </c>
      <c r="C3" s="2"/>
      <c r="D3" s="2"/>
    </row>
    <row r="4" customHeight="1" spans="1:4">
      <c r="A4" s="137" t="s">
        <v>17</v>
      </c>
      <c r="B4" s="139"/>
      <c r="C4" s="2"/>
      <c r="D4" s="2"/>
    </row>
    <row r="5" customHeight="1" spans="1:9">
      <c r="A5" s="140" t="s">
        <v>18</v>
      </c>
      <c r="B5" s="140" t="s">
        <v>19</v>
      </c>
      <c r="C5" s="141" t="s">
        <v>20</v>
      </c>
      <c r="D5" s="141" t="s">
        <v>21</v>
      </c>
      <c r="E5" s="140" t="s">
        <v>22</v>
      </c>
      <c r="F5" s="140" t="s">
        <v>23</v>
      </c>
      <c r="G5" s="141" t="s">
        <v>24</v>
      </c>
      <c r="H5" s="142" t="s">
        <v>25</v>
      </c>
      <c r="I5" s="146"/>
    </row>
    <row r="6" customHeight="1" spans="1:10">
      <c r="A6" s="63">
        <v>1</v>
      </c>
      <c r="B6" s="115" t="s">
        <v>26</v>
      </c>
      <c r="C6" s="143">
        <v>10000</v>
      </c>
      <c r="D6" s="143">
        <v>3</v>
      </c>
      <c r="E6" s="144">
        <f ca="1">OFFSET(INDEX('IC50 Curve'!$A:$A,MATCH(Summary!B6,'IC50 Curve'!$A:$A,0),1),0,7)</f>
        <v>-2.8</v>
      </c>
      <c r="F6" s="144">
        <f ca="1">OFFSET(INDEX('IC50 Curve'!$A:$A,MATCH(Summary!B6,'IC50 Curve'!$A:$A,0),1),1,7)</f>
        <v>92.55</v>
      </c>
      <c r="G6" s="145">
        <f ca="1">OFFSET(INDEX('IC50 Curve'!$A:$A,MATCH(Summary!B6,'IC50 Curve'!$A:$A,0),1),2,7)</f>
        <v>40.84</v>
      </c>
      <c r="H6" s="144">
        <f ca="1">OFFSET(INDEX('IC50 Curve'!$A:$A,MATCH(Summary!B6,'IC50 Curve'!$A:$A,0),1),3,7)</f>
        <v>45.289</v>
      </c>
      <c r="I6" s="147"/>
      <c r="J6" s="1"/>
    </row>
    <row r="7" customHeight="1" spans="1:9">
      <c r="A7" s="63">
        <v>2</v>
      </c>
      <c r="B7" s="115" t="s">
        <v>27</v>
      </c>
      <c r="C7" s="143">
        <v>10000</v>
      </c>
      <c r="D7" s="143">
        <v>3</v>
      </c>
      <c r="E7" s="144">
        <f ca="1">OFFSET(INDEX('IC50 Curve'!$A:$A,MATCH(Summary!B7,'IC50 Curve'!$A:$A,0),1),0,7)</f>
        <v>0.7544</v>
      </c>
      <c r="F7" s="144">
        <f ca="1">OFFSET(INDEX('IC50 Curve'!$A:$A,MATCH(Summary!B7,'IC50 Curve'!$A:$A,0),1),1,7)</f>
        <v>92.16</v>
      </c>
      <c r="G7" s="145">
        <f ca="1">OFFSET(INDEX('IC50 Curve'!$A:$A,MATCH(Summary!B7,'IC50 Curve'!$A:$A,0),1),2,7)</f>
        <v>173.4</v>
      </c>
      <c r="H7" s="144">
        <f ca="1">OFFSET(INDEX('IC50 Curve'!$A:$A,MATCH(Summary!B7,'IC50 Curve'!$A:$A,0),1),3,7)</f>
        <v>187.068</v>
      </c>
      <c r="I7" s="147"/>
    </row>
    <row r="8" customHeight="1" spans="1:10">
      <c r="A8" s="63">
        <v>3</v>
      </c>
      <c r="B8" s="115" t="s">
        <v>28</v>
      </c>
      <c r="C8" s="143">
        <v>10000</v>
      </c>
      <c r="D8" s="143">
        <v>3</v>
      </c>
      <c r="E8" s="144">
        <f ca="1">OFFSET(INDEX('IC50 Curve'!$A:$A,MATCH(Summary!B8,'IC50 Curve'!$A:$A,0),1),0,7)</f>
        <v>-3.152</v>
      </c>
      <c r="F8" s="144">
        <f ca="1">OFFSET(INDEX('IC50 Curve'!$A:$A,MATCH(Summary!B8,'IC50 Curve'!$A:$A,0),1),1,7)</f>
        <v>29</v>
      </c>
      <c r="G8" s="145" t="str">
        <f ca="1">OFFSET(INDEX('IC50 Curve'!$A:$A,MATCH(Summary!B8,'IC50 Curve'!$A:$A,0),1),2,7)</f>
        <v>＞10000</v>
      </c>
      <c r="H8" s="144" t="str">
        <f ca="1">OFFSET(INDEX('IC50 Curve'!$A:$A,MATCH(Summary!B8,'IC50 Curve'!$A:$A,0),1),3,7)</f>
        <v>＞10000</v>
      </c>
      <c r="I8" s="147"/>
      <c r="J8" s="1"/>
    </row>
    <row r="9" customHeight="1" spans="1:10">
      <c r="A9" s="63">
        <v>4</v>
      </c>
      <c r="B9" s="115" t="s">
        <v>29</v>
      </c>
      <c r="C9" s="143">
        <v>10000</v>
      </c>
      <c r="D9" s="143">
        <v>3</v>
      </c>
      <c r="E9" s="144">
        <f ca="1">OFFSET(INDEX('IC50 Curve'!$A:$A,MATCH(Summary!B9,'IC50 Curve'!$A:$A,0),1),0,7)</f>
        <v>2.416</v>
      </c>
      <c r="F9" s="144">
        <f ca="1">OFFSET(INDEX('IC50 Curve'!$A:$A,MATCH(Summary!B9,'IC50 Curve'!$A:$A,0),1),1,7)</f>
        <v>16</v>
      </c>
      <c r="G9" s="145" t="str">
        <f ca="1">OFFSET(INDEX('IC50 Curve'!$A:$A,MATCH(Summary!B9,'IC50 Curve'!$A:$A,0),1),2,7)</f>
        <v>＞10000</v>
      </c>
      <c r="H9" s="144" t="str">
        <f ca="1">OFFSET(INDEX('IC50 Curve'!$A:$A,MATCH(Summary!B9,'IC50 Curve'!$A:$A,0),1),3,7)</f>
        <v>＞10000</v>
      </c>
      <c r="I9" s="147"/>
      <c r="J9" s="1"/>
    </row>
    <row r="13" customHeight="1" spans="2:3">
      <c r="B13" s="1"/>
      <c r="C13" s="1"/>
    </row>
    <row r="14" customHeight="1" spans="2:3">
      <c r="B14" s="1"/>
      <c r="C14" s="1"/>
    </row>
    <row r="15" customHeight="1" spans="2:3">
      <c r="B15" s="1"/>
      <c r="C15" s="1"/>
    </row>
    <row r="16" customHeight="1" spans="2:3">
      <c r="B16" s="1"/>
      <c r="C16" s="1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0486" progId="Prism8.Document" r:id="rId3">
          <objectPr defaultSize="0" r:id="rId4">
            <anchor moveWithCells="1">
              <from>
                <xdr:col>1</xdr:col>
                <xdr:colOff>965200</xdr:colOff>
                <xdr:row>10</xdr:row>
                <xdr:rowOff>12700</xdr:rowOff>
              </from>
              <to>
                <xdr:col>5</xdr:col>
                <xdr:colOff>438150</xdr:colOff>
                <xdr:row>19</xdr:row>
                <xdr:rowOff>165100</xdr:rowOff>
              </to>
            </anchor>
          </objectPr>
        </oleObject>
      </mc:Choice>
      <mc:Fallback>
        <oleObject shapeId="20486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31" customWidth="1"/>
    <col min="3" max="16384" width="9.09090909090909" style="91"/>
  </cols>
  <sheetData>
    <row r="1" s="130" customFormat="1" ht="14" spans="1:19">
      <c r="A1" s="107" t="s">
        <v>30</v>
      </c>
      <c r="B1" s="91"/>
      <c r="C1" s="91"/>
      <c r="D1" s="91"/>
      <c r="E1" s="91"/>
      <c r="F1" s="91"/>
      <c r="G1" s="91"/>
      <c r="H1" s="91"/>
      <c r="I1" s="91"/>
      <c r="P1" s="91"/>
      <c r="Q1" s="91"/>
      <c r="R1" s="91"/>
      <c r="S1" s="91"/>
    </row>
    <row r="2" s="130" customFormat="1" ht="16" customHeight="1" spans="1:19">
      <c r="A2" s="91" t="s">
        <v>4</v>
      </c>
      <c r="B2" s="91"/>
      <c r="C2" s="91"/>
      <c r="D2" s="91"/>
      <c r="E2" s="91"/>
      <c r="F2" s="91"/>
      <c r="G2" s="91"/>
      <c r="H2" s="91"/>
      <c r="I2" s="91"/>
      <c r="P2" s="91"/>
      <c r="Q2" s="91"/>
      <c r="R2" s="91"/>
      <c r="S2" s="91"/>
    </row>
    <row r="3" s="130" customFormat="1" ht="14" spans="1:19">
      <c r="A3" s="91"/>
      <c r="B3" s="91"/>
      <c r="C3" s="91"/>
      <c r="D3" s="91"/>
      <c r="E3" s="91"/>
      <c r="F3" s="91"/>
      <c r="G3" s="91"/>
      <c r="H3" s="91"/>
      <c r="I3" s="91"/>
      <c r="P3" s="91"/>
      <c r="Q3" s="91"/>
      <c r="R3" s="91"/>
      <c r="S3" s="91"/>
    </row>
    <row r="4" s="130" customFormat="1" ht="14" spans="1:19">
      <c r="A4" s="132" t="s">
        <v>31</v>
      </c>
      <c r="B4" s="91"/>
      <c r="C4" s="91"/>
      <c r="D4" s="91"/>
      <c r="E4" s="91"/>
      <c r="F4" s="91"/>
      <c r="G4" s="91"/>
      <c r="H4" s="91"/>
      <c r="I4" s="91"/>
      <c r="P4" s="91"/>
      <c r="Q4" s="91"/>
      <c r="R4" s="91"/>
      <c r="S4" s="91"/>
    </row>
    <row r="5" s="130" customFormat="1" ht="14" spans="1:19">
      <c r="A5" s="133" t="s">
        <v>32</v>
      </c>
      <c r="B5" s="91"/>
      <c r="C5" s="91"/>
      <c r="D5" s="91"/>
      <c r="E5" s="91"/>
      <c r="F5" s="91"/>
      <c r="G5" s="91"/>
      <c r="H5" s="91"/>
      <c r="I5" s="91"/>
      <c r="P5" s="91"/>
      <c r="Q5" s="91"/>
      <c r="R5" s="91"/>
      <c r="S5" s="91"/>
    </row>
    <row r="6" s="130" customFormat="1" ht="14" spans="1:19">
      <c r="A6" s="91"/>
      <c r="B6" s="91"/>
      <c r="C6" s="91"/>
      <c r="D6" s="91"/>
      <c r="E6" s="91"/>
      <c r="F6" s="91"/>
      <c r="G6" s="91"/>
      <c r="H6" s="91"/>
      <c r="I6" s="91"/>
      <c r="P6" s="91"/>
      <c r="Q6" s="91"/>
      <c r="R6" s="91"/>
      <c r="S6" s="91"/>
    </row>
    <row r="7" s="130" customFormat="1" ht="14" spans="1:19">
      <c r="A7" s="132" t="s">
        <v>33</v>
      </c>
      <c r="B7" s="91"/>
      <c r="C7" s="91"/>
      <c r="D7" s="91"/>
      <c r="E7" s="91"/>
      <c r="F7" s="91"/>
      <c r="G7" s="91"/>
      <c r="H7" s="91"/>
      <c r="I7" s="91"/>
      <c r="P7" s="91"/>
      <c r="Q7" s="91"/>
      <c r="R7" s="91"/>
      <c r="S7" s="91"/>
    </row>
    <row r="8" s="130" customFormat="1" ht="14" spans="1:19">
      <c r="A8" s="133" t="s">
        <v>34</v>
      </c>
      <c r="B8" s="91"/>
      <c r="C8" s="91"/>
      <c r="D8" s="91"/>
      <c r="E8" s="91"/>
      <c r="F8" s="91"/>
      <c r="G8" s="91"/>
      <c r="H8" s="91"/>
      <c r="I8" s="91"/>
      <c r="P8" s="91"/>
      <c r="Q8" s="91"/>
      <c r="R8" s="91"/>
      <c r="S8" s="91"/>
    </row>
    <row r="9" s="130" customFormat="1" ht="14" spans="1:19">
      <c r="A9" s="91"/>
      <c r="B9" s="91"/>
      <c r="C9" s="91"/>
      <c r="D9" s="91"/>
      <c r="E9" s="91"/>
      <c r="F9" s="91"/>
      <c r="G9" s="91"/>
      <c r="H9" s="91"/>
      <c r="I9" s="91"/>
      <c r="P9" s="91"/>
      <c r="Q9" s="91"/>
      <c r="R9" s="91"/>
      <c r="S9" s="91"/>
    </row>
    <row r="10" s="130" customFormat="1" ht="14" spans="1:19">
      <c r="A10" s="132" t="s">
        <v>35</v>
      </c>
      <c r="B10" s="91"/>
      <c r="C10" s="91"/>
      <c r="D10" s="91"/>
      <c r="E10" s="91"/>
      <c r="F10" s="91"/>
      <c r="G10" s="91"/>
      <c r="H10" s="91"/>
      <c r="I10" s="91"/>
      <c r="P10" s="91"/>
      <c r="Q10" s="91"/>
      <c r="R10" s="91"/>
      <c r="S10" s="91"/>
    </row>
    <row r="11" s="130" customFormat="1" ht="15.5" spans="1:19">
      <c r="A11" s="134" t="s">
        <v>36</v>
      </c>
      <c r="B11" s="135"/>
      <c r="C11" s="91"/>
      <c r="D11" s="91"/>
      <c r="E11" s="91"/>
      <c r="F11" s="91"/>
      <c r="G11" s="91"/>
      <c r="H11" s="91"/>
      <c r="I11" s="91"/>
      <c r="P11" s="91"/>
      <c r="Q11" s="91"/>
      <c r="R11" s="91"/>
      <c r="S11" s="91"/>
    </row>
    <row r="12" s="130" customFormat="1" ht="15.5" spans="1:19">
      <c r="A12" s="134" t="s">
        <v>37</v>
      </c>
      <c r="B12" s="135"/>
      <c r="C12" s="91"/>
      <c r="D12" s="91"/>
      <c r="E12" s="91"/>
      <c r="F12" s="91"/>
      <c r="G12" s="91"/>
      <c r="H12" s="91"/>
      <c r="I12" s="91"/>
      <c r="P12" s="91"/>
      <c r="Q12" s="91"/>
      <c r="R12" s="91"/>
      <c r="S12" s="91"/>
    </row>
    <row r="13" s="130" customFormat="1" ht="19.5" spans="1:19">
      <c r="A13" s="134" t="s">
        <v>38</v>
      </c>
      <c r="B13" s="135"/>
      <c r="C13" s="91"/>
      <c r="D13" s="91"/>
      <c r="E13" s="91"/>
      <c r="F13" s="91"/>
      <c r="G13" s="91"/>
      <c r="H13" s="91"/>
      <c r="I13" s="91"/>
      <c r="P13" s="91"/>
      <c r="Q13" s="91"/>
      <c r="R13" s="91"/>
      <c r="S13" s="91"/>
    </row>
    <row r="14" s="130" customFormat="1" ht="15.5" spans="1:19">
      <c r="A14" s="134" t="s">
        <v>39</v>
      </c>
      <c r="B14" s="135"/>
      <c r="C14" s="91"/>
      <c r="D14" s="91"/>
      <c r="E14" s="91"/>
      <c r="F14" s="91"/>
      <c r="G14" s="91"/>
      <c r="H14" s="91"/>
      <c r="I14" s="91"/>
      <c r="P14" s="91"/>
      <c r="Q14" s="91"/>
      <c r="R14" s="91"/>
      <c r="S14" s="91"/>
    </row>
    <row r="15" s="130" customFormat="1" ht="15.5" spans="1:19">
      <c r="A15" s="134" t="s">
        <v>40</v>
      </c>
      <c r="B15" s="135"/>
      <c r="C15" s="91"/>
      <c r="D15" s="91"/>
      <c r="E15" s="91"/>
      <c r="F15" s="91"/>
      <c r="G15" s="91"/>
      <c r="H15" s="91"/>
      <c r="I15" s="91"/>
      <c r="P15" s="91"/>
      <c r="Q15" s="91"/>
      <c r="R15" s="91"/>
      <c r="S15" s="91"/>
    </row>
    <row r="16" s="130" customFormat="1" ht="15.5" spans="1:19">
      <c r="A16" s="134" t="s">
        <v>41</v>
      </c>
      <c r="B16" s="135"/>
      <c r="C16" s="91"/>
      <c r="D16" s="91"/>
      <c r="E16" s="91"/>
      <c r="F16" s="91"/>
      <c r="G16" s="91"/>
      <c r="H16" s="91"/>
      <c r="I16" s="91"/>
      <c r="P16" s="91"/>
      <c r="Q16" s="91"/>
      <c r="R16" s="91"/>
      <c r="S16" s="91"/>
    </row>
    <row r="17" s="130" customFormat="1" ht="14" spans="1:19">
      <c r="A17" s="91" t="s">
        <v>42</v>
      </c>
      <c r="B17" s="131"/>
      <c r="C17" s="91"/>
      <c r="D17" s="91"/>
      <c r="E17" s="91"/>
      <c r="F17" s="91"/>
      <c r="G17" s="91"/>
      <c r="H17" s="91"/>
      <c r="I17" s="91"/>
      <c r="P17" s="91"/>
      <c r="Q17" s="91"/>
      <c r="R17" s="91"/>
      <c r="S17" s="91"/>
    </row>
    <row r="18" s="130" customFormat="1" ht="14" spans="1:19">
      <c r="A18" s="1" t="s">
        <v>43</v>
      </c>
      <c r="B18" s="131" t="s">
        <v>44</v>
      </c>
      <c r="C18" s="91"/>
      <c r="D18" s="91"/>
      <c r="E18" s="91"/>
      <c r="F18" s="91"/>
      <c r="G18" s="91"/>
      <c r="H18" s="91"/>
      <c r="I18" s="91"/>
      <c r="P18" s="91"/>
      <c r="Q18" s="91"/>
      <c r="R18" s="91"/>
      <c r="S18" s="91"/>
    </row>
    <row r="19" customHeight="1" spans="1:2">
      <c r="A19" s="91"/>
      <c r="B19" s="131" t="s">
        <v>45</v>
      </c>
    </row>
    <row r="20" customHeight="1" spans="1:2">
      <c r="A20" s="91"/>
      <c r="B20" s="131" t="s">
        <v>46</v>
      </c>
    </row>
    <row r="21" customHeight="1" spans="1:2">
      <c r="A21" s="91"/>
      <c r="B21" s="131" t="s">
        <v>47</v>
      </c>
    </row>
    <row r="22" customHeight="1" spans="1:2">
      <c r="A22" s="91"/>
      <c r="B22" s="131" t="s">
        <v>48</v>
      </c>
    </row>
    <row r="23" customHeight="1" spans="1:2">
      <c r="A23" s="91"/>
      <c r="B23" s="131" t="s">
        <v>49</v>
      </c>
    </row>
    <row r="24" customHeight="1" spans="1:2">
      <c r="A24" s="91"/>
      <c r="B24" s="131" t="s">
        <v>50</v>
      </c>
    </row>
    <row r="25" customHeight="1" spans="1:2">
      <c r="A25" s="91"/>
      <c r="B25" s="131" t="s">
        <v>51</v>
      </c>
    </row>
    <row r="26" customHeight="1" spans="1:2">
      <c r="A26" s="91"/>
      <c r="B26" s="131" t="s">
        <v>52</v>
      </c>
    </row>
    <row r="27" customHeight="1" spans="1:2">
      <c r="A27" s="1" t="s">
        <v>53</v>
      </c>
      <c r="B27" s="131" t="s">
        <v>54</v>
      </c>
    </row>
    <row r="28" customHeight="1" spans="1:2">
      <c r="A28" s="1"/>
      <c r="B28" s="131" t="s">
        <v>55</v>
      </c>
    </row>
    <row r="29" customHeight="1" spans="1:2">
      <c r="A29" s="1"/>
      <c r="B29" s="131" t="s">
        <v>56</v>
      </c>
    </row>
    <row r="30" customHeight="1" spans="1:2">
      <c r="A30" s="1"/>
      <c r="B30" s="131" t="s">
        <v>57</v>
      </c>
    </row>
    <row r="31" customHeight="1" spans="1:2">
      <c r="A31" s="1"/>
      <c r="B31" s="131" t="s">
        <v>58</v>
      </c>
    </row>
    <row r="32" customHeight="1" spans="1:2">
      <c r="A32" s="1"/>
      <c r="B32" s="131" t="s">
        <v>59</v>
      </c>
    </row>
    <row r="33" customHeight="1" spans="1:2">
      <c r="A33" s="91"/>
      <c r="B33" s="131" t="s">
        <v>60</v>
      </c>
    </row>
    <row r="34" customHeight="1" spans="1:2">
      <c r="A34" s="1" t="s">
        <v>61</v>
      </c>
      <c r="B34" s="131" t="s">
        <v>62</v>
      </c>
    </row>
    <row r="35" customHeight="1" spans="1:2">
      <c r="A35" s="1"/>
      <c r="B35" s="131" t="s">
        <v>63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4"/>
  <sheetViews>
    <sheetView showGridLines="0" zoomScale="80" zoomScaleNormal="80" workbookViewId="0">
      <selection activeCell="G10" sqref="G10"/>
    </sheetView>
  </sheetViews>
  <sheetFormatPr defaultColWidth="8.90909090909091" defaultRowHeight="20.15" customHeight="1"/>
  <cols>
    <col min="1" max="1" width="8.90909090909091" style="82"/>
    <col min="2" max="2" width="10.2727272727273" style="82" customWidth="1"/>
    <col min="3" max="3" width="40.2727272727273" style="82" customWidth="1"/>
    <col min="4" max="4" width="13.3636363636364" style="82" customWidth="1"/>
    <col min="5" max="5" width="14" style="82" customWidth="1"/>
    <col min="6" max="6" width="32.6363636363636" style="82" customWidth="1"/>
    <col min="7" max="7" width="34.2727272727273" style="82" customWidth="1"/>
    <col min="8" max="8" width="28.4545454545455" style="82" customWidth="1"/>
    <col min="9" max="9" width="20.0909090909091" style="82" customWidth="1"/>
    <col min="10" max="10" width="17.9090909090909" style="82" customWidth="1"/>
    <col min="11" max="11" width="18.9090909090909" style="82" customWidth="1"/>
    <col min="12" max="16384" width="8.90909090909091" style="82"/>
  </cols>
  <sheetData>
    <row r="1" customHeight="1" spans="2:3">
      <c r="B1" s="107" t="s">
        <v>64</v>
      </c>
      <c r="C1" s="108"/>
    </row>
    <row r="2" customHeight="1" spans="2:11">
      <c r="B2" s="109" t="s">
        <v>65</v>
      </c>
      <c r="C2" s="110" t="s">
        <v>19</v>
      </c>
      <c r="D2" s="110" t="s">
        <v>66</v>
      </c>
      <c r="E2" s="110" t="s">
        <v>67</v>
      </c>
      <c r="F2" s="111" t="s">
        <v>68</v>
      </c>
      <c r="G2" s="112"/>
      <c r="H2" s="112"/>
      <c r="I2" s="112"/>
      <c r="J2" s="112"/>
      <c r="K2" s="112"/>
    </row>
    <row r="3" customHeight="1" spans="2:11">
      <c r="B3" s="113"/>
      <c r="C3" s="114"/>
      <c r="D3" s="114"/>
      <c r="E3" s="114"/>
      <c r="F3" s="111"/>
      <c r="G3" s="112"/>
      <c r="H3" s="112"/>
      <c r="I3" s="112"/>
      <c r="J3" s="112"/>
      <c r="K3" s="112"/>
    </row>
    <row r="4" customHeight="1" spans="2:11">
      <c r="B4" s="63">
        <v>1</v>
      </c>
      <c r="C4" s="115" t="s">
        <v>26</v>
      </c>
      <c r="D4" s="116" t="s">
        <v>69</v>
      </c>
      <c r="E4" s="185" t="s">
        <v>70</v>
      </c>
      <c r="F4" s="63">
        <v>10</v>
      </c>
      <c r="G4" s="117"/>
      <c r="H4" s="118"/>
      <c r="I4" s="118"/>
      <c r="J4" s="129"/>
      <c r="K4" s="117"/>
    </row>
    <row r="5" customHeight="1" spans="2:11">
      <c r="B5" s="63">
        <v>2</v>
      </c>
      <c r="C5" s="115" t="s">
        <v>27</v>
      </c>
      <c r="D5" s="116" t="s">
        <v>69</v>
      </c>
      <c r="E5" s="185" t="s">
        <v>70</v>
      </c>
      <c r="F5" s="63">
        <v>10</v>
      </c>
      <c r="G5" s="117"/>
      <c r="H5" s="118"/>
      <c r="I5" s="118"/>
      <c r="J5" s="129"/>
      <c r="K5" s="117"/>
    </row>
    <row r="6" customHeight="1" spans="2:11">
      <c r="B6" s="63">
        <v>3</v>
      </c>
      <c r="C6" s="115" t="s">
        <v>28</v>
      </c>
      <c r="D6" s="116" t="s">
        <v>69</v>
      </c>
      <c r="E6" s="185" t="s">
        <v>70</v>
      </c>
      <c r="F6" s="63">
        <v>10</v>
      </c>
      <c r="G6" s="117"/>
      <c r="H6" s="118"/>
      <c r="I6" s="118"/>
      <c r="J6" s="129"/>
      <c r="K6" s="117"/>
    </row>
    <row r="7" customHeight="1" spans="2:11">
      <c r="B7" s="63">
        <v>4</v>
      </c>
      <c r="C7" s="115" t="s">
        <v>29</v>
      </c>
      <c r="D7" s="116" t="s">
        <v>69</v>
      </c>
      <c r="E7" s="185" t="s">
        <v>70</v>
      </c>
      <c r="F7" s="63">
        <v>10</v>
      </c>
      <c r="G7" s="117"/>
      <c r="H7" s="118"/>
      <c r="I7" s="118"/>
      <c r="J7" s="129"/>
      <c r="K7" s="117"/>
    </row>
    <row r="8" customHeight="1" spans="2:11">
      <c r="B8" s="63">
        <v>5</v>
      </c>
      <c r="C8" s="115"/>
      <c r="D8" s="116"/>
      <c r="E8" s="116"/>
      <c r="F8" s="115"/>
      <c r="G8" s="117"/>
      <c r="H8" s="118"/>
      <c r="I8" s="118"/>
      <c r="J8" s="129"/>
      <c r="K8" s="117"/>
    </row>
    <row r="9" customHeight="1" spans="2:11">
      <c r="B9" s="63">
        <v>6</v>
      </c>
      <c r="C9" s="115"/>
      <c r="D9" s="116"/>
      <c r="E9" s="116"/>
      <c r="F9" s="115"/>
      <c r="G9" s="117"/>
      <c r="H9" s="118"/>
      <c r="I9" s="118"/>
      <c r="J9" s="129"/>
      <c r="K9" s="117"/>
    </row>
    <row r="10" customHeight="1" spans="2:11">
      <c r="B10" s="63">
        <v>7</v>
      </c>
      <c r="C10" s="115"/>
      <c r="D10" s="116"/>
      <c r="E10" s="116"/>
      <c r="F10" s="115"/>
      <c r="G10" s="117"/>
      <c r="H10" s="118"/>
      <c r="I10" s="118"/>
      <c r="J10" s="129"/>
      <c r="K10" s="117"/>
    </row>
    <row r="11" customHeight="1" spans="2:11">
      <c r="B11" s="63">
        <v>8</v>
      </c>
      <c r="C11" s="115"/>
      <c r="D11" s="116"/>
      <c r="E11" s="116"/>
      <c r="F11" s="115"/>
      <c r="G11" s="117"/>
      <c r="H11" s="118"/>
      <c r="I11" s="118"/>
      <c r="J11" s="129"/>
      <c r="K11" s="117"/>
    </row>
    <row r="12" customHeight="1" spans="2:6">
      <c r="B12" s="33"/>
      <c r="F12" s="81"/>
    </row>
    <row r="13" customHeight="1" spans="2:2">
      <c r="B13" s="107" t="s">
        <v>71</v>
      </c>
    </row>
    <row r="14" s="106" customFormat="1" ht="36.75" customHeight="1" spans="2:9">
      <c r="B14" s="119" t="s">
        <v>65</v>
      </c>
      <c r="C14" s="119" t="s">
        <v>19</v>
      </c>
      <c r="D14" s="119" t="s">
        <v>72</v>
      </c>
      <c r="E14" s="119" t="s">
        <v>73</v>
      </c>
      <c r="F14" s="120" t="s">
        <v>74</v>
      </c>
      <c r="G14" s="121" t="s">
        <v>75</v>
      </c>
      <c r="H14" s="122"/>
      <c r="I14" s="122"/>
    </row>
    <row r="15" s="106" customFormat="1" ht="36.75" customHeight="1" spans="2:9">
      <c r="B15" s="123"/>
      <c r="C15" s="123"/>
      <c r="D15" s="123"/>
      <c r="E15" s="123" t="s">
        <v>76</v>
      </c>
      <c r="F15" s="124" t="s">
        <v>77</v>
      </c>
      <c r="G15" s="121" t="s">
        <v>78</v>
      </c>
      <c r="H15" s="122"/>
      <c r="I15" s="122"/>
    </row>
    <row r="16" customHeight="1" spans="2:9">
      <c r="B16" s="63">
        <v>1</v>
      </c>
      <c r="C16" s="115" t="s">
        <v>26</v>
      </c>
      <c r="D16" s="116" t="s">
        <v>79</v>
      </c>
      <c r="E16" s="116" t="s">
        <v>79</v>
      </c>
      <c r="F16" s="125" t="s">
        <v>80</v>
      </c>
      <c r="G16" s="126">
        <v>10000</v>
      </c>
      <c r="H16" s="127"/>
      <c r="I16" s="117"/>
    </row>
    <row r="17" customHeight="1" spans="2:9">
      <c r="B17" s="63">
        <v>2</v>
      </c>
      <c r="C17" s="115" t="s">
        <v>27</v>
      </c>
      <c r="D17" s="116" t="s">
        <v>79</v>
      </c>
      <c r="E17" s="116" t="s">
        <v>79</v>
      </c>
      <c r="F17" s="125" t="s">
        <v>80</v>
      </c>
      <c r="G17" s="126">
        <v>10000</v>
      </c>
      <c r="H17" s="127"/>
      <c r="I17" s="117"/>
    </row>
    <row r="18" customHeight="1" spans="2:9">
      <c r="B18" s="63">
        <v>3</v>
      </c>
      <c r="C18" s="115" t="s">
        <v>28</v>
      </c>
      <c r="D18" s="116" t="s">
        <v>79</v>
      </c>
      <c r="E18" s="116" t="s">
        <v>79</v>
      </c>
      <c r="F18" s="125" t="s">
        <v>81</v>
      </c>
      <c r="G18" s="126">
        <v>10000</v>
      </c>
      <c r="H18" s="127"/>
      <c r="I18" s="117"/>
    </row>
    <row r="19" customHeight="1" spans="2:9">
      <c r="B19" s="63">
        <v>4</v>
      </c>
      <c r="C19" s="115" t="s">
        <v>29</v>
      </c>
      <c r="D19" s="116" t="s">
        <v>79</v>
      </c>
      <c r="E19" s="116" t="s">
        <v>79</v>
      </c>
      <c r="F19" s="125" t="s">
        <v>81</v>
      </c>
      <c r="G19" s="126">
        <v>10000</v>
      </c>
      <c r="H19" s="127"/>
      <c r="I19" s="117"/>
    </row>
    <row r="20" customHeight="1" spans="2:9">
      <c r="B20" s="63">
        <v>5</v>
      </c>
      <c r="C20" s="115"/>
      <c r="D20" s="116"/>
      <c r="E20" s="116"/>
      <c r="F20" s="125"/>
      <c r="G20" s="126"/>
      <c r="H20" s="127"/>
      <c r="I20" s="117"/>
    </row>
    <row r="21" customHeight="1" spans="2:9">
      <c r="B21" s="63">
        <v>6</v>
      </c>
      <c r="C21" s="115"/>
      <c r="D21" s="116"/>
      <c r="E21" s="116"/>
      <c r="F21" s="125"/>
      <c r="G21" s="126"/>
      <c r="H21" s="127"/>
      <c r="I21" s="117"/>
    </row>
    <row r="22" customHeight="1" spans="2:9">
      <c r="B22" s="63">
        <v>7</v>
      </c>
      <c r="C22" s="115"/>
      <c r="D22" s="116"/>
      <c r="E22" s="116"/>
      <c r="F22" s="125"/>
      <c r="G22" s="126"/>
      <c r="H22" s="127"/>
      <c r="I22" s="117"/>
    </row>
    <row r="23" customHeight="1" spans="2:9">
      <c r="B23" s="63">
        <v>8</v>
      </c>
      <c r="C23" s="115"/>
      <c r="D23" s="116"/>
      <c r="E23" s="116"/>
      <c r="F23" s="125"/>
      <c r="G23" s="126"/>
      <c r="H23" s="127"/>
      <c r="I23" s="117"/>
    </row>
    <row r="24" customHeight="1" spans="8:9">
      <c r="H24" s="128"/>
      <c r="I24" s="128"/>
    </row>
  </sheetData>
  <mergeCells count="14">
    <mergeCell ref="B2:B3"/>
    <mergeCell ref="B14:B15"/>
    <mergeCell ref="C2:C3"/>
    <mergeCell ref="C14:C15"/>
    <mergeCell ref="D2:D3"/>
    <mergeCell ref="D14:D15"/>
    <mergeCell ref="E2:E3"/>
    <mergeCell ref="F2:F3"/>
    <mergeCell ref="G2:G3"/>
    <mergeCell ref="H2:H3"/>
    <mergeCell ref="I2:I3"/>
    <mergeCell ref="I14:I15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10"/>
  <sheetViews>
    <sheetView showGridLines="0" zoomScale="80" zoomScaleNormal="80" topLeftCell="A64" workbookViewId="0">
      <selection activeCell="A72" sqref="A72"/>
    </sheetView>
  </sheetViews>
  <sheetFormatPr defaultColWidth="4.90909090909091" defaultRowHeight="20.15" customHeight="1"/>
  <cols>
    <col min="1" max="1" width="25.4545454545455" style="2" customWidth="1"/>
    <col min="2" max="2" width="2.36363636363636" style="2" customWidth="1"/>
    <col min="3" max="3" width="14.4545454545455" style="2" customWidth="1"/>
    <col min="4" max="13" width="13.7272727272727" style="2" customWidth="1"/>
    <col min="14" max="14" width="10.7272727272727" style="2" customWidth="1"/>
    <col min="15" max="15" width="9.45454545454546" style="2" customWidth="1"/>
    <col min="16" max="16" width="10.6363636363636" style="2" customWidth="1"/>
    <col min="17" max="17" width="9.36363636363636" style="2" customWidth="1"/>
    <col min="18" max="24" width="6" style="2" customWidth="1"/>
    <col min="25" max="25" width="7.36363636363636" style="2" customWidth="1"/>
    <col min="26" max="26" width="6.27272727272727" style="2" customWidth="1"/>
    <col min="27" max="246" width="4.90909090909091" style="2"/>
    <col min="247" max="247" width="20.7272727272727" style="2" customWidth="1"/>
    <col min="248" max="248" width="4.90909090909091" style="2" customWidth="1"/>
    <col min="249" max="249" width="14.2727272727273" style="2" customWidth="1"/>
    <col min="250" max="250" width="10" style="2" customWidth="1"/>
    <col min="251" max="251" width="9.90909090909091" style="2" customWidth="1"/>
    <col min="252" max="252" width="6.09090909090909" style="2" customWidth="1"/>
    <col min="253" max="253" width="8" style="2" customWidth="1"/>
    <col min="254" max="261" width="6.09090909090909" style="2" customWidth="1"/>
    <col min="262" max="262" width="8.27272727272727" style="2" customWidth="1"/>
    <col min="263" max="263" width="7.72727272727273" style="2" customWidth="1"/>
    <col min="264" max="264" width="7.09090909090909" style="2" customWidth="1"/>
    <col min="265" max="271" width="6.09090909090909" style="2" customWidth="1"/>
    <col min="272" max="272" width="6.63636363636364" style="2" customWidth="1"/>
    <col min="273" max="502" width="4.90909090909091" style="2"/>
    <col min="503" max="503" width="20.7272727272727" style="2" customWidth="1"/>
    <col min="504" max="504" width="4.90909090909091" style="2" customWidth="1"/>
    <col min="505" max="505" width="14.2727272727273" style="2" customWidth="1"/>
    <col min="506" max="506" width="10" style="2" customWidth="1"/>
    <col min="507" max="507" width="9.90909090909091" style="2" customWidth="1"/>
    <col min="508" max="508" width="6.09090909090909" style="2" customWidth="1"/>
    <col min="509" max="509" width="8" style="2" customWidth="1"/>
    <col min="510" max="517" width="6.09090909090909" style="2" customWidth="1"/>
    <col min="518" max="518" width="8.27272727272727" style="2" customWidth="1"/>
    <col min="519" max="519" width="7.72727272727273" style="2" customWidth="1"/>
    <col min="520" max="520" width="7.09090909090909" style="2" customWidth="1"/>
    <col min="521" max="527" width="6.09090909090909" style="2" customWidth="1"/>
    <col min="528" max="528" width="6.63636363636364" style="2" customWidth="1"/>
    <col min="529" max="758" width="4.90909090909091" style="2"/>
    <col min="759" max="759" width="20.7272727272727" style="2" customWidth="1"/>
    <col min="760" max="760" width="4.90909090909091" style="2" customWidth="1"/>
    <col min="761" max="761" width="14.2727272727273" style="2" customWidth="1"/>
    <col min="762" max="762" width="10" style="2" customWidth="1"/>
    <col min="763" max="763" width="9.90909090909091" style="2" customWidth="1"/>
    <col min="764" max="764" width="6.09090909090909" style="2" customWidth="1"/>
    <col min="765" max="765" width="8" style="2" customWidth="1"/>
    <col min="766" max="773" width="6.09090909090909" style="2" customWidth="1"/>
    <col min="774" max="774" width="8.27272727272727" style="2" customWidth="1"/>
    <col min="775" max="775" width="7.72727272727273" style="2" customWidth="1"/>
    <col min="776" max="776" width="7.09090909090909" style="2" customWidth="1"/>
    <col min="777" max="783" width="6.09090909090909" style="2" customWidth="1"/>
    <col min="784" max="784" width="6.63636363636364" style="2" customWidth="1"/>
    <col min="785" max="1014" width="4.90909090909091" style="2"/>
    <col min="1015" max="1015" width="20.7272727272727" style="2" customWidth="1"/>
    <col min="1016" max="1016" width="4.90909090909091" style="2" customWidth="1"/>
    <col min="1017" max="1017" width="14.2727272727273" style="2" customWidth="1"/>
    <col min="1018" max="1018" width="10" style="2" customWidth="1"/>
    <col min="1019" max="1019" width="9.90909090909091" style="2" customWidth="1"/>
    <col min="1020" max="1020" width="6.09090909090909" style="2" customWidth="1"/>
    <col min="1021" max="1021" width="8" style="2" customWidth="1"/>
    <col min="1022" max="1029" width="6.09090909090909" style="2" customWidth="1"/>
    <col min="1030" max="1030" width="8.27272727272727" style="2" customWidth="1"/>
    <col min="1031" max="1031" width="7.72727272727273" style="2" customWidth="1"/>
    <col min="1032" max="1032" width="7.09090909090909" style="2" customWidth="1"/>
    <col min="1033" max="1039" width="6.09090909090909" style="2" customWidth="1"/>
    <col min="1040" max="1040" width="6.63636363636364" style="2" customWidth="1"/>
    <col min="1041" max="1270" width="4.90909090909091" style="2"/>
    <col min="1271" max="1271" width="20.7272727272727" style="2" customWidth="1"/>
    <col min="1272" max="1272" width="4.90909090909091" style="2" customWidth="1"/>
    <col min="1273" max="1273" width="14.2727272727273" style="2" customWidth="1"/>
    <col min="1274" max="1274" width="10" style="2" customWidth="1"/>
    <col min="1275" max="1275" width="9.90909090909091" style="2" customWidth="1"/>
    <col min="1276" max="1276" width="6.09090909090909" style="2" customWidth="1"/>
    <col min="1277" max="1277" width="8" style="2" customWidth="1"/>
    <col min="1278" max="1285" width="6.09090909090909" style="2" customWidth="1"/>
    <col min="1286" max="1286" width="8.27272727272727" style="2" customWidth="1"/>
    <col min="1287" max="1287" width="7.72727272727273" style="2" customWidth="1"/>
    <col min="1288" max="1288" width="7.09090909090909" style="2" customWidth="1"/>
    <col min="1289" max="1295" width="6.09090909090909" style="2" customWidth="1"/>
    <col min="1296" max="1296" width="6.63636363636364" style="2" customWidth="1"/>
    <col min="1297" max="1526" width="4.90909090909091" style="2"/>
    <col min="1527" max="1527" width="20.7272727272727" style="2" customWidth="1"/>
    <col min="1528" max="1528" width="4.90909090909091" style="2" customWidth="1"/>
    <col min="1529" max="1529" width="14.2727272727273" style="2" customWidth="1"/>
    <col min="1530" max="1530" width="10" style="2" customWidth="1"/>
    <col min="1531" max="1531" width="9.90909090909091" style="2" customWidth="1"/>
    <col min="1532" max="1532" width="6.09090909090909" style="2" customWidth="1"/>
    <col min="1533" max="1533" width="8" style="2" customWidth="1"/>
    <col min="1534" max="1541" width="6.09090909090909" style="2" customWidth="1"/>
    <col min="1542" max="1542" width="8.27272727272727" style="2" customWidth="1"/>
    <col min="1543" max="1543" width="7.72727272727273" style="2" customWidth="1"/>
    <col min="1544" max="1544" width="7.09090909090909" style="2" customWidth="1"/>
    <col min="1545" max="1551" width="6.09090909090909" style="2" customWidth="1"/>
    <col min="1552" max="1552" width="6.63636363636364" style="2" customWidth="1"/>
    <col min="1553" max="1782" width="4.90909090909091" style="2"/>
    <col min="1783" max="1783" width="20.7272727272727" style="2" customWidth="1"/>
    <col min="1784" max="1784" width="4.90909090909091" style="2" customWidth="1"/>
    <col min="1785" max="1785" width="14.2727272727273" style="2" customWidth="1"/>
    <col min="1786" max="1786" width="10" style="2" customWidth="1"/>
    <col min="1787" max="1787" width="9.90909090909091" style="2" customWidth="1"/>
    <col min="1788" max="1788" width="6.09090909090909" style="2" customWidth="1"/>
    <col min="1789" max="1789" width="8" style="2" customWidth="1"/>
    <col min="1790" max="1797" width="6.09090909090909" style="2" customWidth="1"/>
    <col min="1798" max="1798" width="8.27272727272727" style="2" customWidth="1"/>
    <col min="1799" max="1799" width="7.72727272727273" style="2" customWidth="1"/>
    <col min="1800" max="1800" width="7.09090909090909" style="2" customWidth="1"/>
    <col min="1801" max="1807" width="6.09090909090909" style="2" customWidth="1"/>
    <col min="1808" max="1808" width="6.63636363636364" style="2" customWidth="1"/>
    <col min="1809" max="2038" width="4.90909090909091" style="2"/>
    <col min="2039" max="2039" width="20.7272727272727" style="2" customWidth="1"/>
    <col min="2040" max="2040" width="4.90909090909091" style="2" customWidth="1"/>
    <col min="2041" max="2041" width="14.2727272727273" style="2" customWidth="1"/>
    <col min="2042" max="2042" width="10" style="2" customWidth="1"/>
    <col min="2043" max="2043" width="9.90909090909091" style="2" customWidth="1"/>
    <col min="2044" max="2044" width="6.09090909090909" style="2" customWidth="1"/>
    <col min="2045" max="2045" width="8" style="2" customWidth="1"/>
    <col min="2046" max="2053" width="6.09090909090909" style="2" customWidth="1"/>
    <col min="2054" max="2054" width="8.27272727272727" style="2" customWidth="1"/>
    <col min="2055" max="2055" width="7.72727272727273" style="2" customWidth="1"/>
    <col min="2056" max="2056" width="7.09090909090909" style="2" customWidth="1"/>
    <col min="2057" max="2063" width="6.09090909090909" style="2" customWidth="1"/>
    <col min="2064" max="2064" width="6.63636363636364" style="2" customWidth="1"/>
    <col min="2065" max="2294" width="4.90909090909091" style="2"/>
    <col min="2295" max="2295" width="20.7272727272727" style="2" customWidth="1"/>
    <col min="2296" max="2296" width="4.90909090909091" style="2" customWidth="1"/>
    <col min="2297" max="2297" width="14.2727272727273" style="2" customWidth="1"/>
    <col min="2298" max="2298" width="10" style="2" customWidth="1"/>
    <col min="2299" max="2299" width="9.90909090909091" style="2" customWidth="1"/>
    <col min="2300" max="2300" width="6.09090909090909" style="2" customWidth="1"/>
    <col min="2301" max="2301" width="8" style="2" customWidth="1"/>
    <col min="2302" max="2309" width="6.09090909090909" style="2" customWidth="1"/>
    <col min="2310" max="2310" width="8.27272727272727" style="2" customWidth="1"/>
    <col min="2311" max="2311" width="7.72727272727273" style="2" customWidth="1"/>
    <col min="2312" max="2312" width="7.09090909090909" style="2" customWidth="1"/>
    <col min="2313" max="2319" width="6.09090909090909" style="2" customWidth="1"/>
    <col min="2320" max="2320" width="6.63636363636364" style="2" customWidth="1"/>
    <col min="2321" max="2550" width="4.90909090909091" style="2"/>
    <col min="2551" max="2551" width="20.7272727272727" style="2" customWidth="1"/>
    <col min="2552" max="2552" width="4.90909090909091" style="2" customWidth="1"/>
    <col min="2553" max="2553" width="14.2727272727273" style="2" customWidth="1"/>
    <col min="2554" max="2554" width="10" style="2" customWidth="1"/>
    <col min="2555" max="2555" width="9.90909090909091" style="2" customWidth="1"/>
    <col min="2556" max="2556" width="6.09090909090909" style="2" customWidth="1"/>
    <col min="2557" max="2557" width="8" style="2" customWidth="1"/>
    <col min="2558" max="2565" width="6.09090909090909" style="2" customWidth="1"/>
    <col min="2566" max="2566" width="8.27272727272727" style="2" customWidth="1"/>
    <col min="2567" max="2567" width="7.72727272727273" style="2" customWidth="1"/>
    <col min="2568" max="2568" width="7.09090909090909" style="2" customWidth="1"/>
    <col min="2569" max="2575" width="6.09090909090909" style="2" customWidth="1"/>
    <col min="2576" max="2576" width="6.63636363636364" style="2" customWidth="1"/>
    <col min="2577" max="2806" width="4.90909090909091" style="2"/>
    <col min="2807" max="2807" width="20.7272727272727" style="2" customWidth="1"/>
    <col min="2808" max="2808" width="4.90909090909091" style="2" customWidth="1"/>
    <col min="2809" max="2809" width="14.2727272727273" style="2" customWidth="1"/>
    <col min="2810" max="2810" width="10" style="2" customWidth="1"/>
    <col min="2811" max="2811" width="9.90909090909091" style="2" customWidth="1"/>
    <col min="2812" max="2812" width="6.09090909090909" style="2" customWidth="1"/>
    <col min="2813" max="2813" width="8" style="2" customWidth="1"/>
    <col min="2814" max="2821" width="6.09090909090909" style="2" customWidth="1"/>
    <col min="2822" max="2822" width="8.27272727272727" style="2" customWidth="1"/>
    <col min="2823" max="2823" width="7.72727272727273" style="2" customWidth="1"/>
    <col min="2824" max="2824" width="7.09090909090909" style="2" customWidth="1"/>
    <col min="2825" max="2831" width="6.09090909090909" style="2" customWidth="1"/>
    <col min="2832" max="2832" width="6.63636363636364" style="2" customWidth="1"/>
    <col min="2833" max="3062" width="4.90909090909091" style="2"/>
    <col min="3063" max="3063" width="20.7272727272727" style="2" customWidth="1"/>
    <col min="3064" max="3064" width="4.90909090909091" style="2" customWidth="1"/>
    <col min="3065" max="3065" width="14.2727272727273" style="2" customWidth="1"/>
    <col min="3066" max="3066" width="10" style="2" customWidth="1"/>
    <col min="3067" max="3067" width="9.90909090909091" style="2" customWidth="1"/>
    <col min="3068" max="3068" width="6.09090909090909" style="2" customWidth="1"/>
    <col min="3069" max="3069" width="8" style="2" customWidth="1"/>
    <col min="3070" max="3077" width="6.09090909090909" style="2" customWidth="1"/>
    <col min="3078" max="3078" width="8.27272727272727" style="2" customWidth="1"/>
    <col min="3079" max="3079" width="7.72727272727273" style="2" customWidth="1"/>
    <col min="3080" max="3080" width="7.09090909090909" style="2" customWidth="1"/>
    <col min="3081" max="3087" width="6.09090909090909" style="2" customWidth="1"/>
    <col min="3088" max="3088" width="6.63636363636364" style="2" customWidth="1"/>
    <col min="3089" max="3318" width="4.90909090909091" style="2"/>
    <col min="3319" max="3319" width="20.7272727272727" style="2" customWidth="1"/>
    <col min="3320" max="3320" width="4.90909090909091" style="2" customWidth="1"/>
    <col min="3321" max="3321" width="14.2727272727273" style="2" customWidth="1"/>
    <col min="3322" max="3322" width="10" style="2" customWidth="1"/>
    <col min="3323" max="3323" width="9.90909090909091" style="2" customWidth="1"/>
    <col min="3324" max="3324" width="6.09090909090909" style="2" customWidth="1"/>
    <col min="3325" max="3325" width="8" style="2" customWidth="1"/>
    <col min="3326" max="3333" width="6.09090909090909" style="2" customWidth="1"/>
    <col min="3334" max="3334" width="8.27272727272727" style="2" customWidth="1"/>
    <col min="3335" max="3335" width="7.72727272727273" style="2" customWidth="1"/>
    <col min="3336" max="3336" width="7.09090909090909" style="2" customWidth="1"/>
    <col min="3337" max="3343" width="6.09090909090909" style="2" customWidth="1"/>
    <col min="3344" max="3344" width="6.63636363636364" style="2" customWidth="1"/>
    <col min="3345" max="3574" width="4.90909090909091" style="2"/>
    <col min="3575" max="3575" width="20.7272727272727" style="2" customWidth="1"/>
    <col min="3576" max="3576" width="4.90909090909091" style="2" customWidth="1"/>
    <col min="3577" max="3577" width="14.2727272727273" style="2" customWidth="1"/>
    <col min="3578" max="3578" width="10" style="2" customWidth="1"/>
    <col min="3579" max="3579" width="9.90909090909091" style="2" customWidth="1"/>
    <col min="3580" max="3580" width="6.09090909090909" style="2" customWidth="1"/>
    <col min="3581" max="3581" width="8" style="2" customWidth="1"/>
    <col min="3582" max="3589" width="6.09090909090909" style="2" customWidth="1"/>
    <col min="3590" max="3590" width="8.27272727272727" style="2" customWidth="1"/>
    <col min="3591" max="3591" width="7.72727272727273" style="2" customWidth="1"/>
    <col min="3592" max="3592" width="7.09090909090909" style="2" customWidth="1"/>
    <col min="3593" max="3599" width="6.09090909090909" style="2" customWidth="1"/>
    <col min="3600" max="3600" width="6.63636363636364" style="2" customWidth="1"/>
    <col min="3601" max="3830" width="4.90909090909091" style="2"/>
    <col min="3831" max="3831" width="20.7272727272727" style="2" customWidth="1"/>
    <col min="3832" max="3832" width="4.90909090909091" style="2" customWidth="1"/>
    <col min="3833" max="3833" width="14.2727272727273" style="2" customWidth="1"/>
    <col min="3834" max="3834" width="10" style="2" customWidth="1"/>
    <col min="3835" max="3835" width="9.90909090909091" style="2" customWidth="1"/>
    <col min="3836" max="3836" width="6.09090909090909" style="2" customWidth="1"/>
    <col min="3837" max="3837" width="8" style="2" customWidth="1"/>
    <col min="3838" max="3845" width="6.09090909090909" style="2" customWidth="1"/>
    <col min="3846" max="3846" width="8.27272727272727" style="2" customWidth="1"/>
    <col min="3847" max="3847" width="7.72727272727273" style="2" customWidth="1"/>
    <col min="3848" max="3848" width="7.09090909090909" style="2" customWidth="1"/>
    <col min="3849" max="3855" width="6.09090909090909" style="2" customWidth="1"/>
    <col min="3856" max="3856" width="6.63636363636364" style="2" customWidth="1"/>
    <col min="3857" max="4086" width="4.90909090909091" style="2"/>
    <col min="4087" max="4087" width="20.7272727272727" style="2" customWidth="1"/>
    <col min="4088" max="4088" width="4.90909090909091" style="2" customWidth="1"/>
    <col min="4089" max="4089" width="14.2727272727273" style="2" customWidth="1"/>
    <col min="4090" max="4090" width="10" style="2" customWidth="1"/>
    <col min="4091" max="4091" width="9.90909090909091" style="2" customWidth="1"/>
    <col min="4092" max="4092" width="6.09090909090909" style="2" customWidth="1"/>
    <col min="4093" max="4093" width="8" style="2" customWidth="1"/>
    <col min="4094" max="4101" width="6.09090909090909" style="2" customWidth="1"/>
    <col min="4102" max="4102" width="8.27272727272727" style="2" customWidth="1"/>
    <col min="4103" max="4103" width="7.72727272727273" style="2" customWidth="1"/>
    <col min="4104" max="4104" width="7.09090909090909" style="2" customWidth="1"/>
    <col min="4105" max="4111" width="6.09090909090909" style="2" customWidth="1"/>
    <col min="4112" max="4112" width="6.63636363636364" style="2" customWidth="1"/>
    <col min="4113" max="4342" width="4.90909090909091" style="2"/>
    <col min="4343" max="4343" width="20.7272727272727" style="2" customWidth="1"/>
    <col min="4344" max="4344" width="4.90909090909091" style="2" customWidth="1"/>
    <col min="4345" max="4345" width="14.2727272727273" style="2" customWidth="1"/>
    <col min="4346" max="4346" width="10" style="2" customWidth="1"/>
    <col min="4347" max="4347" width="9.90909090909091" style="2" customWidth="1"/>
    <col min="4348" max="4348" width="6.09090909090909" style="2" customWidth="1"/>
    <col min="4349" max="4349" width="8" style="2" customWidth="1"/>
    <col min="4350" max="4357" width="6.09090909090909" style="2" customWidth="1"/>
    <col min="4358" max="4358" width="8.27272727272727" style="2" customWidth="1"/>
    <col min="4359" max="4359" width="7.72727272727273" style="2" customWidth="1"/>
    <col min="4360" max="4360" width="7.09090909090909" style="2" customWidth="1"/>
    <col min="4361" max="4367" width="6.09090909090909" style="2" customWidth="1"/>
    <col min="4368" max="4368" width="6.63636363636364" style="2" customWidth="1"/>
    <col min="4369" max="4598" width="4.90909090909091" style="2"/>
    <col min="4599" max="4599" width="20.7272727272727" style="2" customWidth="1"/>
    <col min="4600" max="4600" width="4.90909090909091" style="2" customWidth="1"/>
    <col min="4601" max="4601" width="14.2727272727273" style="2" customWidth="1"/>
    <col min="4602" max="4602" width="10" style="2" customWidth="1"/>
    <col min="4603" max="4603" width="9.90909090909091" style="2" customWidth="1"/>
    <col min="4604" max="4604" width="6.09090909090909" style="2" customWidth="1"/>
    <col min="4605" max="4605" width="8" style="2" customWidth="1"/>
    <col min="4606" max="4613" width="6.09090909090909" style="2" customWidth="1"/>
    <col min="4614" max="4614" width="8.27272727272727" style="2" customWidth="1"/>
    <col min="4615" max="4615" width="7.72727272727273" style="2" customWidth="1"/>
    <col min="4616" max="4616" width="7.09090909090909" style="2" customWidth="1"/>
    <col min="4617" max="4623" width="6.09090909090909" style="2" customWidth="1"/>
    <col min="4624" max="4624" width="6.63636363636364" style="2" customWidth="1"/>
    <col min="4625" max="4854" width="4.90909090909091" style="2"/>
    <col min="4855" max="4855" width="20.7272727272727" style="2" customWidth="1"/>
    <col min="4856" max="4856" width="4.90909090909091" style="2" customWidth="1"/>
    <col min="4857" max="4857" width="14.2727272727273" style="2" customWidth="1"/>
    <col min="4858" max="4858" width="10" style="2" customWidth="1"/>
    <col min="4859" max="4859" width="9.90909090909091" style="2" customWidth="1"/>
    <col min="4860" max="4860" width="6.09090909090909" style="2" customWidth="1"/>
    <col min="4861" max="4861" width="8" style="2" customWidth="1"/>
    <col min="4862" max="4869" width="6.09090909090909" style="2" customWidth="1"/>
    <col min="4870" max="4870" width="8.27272727272727" style="2" customWidth="1"/>
    <col min="4871" max="4871" width="7.72727272727273" style="2" customWidth="1"/>
    <col min="4872" max="4872" width="7.09090909090909" style="2" customWidth="1"/>
    <col min="4873" max="4879" width="6.09090909090909" style="2" customWidth="1"/>
    <col min="4880" max="4880" width="6.63636363636364" style="2" customWidth="1"/>
    <col min="4881" max="5110" width="4.90909090909091" style="2"/>
    <col min="5111" max="5111" width="20.7272727272727" style="2" customWidth="1"/>
    <col min="5112" max="5112" width="4.90909090909091" style="2" customWidth="1"/>
    <col min="5113" max="5113" width="14.2727272727273" style="2" customWidth="1"/>
    <col min="5114" max="5114" width="10" style="2" customWidth="1"/>
    <col min="5115" max="5115" width="9.90909090909091" style="2" customWidth="1"/>
    <col min="5116" max="5116" width="6.09090909090909" style="2" customWidth="1"/>
    <col min="5117" max="5117" width="8" style="2" customWidth="1"/>
    <col min="5118" max="5125" width="6.09090909090909" style="2" customWidth="1"/>
    <col min="5126" max="5126" width="8.27272727272727" style="2" customWidth="1"/>
    <col min="5127" max="5127" width="7.72727272727273" style="2" customWidth="1"/>
    <col min="5128" max="5128" width="7.09090909090909" style="2" customWidth="1"/>
    <col min="5129" max="5135" width="6.09090909090909" style="2" customWidth="1"/>
    <col min="5136" max="5136" width="6.63636363636364" style="2" customWidth="1"/>
    <col min="5137" max="5366" width="4.90909090909091" style="2"/>
    <col min="5367" max="5367" width="20.7272727272727" style="2" customWidth="1"/>
    <col min="5368" max="5368" width="4.90909090909091" style="2" customWidth="1"/>
    <col min="5369" max="5369" width="14.2727272727273" style="2" customWidth="1"/>
    <col min="5370" max="5370" width="10" style="2" customWidth="1"/>
    <col min="5371" max="5371" width="9.90909090909091" style="2" customWidth="1"/>
    <col min="5372" max="5372" width="6.09090909090909" style="2" customWidth="1"/>
    <col min="5373" max="5373" width="8" style="2" customWidth="1"/>
    <col min="5374" max="5381" width="6.09090909090909" style="2" customWidth="1"/>
    <col min="5382" max="5382" width="8.27272727272727" style="2" customWidth="1"/>
    <col min="5383" max="5383" width="7.72727272727273" style="2" customWidth="1"/>
    <col min="5384" max="5384" width="7.09090909090909" style="2" customWidth="1"/>
    <col min="5385" max="5391" width="6.09090909090909" style="2" customWidth="1"/>
    <col min="5392" max="5392" width="6.63636363636364" style="2" customWidth="1"/>
    <col min="5393" max="5622" width="4.90909090909091" style="2"/>
    <col min="5623" max="5623" width="20.7272727272727" style="2" customWidth="1"/>
    <col min="5624" max="5624" width="4.90909090909091" style="2" customWidth="1"/>
    <col min="5625" max="5625" width="14.2727272727273" style="2" customWidth="1"/>
    <col min="5626" max="5626" width="10" style="2" customWidth="1"/>
    <col min="5627" max="5627" width="9.90909090909091" style="2" customWidth="1"/>
    <col min="5628" max="5628" width="6.09090909090909" style="2" customWidth="1"/>
    <col min="5629" max="5629" width="8" style="2" customWidth="1"/>
    <col min="5630" max="5637" width="6.09090909090909" style="2" customWidth="1"/>
    <col min="5638" max="5638" width="8.27272727272727" style="2" customWidth="1"/>
    <col min="5639" max="5639" width="7.72727272727273" style="2" customWidth="1"/>
    <col min="5640" max="5640" width="7.09090909090909" style="2" customWidth="1"/>
    <col min="5641" max="5647" width="6.09090909090909" style="2" customWidth="1"/>
    <col min="5648" max="5648" width="6.63636363636364" style="2" customWidth="1"/>
    <col min="5649" max="5878" width="4.90909090909091" style="2"/>
    <col min="5879" max="5879" width="20.7272727272727" style="2" customWidth="1"/>
    <col min="5880" max="5880" width="4.90909090909091" style="2" customWidth="1"/>
    <col min="5881" max="5881" width="14.2727272727273" style="2" customWidth="1"/>
    <col min="5882" max="5882" width="10" style="2" customWidth="1"/>
    <col min="5883" max="5883" width="9.90909090909091" style="2" customWidth="1"/>
    <col min="5884" max="5884" width="6.09090909090909" style="2" customWidth="1"/>
    <col min="5885" max="5885" width="8" style="2" customWidth="1"/>
    <col min="5886" max="5893" width="6.09090909090909" style="2" customWidth="1"/>
    <col min="5894" max="5894" width="8.27272727272727" style="2" customWidth="1"/>
    <col min="5895" max="5895" width="7.72727272727273" style="2" customWidth="1"/>
    <col min="5896" max="5896" width="7.09090909090909" style="2" customWidth="1"/>
    <col min="5897" max="5903" width="6.09090909090909" style="2" customWidth="1"/>
    <col min="5904" max="5904" width="6.63636363636364" style="2" customWidth="1"/>
    <col min="5905" max="6134" width="4.90909090909091" style="2"/>
    <col min="6135" max="6135" width="20.7272727272727" style="2" customWidth="1"/>
    <col min="6136" max="6136" width="4.90909090909091" style="2" customWidth="1"/>
    <col min="6137" max="6137" width="14.2727272727273" style="2" customWidth="1"/>
    <col min="6138" max="6138" width="10" style="2" customWidth="1"/>
    <col min="6139" max="6139" width="9.90909090909091" style="2" customWidth="1"/>
    <col min="6140" max="6140" width="6.09090909090909" style="2" customWidth="1"/>
    <col min="6141" max="6141" width="8" style="2" customWidth="1"/>
    <col min="6142" max="6149" width="6.09090909090909" style="2" customWidth="1"/>
    <col min="6150" max="6150" width="8.27272727272727" style="2" customWidth="1"/>
    <col min="6151" max="6151" width="7.72727272727273" style="2" customWidth="1"/>
    <col min="6152" max="6152" width="7.09090909090909" style="2" customWidth="1"/>
    <col min="6153" max="6159" width="6.09090909090909" style="2" customWidth="1"/>
    <col min="6160" max="6160" width="6.63636363636364" style="2" customWidth="1"/>
    <col min="6161" max="6390" width="4.90909090909091" style="2"/>
    <col min="6391" max="6391" width="20.7272727272727" style="2" customWidth="1"/>
    <col min="6392" max="6392" width="4.90909090909091" style="2" customWidth="1"/>
    <col min="6393" max="6393" width="14.2727272727273" style="2" customWidth="1"/>
    <col min="6394" max="6394" width="10" style="2" customWidth="1"/>
    <col min="6395" max="6395" width="9.90909090909091" style="2" customWidth="1"/>
    <col min="6396" max="6396" width="6.09090909090909" style="2" customWidth="1"/>
    <col min="6397" max="6397" width="8" style="2" customWidth="1"/>
    <col min="6398" max="6405" width="6.09090909090909" style="2" customWidth="1"/>
    <col min="6406" max="6406" width="8.27272727272727" style="2" customWidth="1"/>
    <col min="6407" max="6407" width="7.72727272727273" style="2" customWidth="1"/>
    <col min="6408" max="6408" width="7.09090909090909" style="2" customWidth="1"/>
    <col min="6409" max="6415" width="6.09090909090909" style="2" customWidth="1"/>
    <col min="6416" max="6416" width="6.63636363636364" style="2" customWidth="1"/>
    <col min="6417" max="6646" width="4.90909090909091" style="2"/>
    <col min="6647" max="6647" width="20.7272727272727" style="2" customWidth="1"/>
    <col min="6648" max="6648" width="4.90909090909091" style="2" customWidth="1"/>
    <col min="6649" max="6649" width="14.2727272727273" style="2" customWidth="1"/>
    <col min="6650" max="6650" width="10" style="2" customWidth="1"/>
    <col min="6651" max="6651" width="9.90909090909091" style="2" customWidth="1"/>
    <col min="6652" max="6652" width="6.09090909090909" style="2" customWidth="1"/>
    <col min="6653" max="6653" width="8" style="2" customWidth="1"/>
    <col min="6654" max="6661" width="6.09090909090909" style="2" customWidth="1"/>
    <col min="6662" max="6662" width="8.27272727272727" style="2" customWidth="1"/>
    <col min="6663" max="6663" width="7.72727272727273" style="2" customWidth="1"/>
    <col min="6664" max="6664" width="7.09090909090909" style="2" customWidth="1"/>
    <col min="6665" max="6671" width="6.09090909090909" style="2" customWidth="1"/>
    <col min="6672" max="6672" width="6.63636363636364" style="2" customWidth="1"/>
    <col min="6673" max="6902" width="4.90909090909091" style="2"/>
    <col min="6903" max="6903" width="20.7272727272727" style="2" customWidth="1"/>
    <col min="6904" max="6904" width="4.90909090909091" style="2" customWidth="1"/>
    <col min="6905" max="6905" width="14.2727272727273" style="2" customWidth="1"/>
    <col min="6906" max="6906" width="10" style="2" customWidth="1"/>
    <col min="6907" max="6907" width="9.90909090909091" style="2" customWidth="1"/>
    <col min="6908" max="6908" width="6.09090909090909" style="2" customWidth="1"/>
    <col min="6909" max="6909" width="8" style="2" customWidth="1"/>
    <col min="6910" max="6917" width="6.09090909090909" style="2" customWidth="1"/>
    <col min="6918" max="6918" width="8.27272727272727" style="2" customWidth="1"/>
    <col min="6919" max="6919" width="7.72727272727273" style="2" customWidth="1"/>
    <col min="6920" max="6920" width="7.09090909090909" style="2" customWidth="1"/>
    <col min="6921" max="6927" width="6.09090909090909" style="2" customWidth="1"/>
    <col min="6928" max="6928" width="6.63636363636364" style="2" customWidth="1"/>
    <col min="6929" max="7158" width="4.90909090909091" style="2"/>
    <col min="7159" max="7159" width="20.7272727272727" style="2" customWidth="1"/>
    <col min="7160" max="7160" width="4.90909090909091" style="2" customWidth="1"/>
    <col min="7161" max="7161" width="14.2727272727273" style="2" customWidth="1"/>
    <col min="7162" max="7162" width="10" style="2" customWidth="1"/>
    <col min="7163" max="7163" width="9.90909090909091" style="2" customWidth="1"/>
    <col min="7164" max="7164" width="6.09090909090909" style="2" customWidth="1"/>
    <col min="7165" max="7165" width="8" style="2" customWidth="1"/>
    <col min="7166" max="7173" width="6.09090909090909" style="2" customWidth="1"/>
    <col min="7174" max="7174" width="8.27272727272727" style="2" customWidth="1"/>
    <col min="7175" max="7175" width="7.72727272727273" style="2" customWidth="1"/>
    <col min="7176" max="7176" width="7.09090909090909" style="2" customWidth="1"/>
    <col min="7177" max="7183" width="6.09090909090909" style="2" customWidth="1"/>
    <col min="7184" max="7184" width="6.63636363636364" style="2" customWidth="1"/>
    <col min="7185" max="7414" width="4.90909090909091" style="2"/>
    <col min="7415" max="7415" width="20.7272727272727" style="2" customWidth="1"/>
    <col min="7416" max="7416" width="4.90909090909091" style="2" customWidth="1"/>
    <col min="7417" max="7417" width="14.2727272727273" style="2" customWidth="1"/>
    <col min="7418" max="7418" width="10" style="2" customWidth="1"/>
    <col min="7419" max="7419" width="9.90909090909091" style="2" customWidth="1"/>
    <col min="7420" max="7420" width="6.09090909090909" style="2" customWidth="1"/>
    <col min="7421" max="7421" width="8" style="2" customWidth="1"/>
    <col min="7422" max="7429" width="6.09090909090909" style="2" customWidth="1"/>
    <col min="7430" max="7430" width="8.27272727272727" style="2" customWidth="1"/>
    <col min="7431" max="7431" width="7.72727272727273" style="2" customWidth="1"/>
    <col min="7432" max="7432" width="7.09090909090909" style="2" customWidth="1"/>
    <col min="7433" max="7439" width="6.09090909090909" style="2" customWidth="1"/>
    <col min="7440" max="7440" width="6.63636363636364" style="2" customWidth="1"/>
    <col min="7441" max="7670" width="4.90909090909091" style="2"/>
    <col min="7671" max="7671" width="20.7272727272727" style="2" customWidth="1"/>
    <col min="7672" max="7672" width="4.90909090909091" style="2" customWidth="1"/>
    <col min="7673" max="7673" width="14.2727272727273" style="2" customWidth="1"/>
    <col min="7674" max="7674" width="10" style="2" customWidth="1"/>
    <col min="7675" max="7675" width="9.90909090909091" style="2" customWidth="1"/>
    <col min="7676" max="7676" width="6.09090909090909" style="2" customWidth="1"/>
    <col min="7677" max="7677" width="8" style="2" customWidth="1"/>
    <col min="7678" max="7685" width="6.09090909090909" style="2" customWidth="1"/>
    <col min="7686" max="7686" width="8.27272727272727" style="2" customWidth="1"/>
    <col min="7687" max="7687" width="7.72727272727273" style="2" customWidth="1"/>
    <col min="7688" max="7688" width="7.09090909090909" style="2" customWidth="1"/>
    <col min="7689" max="7695" width="6.09090909090909" style="2" customWidth="1"/>
    <col min="7696" max="7696" width="6.63636363636364" style="2" customWidth="1"/>
    <col min="7697" max="7926" width="4.90909090909091" style="2"/>
    <col min="7927" max="7927" width="20.7272727272727" style="2" customWidth="1"/>
    <col min="7928" max="7928" width="4.90909090909091" style="2" customWidth="1"/>
    <col min="7929" max="7929" width="14.2727272727273" style="2" customWidth="1"/>
    <col min="7930" max="7930" width="10" style="2" customWidth="1"/>
    <col min="7931" max="7931" width="9.90909090909091" style="2" customWidth="1"/>
    <col min="7932" max="7932" width="6.09090909090909" style="2" customWidth="1"/>
    <col min="7933" max="7933" width="8" style="2" customWidth="1"/>
    <col min="7934" max="7941" width="6.09090909090909" style="2" customWidth="1"/>
    <col min="7942" max="7942" width="8.27272727272727" style="2" customWidth="1"/>
    <col min="7943" max="7943" width="7.72727272727273" style="2" customWidth="1"/>
    <col min="7944" max="7944" width="7.09090909090909" style="2" customWidth="1"/>
    <col min="7945" max="7951" width="6.09090909090909" style="2" customWidth="1"/>
    <col min="7952" max="7952" width="6.63636363636364" style="2" customWidth="1"/>
    <col min="7953" max="8182" width="4.90909090909091" style="2"/>
    <col min="8183" max="8183" width="20.7272727272727" style="2" customWidth="1"/>
    <col min="8184" max="8184" width="4.90909090909091" style="2" customWidth="1"/>
    <col min="8185" max="8185" width="14.2727272727273" style="2" customWidth="1"/>
    <col min="8186" max="8186" width="10" style="2" customWidth="1"/>
    <col min="8187" max="8187" width="9.90909090909091" style="2" customWidth="1"/>
    <col min="8188" max="8188" width="6.09090909090909" style="2" customWidth="1"/>
    <col min="8189" max="8189" width="8" style="2" customWidth="1"/>
    <col min="8190" max="8197" width="6.09090909090909" style="2" customWidth="1"/>
    <col min="8198" max="8198" width="8.27272727272727" style="2" customWidth="1"/>
    <col min="8199" max="8199" width="7.72727272727273" style="2" customWidth="1"/>
    <col min="8200" max="8200" width="7.09090909090909" style="2" customWidth="1"/>
    <col min="8201" max="8207" width="6.09090909090909" style="2" customWidth="1"/>
    <col min="8208" max="8208" width="6.63636363636364" style="2" customWidth="1"/>
    <col min="8209" max="8438" width="4.90909090909091" style="2"/>
    <col min="8439" max="8439" width="20.7272727272727" style="2" customWidth="1"/>
    <col min="8440" max="8440" width="4.90909090909091" style="2" customWidth="1"/>
    <col min="8441" max="8441" width="14.2727272727273" style="2" customWidth="1"/>
    <col min="8442" max="8442" width="10" style="2" customWidth="1"/>
    <col min="8443" max="8443" width="9.90909090909091" style="2" customWidth="1"/>
    <col min="8444" max="8444" width="6.09090909090909" style="2" customWidth="1"/>
    <col min="8445" max="8445" width="8" style="2" customWidth="1"/>
    <col min="8446" max="8453" width="6.09090909090909" style="2" customWidth="1"/>
    <col min="8454" max="8454" width="8.27272727272727" style="2" customWidth="1"/>
    <col min="8455" max="8455" width="7.72727272727273" style="2" customWidth="1"/>
    <col min="8456" max="8456" width="7.09090909090909" style="2" customWidth="1"/>
    <col min="8457" max="8463" width="6.09090909090909" style="2" customWidth="1"/>
    <col min="8464" max="8464" width="6.63636363636364" style="2" customWidth="1"/>
    <col min="8465" max="8694" width="4.90909090909091" style="2"/>
    <col min="8695" max="8695" width="20.7272727272727" style="2" customWidth="1"/>
    <col min="8696" max="8696" width="4.90909090909091" style="2" customWidth="1"/>
    <col min="8697" max="8697" width="14.2727272727273" style="2" customWidth="1"/>
    <col min="8698" max="8698" width="10" style="2" customWidth="1"/>
    <col min="8699" max="8699" width="9.90909090909091" style="2" customWidth="1"/>
    <col min="8700" max="8700" width="6.09090909090909" style="2" customWidth="1"/>
    <col min="8701" max="8701" width="8" style="2" customWidth="1"/>
    <col min="8702" max="8709" width="6.09090909090909" style="2" customWidth="1"/>
    <col min="8710" max="8710" width="8.27272727272727" style="2" customWidth="1"/>
    <col min="8711" max="8711" width="7.72727272727273" style="2" customWidth="1"/>
    <col min="8712" max="8712" width="7.09090909090909" style="2" customWidth="1"/>
    <col min="8713" max="8719" width="6.09090909090909" style="2" customWidth="1"/>
    <col min="8720" max="8720" width="6.63636363636364" style="2" customWidth="1"/>
    <col min="8721" max="8950" width="4.90909090909091" style="2"/>
    <col min="8951" max="8951" width="20.7272727272727" style="2" customWidth="1"/>
    <col min="8952" max="8952" width="4.90909090909091" style="2" customWidth="1"/>
    <col min="8953" max="8953" width="14.2727272727273" style="2" customWidth="1"/>
    <col min="8954" max="8954" width="10" style="2" customWidth="1"/>
    <col min="8955" max="8955" width="9.90909090909091" style="2" customWidth="1"/>
    <col min="8956" max="8956" width="6.09090909090909" style="2" customWidth="1"/>
    <col min="8957" max="8957" width="8" style="2" customWidth="1"/>
    <col min="8958" max="8965" width="6.09090909090909" style="2" customWidth="1"/>
    <col min="8966" max="8966" width="8.27272727272727" style="2" customWidth="1"/>
    <col min="8967" max="8967" width="7.72727272727273" style="2" customWidth="1"/>
    <col min="8968" max="8968" width="7.09090909090909" style="2" customWidth="1"/>
    <col min="8969" max="8975" width="6.09090909090909" style="2" customWidth="1"/>
    <col min="8976" max="8976" width="6.63636363636364" style="2" customWidth="1"/>
    <col min="8977" max="9206" width="4.90909090909091" style="2"/>
    <col min="9207" max="9207" width="20.7272727272727" style="2" customWidth="1"/>
    <col min="9208" max="9208" width="4.90909090909091" style="2" customWidth="1"/>
    <col min="9209" max="9209" width="14.2727272727273" style="2" customWidth="1"/>
    <col min="9210" max="9210" width="10" style="2" customWidth="1"/>
    <col min="9211" max="9211" width="9.90909090909091" style="2" customWidth="1"/>
    <col min="9212" max="9212" width="6.09090909090909" style="2" customWidth="1"/>
    <col min="9213" max="9213" width="8" style="2" customWidth="1"/>
    <col min="9214" max="9221" width="6.09090909090909" style="2" customWidth="1"/>
    <col min="9222" max="9222" width="8.27272727272727" style="2" customWidth="1"/>
    <col min="9223" max="9223" width="7.72727272727273" style="2" customWidth="1"/>
    <col min="9224" max="9224" width="7.09090909090909" style="2" customWidth="1"/>
    <col min="9225" max="9231" width="6.09090909090909" style="2" customWidth="1"/>
    <col min="9232" max="9232" width="6.63636363636364" style="2" customWidth="1"/>
    <col min="9233" max="9462" width="4.90909090909091" style="2"/>
    <col min="9463" max="9463" width="20.7272727272727" style="2" customWidth="1"/>
    <col min="9464" max="9464" width="4.90909090909091" style="2" customWidth="1"/>
    <col min="9465" max="9465" width="14.2727272727273" style="2" customWidth="1"/>
    <col min="9466" max="9466" width="10" style="2" customWidth="1"/>
    <col min="9467" max="9467" width="9.90909090909091" style="2" customWidth="1"/>
    <col min="9468" max="9468" width="6.09090909090909" style="2" customWidth="1"/>
    <col min="9469" max="9469" width="8" style="2" customWidth="1"/>
    <col min="9470" max="9477" width="6.09090909090909" style="2" customWidth="1"/>
    <col min="9478" max="9478" width="8.27272727272727" style="2" customWidth="1"/>
    <col min="9479" max="9479" width="7.72727272727273" style="2" customWidth="1"/>
    <col min="9480" max="9480" width="7.09090909090909" style="2" customWidth="1"/>
    <col min="9481" max="9487" width="6.09090909090909" style="2" customWidth="1"/>
    <col min="9488" max="9488" width="6.63636363636364" style="2" customWidth="1"/>
    <col min="9489" max="9718" width="4.90909090909091" style="2"/>
    <col min="9719" max="9719" width="20.7272727272727" style="2" customWidth="1"/>
    <col min="9720" max="9720" width="4.90909090909091" style="2" customWidth="1"/>
    <col min="9721" max="9721" width="14.2727272727273" style="2" customWidth="1"/>
    <col min="9722" max="9722" width="10" style="2" customWidth="1"/>
    <col min="9723" max="9723" width="9.90909090909091" style="2" customWidth="1"/>
    <col min="9724" max="9724" width="6.09090909090909" style="2" customWidth="1"/>
    <col min="9725" max="9725" width="8" style="2" customWidth="1"/>
    <col min="9726" max="9733" width="6.09090909090909" style="2" customWidth="1"/>
    <col min="9734" max="9734" width="8.27272727272727" style="2" customWidth="1"/>
    <col min="9735" max="9735" width="7.72727272727273" style="2" customWidth="1"/>
    <col min="9736" max="9736" width="7.09090909090909" style="2" customWidth="1"/>
    <col min="9737" max="9743" width="6.09090909090909" style="2" customWidth="1"/>
    <col min="9744" max="9744" width="6.63636363636364" style="2" customWidth="1"/>
    <col min="9745" max="9974" width="4.90909090909091" style="2"/>
    <col min="9975" max="9975" width="20.7272727272727" style="2" customWidth="1"/>
    <col min="9976" max="9976" width="4.90909090909091" style="2" customWidth="1"/>
    <col min="9977" max="9977" width="14.2727272727273" style="2" customWidth="1"/>
    <col min="9978" max="9978" width="10" style="2" customWidth="1"/>
    <col min="9979" max="9979" width="9.90909090909091" style="2" customWidth="1"/>
    <col min="9980" max="9980" width="6.09090909090909" style="2" customWidth="1"/>
    <col min="9981" max="9981" width="8" style="2" customWidth="1"/>
    <col min="9982" max="9989" width="6.09090909090909" style="2" customWidth="1"/>
    <col min="9990" max="9990" width="8.27272727272727" style="2" customWidth="1"/>
    <col min="9991" max="9991" width="7.72727272727273" style="2" customWidth="1"/>
    <col min="9992" max="9992" width="7.09090909090909" style="2" customWidth="1"/>
    <col min="9993" max="9999" width="6.09090909090909" style="2" customWidth="1"/>
    <col min="10000" max="10000" width="6.63636363636364" style="2" customWidth="1"/>
    <col min="10001" max="10230" width="4.90909090909091" style="2"/>
    <col min="10231" max="10231" width="20.7272727272727" style="2" customWidth="1"/>
    <col min="10232" max="10232" width="4.90909090909091" style="2" customWidth="1"/>
    <col min="10233" max="10233" width="14.2727272727273" style="2" customWidth="1"/>
    <col min="10234" max="10234" width="10" style="2" customWidth="1"/>
    <col min="10235" max="10235" width="9.90909090909091" style="2" customWidth="1"/>
    <col min="10236" max="10236" width="6.09090909090909" style="2" customWidth="1"/>
    <col min="10237" max="10237" width="8" style="2" customWidth="1"/>
    <col min="10238" max="10245" width="6.09090909090909" style="2" customWidth="1"/>
    <col min="10246" max="10246" width="8.27272727272727" style="2" customWidth="1"/>
    <col min="10247" max="10247" width="7.72727272727273" style="2" customWidth="1"/>
    <col min="10248" max="10248" width="7.09090909090909" style="2" customWidth="1"/>
    <col min="10249" max="10255" width="6.09090909090909" style="2" customWidth="1"/>
    <col min="10256" max="10256" width="6.63636363636364" style="2" customWidth="1"/>
    <col min="10257" max="10486" width="4.90909090909091" style="2"/>
    <col min="10487" max="10487" width="20.7272727272727" style="2" customWidth="1"/>
    <col min="10488" max="10488" width="4.90909090909091" style="2" customWidth="1"/>
    <col min="10489" max="10489" width="14.2727272727273" style="2" customWidth="1"/>
    <col min="10490" max="10490" width="10" style="2" customWidth="1"/>
    <col min="10491" max="10491" width="9.90909090909091" style="2" customWidth="1"/>
    <col min="10492" max="10492" width="6.09090909090909" style="2" customWidth="1"/>
    <col min="10493" max="10493" width="8" style="2" customWidth="1"/>
    <col min="10494" max="10501" width="6.09090909090909" style="2" customWidth="1"/>
    <col min="10502" max="10502" width="8.27272727272727" style="2" customWidth="1"/>
    <col min="10503" max="10503" width="7.72727272727273" style="2" customWidth="1"/>
    <col min="10504" max="10504" width="7.09090909090909" style="2" customWidth="1"/>
    <col min="10505" max="10511" width="6.09090909090909" style="2" customWidth="1"/>
    <col min="10512" max="10512" width="6.63636363636364" style="2" customWidth="1"/>
    <col min="10513" max="10742" width="4.90909090909091" style="2"/>
    <col min="10743" max="10743" width="20.7272727272727" style="2" customWidth="1"/>
    <col min="10744" max="10744" width="4.90909090909091" style="2" customWidth="1"/>
    <col min="10745" max="10745" width="14.2727272727273" style="2" customWidth="1"/>
    <col min="10746" max="10746" width="10" style="2" customWidth="1"/>
    <col min="10747" max="10747" width="9.90909090909091" style="2" customWidth="1"/>
    <col min="10748" max="10748" width="6.09090909090909" style="2" customWidth="1"/>
    <col min="10749" max="10749" width="8" style="2" customWidth="1"/>
    <col min="10750" max="10757" width="6.09090909090909" style="2" customWidth="1"/>
    <col min="10758" max="10758" width="8.27272727272727" style="2" customWidth="1"/>
    <col min="10759" max="10759" width="7.72727272727273" style="2" customWidth="1"/>
    <col min="10760" max="10760" width="7.09090909090909" style="2" customWidth="1"/>
    <col min="10761" max="10767" width="6.09090909090909" style="2" customWidth="1"/>
    <col min="10768" max="10768" width="6.63636363636364" style="2" customWidth="1"/>
    <col min="10769" max="10998" width="4.90909090909091" style="2"/>
    <col min="10999" max="10999" width="20.7272727272727" style="2" customWidth="1"/>
    <col min="11000" max="11000" width="4.90909090909091" style="2" customWidth="1"/>
    <col min="11001" max="11001" width="14.2727272727273" style="2" customWidth="1"/>
    <col min="11002" max="11002" width="10" style="2" customWidth="1"/>
    <col min="11003" max="11003" width="9.90909090909091" style="2" customWidth="1"/>
    <col min="11004" max="11004" width="6.09090909090909" style="2" customWidth="1"/>
    <col min="11005" max="11005" width="8" style="2" customWidth="1"/>
    <col min="11006" max="11013" width="6.09090909090909" style="2" customWidth="1"/>
    <col min="11014" max="11014" width="8.27272727272727" style="2" customWidth="1"/>
    <col min="11015" max="11015" width="7.72727272727273" style="2" customWidth="1"/>
    <col min="11016" max="11016" width="7.09090909090909" style="2" customWidth="1"/>
    <col min="11017" max="11023" width="6.09090909090909" style="2" customWidth="1"/>
    <col min="11024" max="11024" width="6.63636363636364" style="2" customWidth="1"/>
    <col min="11025" max="11254" width="4.90909090909091" style="2"/>
    <col min="11255" max="11255" width="20.7272727272727" style="2" customWidth="1"/>
    <col min="11256" max="11256" width="4.90909090909091" style="2" customWidth="1"/>
    <col min="11257" max="11257" width="14.2727272727273" style="2" customWidth="1"/>
    <col min="11258" max="11258" width="10" style="2" customWidth="1"/>
    <col min="11259" max="11259" width="9.90909090909091" style="2" customWidth="1"/>
    <col min="11260" max="11260" width="6.09090909090909" style="2" customWidth="1"/>
    <col min="11261" max="11261" width="8" style="2" customWidth="1"/>
    <col min="11262" max="11269" width="6.09090909090909" style="2" customWidth="1"/>
    <col min="11270" max="11270" width="8.27272727272727" style="2" customWidth="1"/>
    <col min="11271" max="11271" width="7.72727272727273" style="2" customWidth="1"/>
    <col min="11272" max="11272" width="7.09090909090909" style="2" customWidth="1"/>
    <col min="11273" max="11279" width="6.09090909090909" style="2" customWidth="1"/>
    <col min="11280" max="11280" width="6.63636363636364" style="2" customWidth="1"/>
    <col min="11281" max="11510" width="4.90909090909091" style="2"/>
    <col min="11511" max="11511" width="20.7272727272727" style="2" customWidth="1"/>
    <col min="11512" max="11512" width="4.90909090909091" style="2" customWidth="1"/>
    <col min="11513" max="11513" width="14.2727272727273" style="2" customWidth="1"/>
    <col min="11514" max="11514" width="10" style="2" customWidth="1"/>
    <col min="11515" max="11515" width="9.90909090909091" style="2" customWidth="1"/>
    <col min="11516" max="11516" width="6.09090909090909" style="2" customWidth="1"/>
    <col min="11517" max="11517" width="8" style="2" customWidth="1"/>
    <col min="11518" max="11525" width="6.09090909090909" style="2" customWidth="1"/>
    <col min="11526" max="11526" width="8.27272727272727" style="2" customWidth="1"/>
    <col min="11527" max="11527" width="7.72727272727273" style="2" customWidth="1"/>
    <col min="11528" max="11528" width="7.09090909090909" style="2" customWidth="1"/>
    <col min="11529" max="11535" width="6.09090909090909" style="2" customWidth="1"/>
    <col min="11536" max="11536" width="6.63636363636364" style="2" customWidth="1"/>
    <col min="11537" max="11766" width="4.90909090909091" style="2"/>
    <col min="11767" max="11767" width="20.7272727272727" style="2" customWidth="1"/>
    <col min="11768" max="11768" width="4.90909090909091" style="2" customWidth="1"/>
    <col min="11769" max="11769" width="14.2727272727273" style="2" customWidth="1"/>
    <col min="11770" max="11770" width="10" style="2" customWidth="1"/>
    <col min="11771" max="11771" width="9.90909090909091" style="2" customWidth="1"/>
    <col min="11772" max="11772" width="6.09090909090909" style="2" customWidth="1"/>
    <col min="11773" max="11773" width="8" style="2" customWidth="1"/>
    <col min="11774" max="11781" width="6.09090909090909" style="2" customWidth="1"/>
    <col min="11782" max="11782" width="8.27272727272727" style="2" customWidth="1"/>
    <col min="11783" max="11783" width="7.72727272727273" style="2" customWidth="1"/>
    <col min="11784" max="11784" width="7.09090909090909" style="2" customWidth="1"/>
    <col min="11785" max="11791" width="6.09090909090909" style="2" customWidth="1"/>
    <col min="11792" max="11792" width="6.63636363636364" style="2" customWidth="1"/>
    <col min="11793" max="12022" width="4.90909090909091" style="2"/>
    <col min="12023" max="12023" width="20.7272727272727" style="2" customWidth="1"/>
    <col min="12024" max="12024" width="4.90909090909091" style="2" customWidth="1"/>
    <col min="12025" max="12025" width="14.2727272727273" style="2" customWidth="1"/>
    <col min="12026" max="12026" width="10" style="2" customWidth="1"/>
    <col min="12027" max="12027" width="9.90909090909091" style="2" customWidth="1"/>
    <col min="12028" max="12028" width="6.09090909090909" style="2" customWidth="1"/>
    <col min="12029" max="12029" width="8" style="2" customWidth="1"/>
    <col min="12030" max="12037" width="6.09090909090909" style="2" customWidth="1"/>
    <col min="12038" max="12038" width="8.27272727272727" style="2" customWidth="1"/>
    <col min="12039" max="12039" width="7.72727272727273" style="2" customWidth="1"/>
    <col min="12040" max="12040" width="7.09090909090909" style="2" customWidth="1"/>
    <col min="12041" max="12047" width="6.09090909090909" style="2" customWidth="1"/>
    <col min="12048" max="12048" width="6.63636363636364" style="2" customWidth="1"/>
    <col min="12049" max="12278" width="4.90909090909091" style="2"/>
    <col min="12279" max="12279" width="20.7272727272727" style="2" customWidth="1"/>
    <col min="12280" max="12280" width="4.90909090909091" style="2" customWidth="1"/>
    <col min="12281" max="12281" width="14.2727272727273" style="2" customWidth="1"/>
    <col min="12282" max="12282" width="10" style="2" customWidth="1"/>
    <col min="12283" max="12283" width="9.90909090909091" style="2" customWidth="1"/>
    <col min="12284" max="12284" width="6.09090909090909" style="2" customWidth="1"/>
    <col min="12285" max="12285" width="8" style="2" customWidth="1"/>
    <col min="12286" max="12293" width="6.09090909090909" style="2" customWidth="1"/>
    <col min="12294" max="12294" width="8.27272727272727" style="2" customWidth="1"/>
    <col min="12295" max="12295" width="7.72727272727273" style="2" customWidth="1"/>
    <col min="12296" max="12296" width="7.09090909090909" style="2" customWidth="1"/>
    <col min="12297" max="12303" width="6.09090909090909" style="2" customWidth="1"/>
    <col min="12304" max="12304" width="6.63636363636364" style="2" customWidth="1"/>
    <col min="12305" max="12534" width="4.90909090909091" style="2"/>
    <col min="12535" max="12535" width="20.7272727272727" style="2" customWidth="1"/>
    <col min="12536" max="12536" width="4.90909090909091" style="2" customWidth="1"/>
    <col min="12537" max="12537" width="14.2727272727273" style="2" customWidth="1"/>
    <col min="12538" max="12538" width="10" style="2" customWidth="1"/>
    <col min="12539" max="12539" width="9.90909090909091" style="2" customWidth="1"/>
    <col min="12540" max="12540" width="6.09090909090909" style="2" customWidth="1"/>
    <col min="12541" max="12541" width="8" style="2" customWidth="1"/>
    <col min="12542" max="12549" width="6.09090909090909" style="2" customWidth="1"/>
    <col min="12550" max="12550" width="8.27272727272727" style="2" customWidth="1"/>
    <col min="12551" max="12551" width="7.72727272727273" style="2" customWidth="1"/>
    <col min="12552" max="12552" width="7.09090909090909" style="2" customWidth="1"/>
    <col min="12553" max="12559" width="6.09090909090909" style="2" customWidth="1"/>
    <col min="12560" max="12560" width="6.63636363636364" style="2" customWidth="1"/>
    <col min="12561" max="12790" width="4.90909090909091" style="2"/>
    <col min="12791" max="12791" width="20.7272727272727" style="2" customWidth="1"/>
    <col min="12792" max="12792" width="4.90909090909091" style="2" customWidth="1"/>
    <col min="12793" max="12793" width="14.2727272727273" style="2" customWidth="1"/>
    <col min="12794" max="12794" width="10" style="2" customWidth="1"/>
    <col min="12795" max="12795" width="9.90909090909091" style="2" customWidth="1"/>
    <col min="12796" max="12796" width="6.09090909090909" style="2" customWidth="1"/>
    <col min="12797" max="12797" width="8" style="2" customWidth="1"/>
    <col min="12798" max="12805" width="6.09090909090909" style="2" customWidth="1"/>
    <col min="12806" max="12806" width="8.27272727272727" style="2" customWidth="1"/>
    <col min="12807" max="12807" width="7.72727272727273" style="2" customWidth="1"/>
    <col min="12808" max="12808" width="7.09090909090909" style="2" customWidth="1"/>
    <col min="12809" max="12815" width="6.09090909090909" style="2" customWidth="1"/>
    <col min="12816" max="12816" width="6.63636363636364" style="2" customWidth="1"/>
    <col min="12817" max="13046" width="4.90909090909091" style="2"/>
    <col min="13047" max="13047" width="20.7272727272727" style="2" customWidth="1"/>
    <col min="13048" max="13048" width="4.90909090909091" style="2" customWidth="1"/>
    <col min="13049" max="13049" width="14.2727272727273" style="2" customWidth="1"/>
    <col min="13050" max="13050" width="10" style="2" customWidth="1"/>
    <col min="13051" max="13051" width="9.90909090909091" style="2" customWidth="1"/>
    <col min="13052" max="13052" width="6.09090909090909" style="2" customWidth="1"/>
    <col min="13053" max="13053" width="8" style="2" customWidth="1"/>
    <col min="13054" max="13061" width="6.09090909090909" style="2" customWidth="1"/>
    <col min="13062" max="13062" width="8.27272727272727" style="2" customWidth="1"/>
    <col min="13063" max="13063" width="7.72727272727273" style="2" customWidth="1"/>
    <col min="13064" max="13064" width="7.09090909090909" style="2" customWidth="1"/>
    <col min="13065" max="13071" width="6.09090909090909" style="2" customWidth="1"/>
    <col min="13072" max="13072" width="6.63636363636364" style="2" customWidth="1"/>
    <col min="13073" max="13302" width="4.90909090909091" style="2"/>
    <col min="13303" max="13303" width="20.7272727272727" style="2" customWidth="1"/>
    <col min="13304" max="13304" width="4.90909090909091" style="2" customWidth="1"/>
    <col min="13305" max="13305" width="14.2727272727273" style="2" customWidth="1"/>
    <col min="13306" max="13306" width="10" style="2" customWidth="1"/>
    <col min="13307" max="13307" width="9.90909090909091" style="2" customWidth="1"/>
    <col min="13308" max="13308" width="6.09090909090909" style="2" customWidth="1"/>
    <col min="13309" max="13309" width="8" style="2" customWidth="1"/>
    <col min="13310" max="13317" width="6.09090909090909" style="2" customWidth="1"/>
    <col min="13318" max="13318" width="8.27272727272727" style="2" customWidth="1"/>
    <col min="13319" max="13319" width="7.72727272727273" style="2" customWidth="1"/>
    <col min="13320" max="13320" width="7.09090909090909" style="2" customWidth="1"/>
    <col min="13321" max="13327" width="6.09090909090909" style="2" customWidth="1"/>
    <col min="13328" max="13328" width="6.63636363636364" style="2" customWidth="1"/>
    <col min="13329" max="13558" width="4.90909090909091" style="2"/>
    <col min="13559" max="13559" width="20.7272727272727" style="2" customWidth="1"/>
    <col min="13560" max="13560" width="4.90909090909091" style="2" customWidth="1"/>
    <col min="13561" max="13561" width="14.2727272727273" style="2" customWidth="1"/>
    <col min="13562" max="13562" width="10" style="2" customWidth="1"/>
    <col min="13563" max="13563" width="9.90909090909091" style="2" customWidth="1"/>
    <col min="13564" max="13564" width="6.09090909090909" style="2" customWidth="1"/>
    <col min="13565" max="13565" width="8" style="2" customWidth="1"/>
    <col min="13566" max="13573" width="6.09090909090909" style="2" customWidth="1"/>
    <col min="13574" max="13574" width="8.27272727272727" style="2" customWidth="1"/>
    <col min="13575" max="13575" width="7.72727272727273" style="2" customWidth="1"/>
    <col min="13576" max="13576" width="7.09090909090909" style="2" customWidth="1"/>
    <col min="13577" max="13583" width="6.09090909090909" style="2" customWidth="1"/>
    <col min="13584" max="13584" width="6.63636363636364" style="2" customWidth="1"/>
    <col min="13585" max="13814" width="4.90909090909091" style="2"/>
    <col min="13815" max="13815" width="20.7272727272727" style="2" customWidth="1"/>
    <col min="13816" max="13816" width="4.90909090909091" style="2" customWidth="1"/>
    <col min="13817" max="13817" width="14.2727272727273" style="2" customWidth="1"/>
    <col min="13818" max="13818" width="10" style="2" customWidth="1"/>
    <col min="13819" max="13819" width="9.90909090909091" style="2" customWidth="1"/>
    <col min="13820" max="13820" width="6.09090909090909" style="2" customWidth="1"/>
    <col min="13821" max="13821" width="8" style="2" customWidth="1"/>
    <col min="13822" max="13829" width="6.09090909090909" style="2" customWidth="1"/>
    <col min="13830" max="13830" width="8.27272727272727" style="2" customWidth="1"/>
    <col min="13831" max="13831" width="7.72727272727273" style="2" customWidth="1"/>
    <col min="13832" max="13832" width="7.09090909090909" style="2" customWidth="1"/>
    <col min="13833" max="13839" width="6.09090909090909" style="2" customWidth="1"/>
    <col min="13840" max="13840" width="6.63636363636364" style="2" customWidth="1"/>
    <col min="13841" max="14070" width="4.90909090909091" style="2"/>
    <col min="14071" max="14071" width="20.7272727272727" style="2" customWidth="1"/>
    <col min="14072" max="14072" width="4.90909090909091" style="2" customWidth="1"/>
    <col min="14073" max="14073" width="14.2727272727273" style="2" customWidth="1"/>
    <col min="14074" max="14074" width="10" style="2" customWidth="1"/>
    <col min="14075" max="14075" width="9.90909090909091" style="2" customWidth="1"/>
    <col min="14076" max="14076" width="6.09090909090909" style="2" customWidth="1"/>
    <col min="14077" max="14077" width="8" style="2" customWidth="1"/>
    <col min="14078" max="14085" width="6.09090909090909" style="2" customWidth="1"/>
    <col min="14086" max="14086" width="8.27272727272727" style="2" customWidth="1"/>
    <col min="14087" max="14087" width="7.72727272727273" style="2" customWidth="1"/>
    <col min="14088" max="14088" width="7.09090909090909" style="2" customWidth="1"/>
    <col min="14089" max="14095" width="6.09090909090909" style="2" customWidth="1"/>
    <col min="14096" max="14096" width="6.63636363636364" style="2" customWidth="1"/>
    <col min="14097" max="14326" width="4.90909090909091" style="2"/>
    <col min="14327" max="14327" width="20.7272727272727" style="2" customWidth="1"/>
    <col min="14328" max="14328" width="4.90909090909091" style="2" customWidth="1"/>
    <col min="14329" max="14329" width="14.2727272727273" style="2" customWidth="1"/>
    <col min="14330" max="14330" width="10" style="2" customWidth="1"/>
    <col min="14331" max="14331" width="9.90909090909091" style="2" customWidth="1"/>
    <col min="14332" max="14332" width="6.09090909090909" style="2" customWidth="1"/>
    <col min="14333" max="14333" width="8" style="2" customWidth="1"/>
    <col min="14334" max="14341" width="6.09090909090909" style="2" customWidth="1"/>
    <col min="14342" max="14342" width="8.27272727272727" style="2" customWidth="1"/>
    <col min="14343" max="14343" width="7.72727272727273" style="2" customWidth="1"/>
    <col min="14344" max="14344" width="7.09090909090909" style="2" customWidth="1"/>
    <col min="14345" max="14351" width="6.09090909090909" style="2" customWidth="1"/>
    <col min="14352" max="14352" width="6.63636363636364" style="2" customWidth="1"/>
    <col min="14353" max="14582" width="4.90909090909091" style="2"/>
    <col min="14583" max="14583" width="20.7272727272727" style="2" customWidth="1"/>
    <col min="14584" max="14584" width="4.90909090909091" style="2" customWidth="1"/>
    <col min="14585" max="14585" width="14.2727272727273" style="2" customWidth="1"/>
    <col min="14586" max="14586" width="10" style="2" customWidth="1"/>
    <col min="14587" max="14587" width="9.90909090909091" style="2" customWidth="1"/>
    <col min="14588" max="14588" width="6.09090909090909" style="2" customWidth="1"/>
    <col min="14589" max="14589" width="8" style="2" customWidth="1"/>
    <col min="14590" max="14597" width="6.09090909090909" style="2" customWidth="1"/>
    <col min="14598" max="14598" width="8.27272727272727" style="2" customWidth="1"/>
    <col min="14599" max="14599" width="7.72727272727273" style="2" customWidth="1"/>
    <col min="14600" max="14600" width="7.09090909090909" style="2" customWidth="1"/>
    <col min="14601" max="14607" width="6.09090909090909" style="2" customWidth="1"/>
    <col min="14608" max="14608" width="6.63636363636364" style="2" customWidth="1"/>
    <col min="14609" max="14838" width="4.90909090909091" style="2"/>
    <col min="14839" max="14839" width="20.7272727272727" style="2" customWidth="1"/>
    <col min="14840" max="14840" width="4.90909090909091" style="2" customWidth="1"/>
    <col min="14841" max="14841" width="14.2727272727273" style="2" customWidth="1"/>
    <col min="14842" max="14842" width="10" style="2" customWidth="1"/>
    <col min="14843" max="14843" width="9.90909090909091" style="2" customWidth="1"/>
    <col min="14844" max="14844" width="6.09090909090909" style="2" customWidth="1"/>
    <col min="14845" max="14845" width="8" style="2" customWidth="1"/>
    <col min="14846" max="14853" width="6.09090909090909" style="2" customWidth="1"/>
    <col min="14854" max="14854" width="8.27272727272727" style="2" customWidth="1"/>
    <col min="14855" max="14855" width="7.72727272727273" style="2" customWidth="1"/>
    <col min="14856" max="14856" width="7.09090909090909" style="2" customWidth="1"/>
    <col min="14857" max="14863" width="6.09090909090909" style="2" customWidth="1"/>
    <col min="14864" max="14864" width="6.63636363636364" style="2" customWidth="1"/>
    <col min="14865" max="15094" width="4.90909090909091" style="2"/>
    <col min="15095" max="15095" width="20.7272727272727" style="2" customWidth="1"/>
    <col min="15096" max="15096" width="4.90909090909091" style="2" customWidth="1"/>
    <col min="15097" max="15097" width="14.2727272727273" style="2" customWidth="1"/>
    <col min="15098" max="15098" width="10" style="2" customWidth="1"/>
    <col min="15099" max="15099" width="9.90909090909091" style="2" customWidth="1"/>
    <col min="15100" max="15100" width="6.09090909090909" style="2" customWidth="1"/>
    <col min="15101" max="15101" width="8" style="2" customWidth="1"/>
    <col min="15102" max="15109" width="6.09090909090909" style="2" customWidth="1"/>
    <col min="15110" max="15110" width="8.27272727272727" style="2" customWidth="1"/>
    <col min="15111" max="15111" width="7.72727272727273" style="2" customWidth="1"/>
    <col min="15112" max="15112" width="7.09090909090909" style="2" customWidth="1"/>
    <col min="15113" max="15119" width="6.09090909090909" style="2" customWidth="1"/>
    <col min="15120" max="15120" width="6.63636363636364" style="2" customWidth="1"/>
    <col min="15121" max="15350" width="4.90909090909091" style="2"/>
    <col min="15351" max="15351" width="20.7272727272727" style="2" customWidth="1"/>
    <col min="15352" max="15352" width="4.90909090909091" style="2" customWidth="1"/>
    <col min="15353" max="15353" width="14.2727272727273" style="2" customWidth="1"/>
    <col min="15354" max="15354" width="10" style="2" customWidth="1"/>
    <col min="15355" max="15355" width="9.90909090909091" style="2" customWidth="1"/>
    <col min="15356" max="15356" width="6.09090909090909" style="2" customWidth="1"/>
    <col min="15357" max="15357" width="8" style="2" customWidth="1"/>
    <col min="15358" max="15365" width="6.09090909090909" style="2" customWidth="1"/>
    <col min="15366" max="15366" width="8.27272727272727" style="2" customWidth="1"/>
    <col min="15367" max="15367" width="7.72727272727273" style="2" customWidth="1"/>
    <col min="15368" max="15368" width="7.09090909090909" style="2" customWidth="1"/>
    <col min="15369" max="15375" width="6.09090909090909" style="2" customWidth="1"/>
    <col min="15376" max="15376" width="6.63636363636364" style="2" customWidth="1"/>
    <col min="15377" max="15606" width="4.90909090909091" style="2"/>
    <col min="15607" max="15607" width="20.7272727272727" style="2" customWidth="1"/>
    <col min="15608" max="15608" width="4.90909090909091" style="2" customWidth="1"/>
    <col min="15609" max="15609" width="14.2727272727273" style="2" customWidth="1"/>
    <col min="15610" max="15610" width="10" style="2" customWidth="1"/>
    <col min="15611" max="15611" width="9.90909090909091" style="2" customWidth="1"/>
    <col min="15612" max="15612" width="6.09090909090909" style="2" customWidth="1"/>
    <col min="15613" max="15613" width="8" style="2" customWidth="1"/>
    <col min="15614" max="15621" width="6.09090909090909" style="2" customWidth="1"/>
    <col min="15622" max="15622" width="8.27272727272727" style="2" customWidth="1"/>
    <col min="15623" max="15623" width="7.72727272727273" style="2" customWidth="1"/>
    <col min="15624" max="15624" width="7.09090909090909" style="2" customWidth="1"/>
    <col min="15625" max="15631" width="6.09090909090909" style="2" customWidth="1"/>
    <col min="15632" max="15632" width="6.63636363636364" style="2" customWidth="1"/>
    <col min="15633" max="15862" width="4.90909090909091" style="2"/>
    <col min="15863" max="15863" width="20.7272727272727" style="2" customWidth="1"/>
    <col min="15864" max="15864" width="4.90909090909091" style="2" customWidth="1"/>
    <col min="15865" max="15865" width="14.2727272727273" style="2" customWidth="1"/>
    <col min="15866" max="15866" width="10" style="2" customWidth="1"/>
    <col min="15867" max="15867" width="9.90909090909091" style="2" customWidth="1"/>
    <col min="15868" max="15868" width="6.09090909090909" style="2" customWidth="1"/>
    <col min="15869" max="15869" width="8" style="2" customWidth="1"/>
    <col min="15870" max="15877" width="6.09090909090909" style="2" customWidth="1"/>
    <col min="15878" max="15878" width="8.27272727272727" style="2" customWidth="1"/>
    <col min="15879" max="15879" width="7.72727272727273" style="2" customWidth="1"/>
    <col min="15880" max="15880" width="7.09090909090909" style="2" customWidth="1"/>
    <col min="15881" max="15887" width="6.09090909090909" style="2" customWidth="1"/>
    <col min="15888" max="15888" width="6.63636363636364" style="2" customWidth="1"/>
    <col min="15889" max="16118" width="4.90909090909091" style="2"/>
    <col min="16119" max="16119" width="20.7272727272727" style="2" customWidth="1"/>
    <col min="16120" max="16120" width="4.90909090909091" style="2" customWidth="1"/>
    <col min="16121" max="16121" width="14.2727272727273" style="2" customWidth="1"/>
    <col min="16122" max="16122" width="10" style="2" customWidth="1"/>
    <col min="16123" max="16123" width="9.90909090909091" style="2" customWidth="1"/>
    <col min="16124" max="16124" width="6.09090909090909" style="2" customWidth="1"/>
    <col min="16125" max="16125" width="8" style="2" customWidth="1"/>
    <col min="16126" max="16133" width="6.09090909090909" style="2" customWidth="1"/>
    <col min="16134" max="16134" width="8.27272727272727" style="2" customWidth="1"/>
    <col min="16135" max="16135" width="7.72727272727273" style="2" customWidth="1"/>
    <col min="16136" max="16136" width="7.09090909090909" style="2" customWidth="1"/>
    <col min="16137" max="16143" width="6.09090909090909" style="2" customWidth="1"/>
    <col min="16144" max="16144" width="6.63636363636364" style="2" customWidth="1"/>
    <col min="16145" max="16384" width="4.90909090909091" style="2"/>
  </cols>
  <sheetData>
    <row r="2" customHeight="1" spans="2:26">
      <c r="B2" s="31" t="s">
        <v>82</v>
      </c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81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customHeight="1" spans="2:26">
      <c r="B3" s="34"/>
      <c r="C3" s="35">
        <v>1</v>
      </c>
      <c r="D3" s="35">
        <v>2</v>
      </c>
      <c r="E3" s="35">
        <v>3</v>
      </c>
      <c r="F3" s="35">
        <v>4</v>
      </c>
      <c r="G3" s="35">
        <v>5</v>
      </c>
      <c r="H3" s="35">
        <v>6</v>
      </c>
      <c r="I3" s="35">
        <v>7</v>
      </c>
      <c r="J3" s="35">
        <v>8</v>
      </c>
      <c r="K3" s="35">
        <v>9</v>
      </c>
      <c r="L3" s="35">
        <v>10</v>
      </c>
      <c r="M3" s="35">
        <v>11</v>
      </c>
      <c r="N3" s="35">
        <v>12</v>
      </c>
      <c r="O3" s="49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customHeight="1" spans="2:26">
      <c r="B4" s="36" t="s">
        <v>83</v>
      </c>
      <c r="C4" s="37" t="s">
        <v>84</v>
      </c>
      <c r="D4" s="38" t="s">
        <v>85</v>
      </c>
      <c r="E4" s="39"/>
      <c r="F4" s="39"/>
      <c r="G4" s="39"/>
      <c r="H4" s="40"/>
      <c r="I4" s="39"/>
      <c r="J4" s="39"/>
      <c r="K4" s="84"/>
      <c r="L4" s="39"/>
      <c r="M4" s="38" t="s">
        <v>69</v>
      </c>
      <c r="N4" s="85"/>
      <c r="O4" s="86"/>
      <c r="P4" s="87"/>
      <c r="Q4" s="87"/>
      <c r="R4" s="82"/>
      <c r="S4" s="87"/>
      <c r="T4" s="87"/>
      <c r="U4" s="30"/>
      <c r="V4" s="87"/>
      <c r="W4" s="87"/>
      <c r="Y4" s="87"/>
      <c r="Z4" s="87"/>
    </row>
    <row r="5" customHeight="1" spans="2:26">
      <c r="B5" s="36" t="s">
        <v>86</v>
      </c>
      <c r="C5" s="41"/>
      <c r="D5" s="42">
        <v>10000</v>
      </c>
      <c r="E5" s="42">
        <f>D5/3</f>
        <v>3333.33333333333</v>
      </c>
      <c r="F5" s="42">
        <f t="shared" ref="F5:L5" si="0">E5/3</f>
        <v>1111.11111111111</v>
      </c>
      <c r="G5" s="42">
        <f t="shared" si="0"/>
        <v>370.37037037037</v>
      </c>
      <c r="H5" s="42">
        <f t="shared" si="0"/>
        <v>123.456790123457</v>
      </c>
      <c r="I5" s="42">
        <f t="shared" si="0"/>
        <v>41.1522633744856</v>
      </c>
      <c r="J5" s="42">
        <f t="shared" si="0"/>
        <v>13.7174211248285</v>
      </c>
      <c r="K5" s="42">
        <f t="shared" si="0"/>
        <v>4.57247370827618</v>
      </c>
      <c r="L5" s="42">
        <f t="shared" si="0"/>
        <v>1.52415790275873</v>
      </c>
      <c r="M5" s="88">
        <v>0</v>
      </c>
      <c r="N5" s="89"/>
      <c r="O5" s="90"/>
      <c r="P5" s="91"/>
      <c r="Q5" s="91"/>
      <c r="R5" s="91"/>
      <c r="S5" s="91"/>
      <c r="T5" s="91"/>
      <c r="U5" s="91"/>
      <c r="V5" s="91"/>
      <c r="W5" s="91"/>
      <c r="X5" s="91"/>
      <c r="Y5" s="87"/>
      <c r="Z5" s="87"/>
    </row>
    <row r="6" customHeight="1" spans="2:26">
      <c r="B6" s="36" t="s">
        <v>87</v>
      </c>
      <c r="C6" s="43"/>
      <c r="D6" s="44"/>
      <c r="E6" s="44"/>
      <c r="F6" s="44"/>
      <c r="G6" s="44"/>
      <c r="H6" s="44"/>
      <c r="I6" s="44"/>
      <c r="J6" s="44"/>
      <c r="K6" s="44"/>
      <c r="L6" s="44"/>
      <c r="M6" s="92"/>
      <c r="N6" s="89"/>
      <c r="O6" s="86"/>
      <c r="P6" s="87"/>
      <c r="Q6" s="87"/>
      <c r="S6" s="87"/>
      <c r="T6" s="87"/>
      <c r="U6" s="87"/>
      <c r="V6" s="87"/>
      <c r="W6" s="87"/>
      <c r="Y6" s="87"/>
      <c r="Z6" s="87"/>
    </row>
    <row r="7" customHeight="1" spans="2:26">
      <c r="B7" s="36" t="s">
        <v>88</v>
      </c>
      <c r="C7" s="41"/>
      <c r="D7" s="42">
        <v>10000</v>
      </c>
      <c r="E7" s="42">
        <f>D7/3</f>
        <v>3333.33333333333</v>
      </c>
      <c r="F7" s="42">
        <f t="shared" ref="F7" si="1">E7/3</f>
        <v>1111.11111111111</v>
      </c>
      <c r="G7" s="42">
        <f t="shared" ref="G7" si="2">F7/3</f>
        <v>370.37037037037</v>
      </c>
      <c r="H7" s="42">
        <f t="shared" ref="H7" si="3">G7/3</f>
        <v>123.456790123457</v>
      </c>
      <c r="I7" s="42">
        <f t="shared" ref="I7" si="4">H7/3</f>
        <v>41.1522633744856</v>
      </c>
      <c r="J7" s="42">
        <f t="shared" ref="J7" si="5">I7/3</f>
        <v>13.7174211248285</v>
      </c>
      <c r="K7" s="42">
        <f t="shared" ref="K7" si="6">J7/3</f>
        <v>4.57247370827618</v>
      </c>
      <c r="L7" s="42">
        <f t="shared" ref="L7" si="7">K7/3</f>
        <v>1.52415790275873</v>
      </c>
      <c r="M7" s="88">
        <v>0</v>
      </c>
      <c r="N7" s="89"/>
      <c r="O7" s="86"/>
      <c r="P7" s="87"/>
      <c r="Q7" s="82"/>
      <c r="R7" s="87"/>
      <c r="S7" s="87"/>
      <c r="T7" s="87"/>
      <c r="U7" s="87"/>
      <c r="V7" s="87"/>
      <c r="W7" s="87"/>
      <c r="Y7" s="87"/>
      <c r="Z7" s="87"/>
    </row>
    <row r="8" customHeight="1" spans="2:26">
      <c r="B8" s="36" t="s">
        <v>89</v>
      </c>
      <c r="C8" s="43"/>
      <c r="D8" s="44"/>
      <c r="E8" s="44"/>
      <c r="F8" s="44"/>
      <c r="G8" s="44"/>
      <c r="H8" s="44"/>
      <c r="I8" s="44"/>
      <c r="J8" s="44"/>
      <c r="K8" s="44"/>
      <c r="L8" s="44"/>
      <c r="M8" s="92"/>
      <c r="N8" s="89"/>
      <c r="O8" s="86"/>
      <c r="P8" s="87"/>
      <c r="Q8" s="82"/>
      <c r="R8" s="83"/>
      <c r="S8" s="87"/>
      <c r="T8" s="87"/>
      <c r="U8" s="87"/>
      <c r="V8" s="87"/>
      <c r="W8" s="87"/>
      <c r="Y8" s="87"/>
      <c r="Z8" s="87"/>
    </row>
    <row r="9" customHeight="1" spans="2:26">
      <c r="B9" s="36" t="s">
        <v>90</v>
      </c>
      <c r="C9" s="41"/>
      <c r="D9" s="42">
        <v>10000</v>
      </c>
      <c r="E9" s="42">
        <f>D9/3</f>
        <v>3333.33333333333</v>
      </c>
      <c r="F9" s="42">
        <f t="shared" ref="F9" si="8">E9/3</f>
        <v>1111.11111111111</v>
      </c>
      <c r="G9" s="42">
        <f t="shared" ref="G9" si="9">F9/3</f>
        <v>370.37037037037</v>
      </c>
      <c r="H9" s="42">
        <f t="shared" ref="H9" si="10">G9/3</f>
        <v>123.456790123457</v>
      </c>
      <c r="I9" s="42">
        <f t="shared" ref="I9" si="11">H9/3</f>
        <v>41.1522633744856</v>
      </c>
      <c r="J9" s="42">
        <f t="shared" ref="J9" si="12">I9/3</f>
        <v>13.7174211248285</v>
      </c>
      <c r="K9" s="42">
        <f t="shared" ref="K9" si="13">J9/3</f>
        <v>4.57247370827618</v>
      </c>
      <c r="L9" s="42">
        <f t="shared" ref="L9" si="14">K9/3</f>
        <v>1.52415790275873</v>
      </c>
      <c r="M9" s="88">
        <v>0</v>
      </c>
      <c r="N9" s="89"/>
      <c r="O9" s="86"/>
      <c r="P9" s="87"/>
      <c r="Q9" s="82"/>
      <c r="R9" s="82"/>
      <c r="S9" s="87"/>
      <c r="T9" s="87"/>
      <c r="U9" s="87"/>
      <c r="V9" s="87"/>
      <c r="W9" s="87"/>
      <c r="Y9" s="87"/>
      <c r="Z9" s="87"/>
    </row>
    <row r="10" customHeight="1" spans="2:26">
      <c r="B10" s="36" t="s">
        <v>91</v>
      </c>
      <c r="C10" s="43"/>
      <c r="D10" s="44"/>
      <c r="E10" s="44"/>
      <c r="F10" s="44"/>
      <c r="G10" s="44"/>
      <c r="H10" s="44"/>
      <c r="I10" s="44"/>
      <c r="J10" s="44"/>
      <c r="K10" s="44"/>
      <c r="L10" s="44"/>
      <c r="M10" s="92"/>
      <c r="N10" s="89"/>
      <c r="O10" s="86"/>
      <c r="P10" s="87"/>
      <c r="Q10" s="87"/>
      <c r="R10" s="82"/>
      <c r="S10" s="87"/>
      <c r="T10" s="87"/>
      <c r="U10" s="87"/>
      <c r="V10" s="87"/>
      <c r="W10" s="87"/>
      <c r="Y10" s="87"/>
      <c r="Z10" s="87"/>
    </row>
    <row r="11" customHeight="1" spans="2:26">
      <c r="B11" s="36" t="s">
        <v>92</v>
      </c>
      <c r="C11" s="45" t="s">
        <v>93</v>
      </c>
      <c r="D11" s="46"/>
      <c r="E11" s="47"/>
      <c r="F11" s="47"/>
      <c r="G11" s="47"/>
      <c r="H11" s="48"/>
      <c r="I11" s="47"/>
      <c r="J11" s="47"/>
      <c r="K11" s="47"/>
      <c r="L11" s="47"/>
      <c r="M11" s="93" t="s">
        <v>94</v>
      </c>
      <c r="N11" s="94"/>
      <c r="O11" s="86"/>
      <c r="P11" s="87"/>
      <c r="Q11" s="87"/>
      <c r="R11" s="82"/>
      <c r="S11" s="87"/>
      <c r="T11" s="87"/>
      <c r="U11" s="87"/>
      <c r="V11" s="87"/>
      <c r="W11" s="87"/>
      <c r="Y11" s="87"/>
      <c r="Z11" s="87"/>
    </row>
    <row r="12" customHeight="1" spans="2:26">
      <c r="B12" s="36"/>
      <c r="C12" s="49"/>
      <c r="D12" s="49"/>
      <c r="E12" s="49"/>
      <c r="F12" s="49"/>
      <c r="G12" s="49"/>
      <c r="H12" s="49"/>
      <c r="I12" s="49"/>
      <c r="J12" s="49"/>
      <c r="K12" s="49"/>
      <c r="L12" s="86"/>
      <c r="M12" s="71"/>
      <c r="N12" s="71"/>
      <c r="O12" s="71"/>
      <c r="V12" s="87"/>
      <c r="W12" s="87"/>
      <c r="Y12" s="87"/>
      <c r="Z12" s="87"/>
    </row>
    <row r="13" customHeight="1" spans="2:15">
      <c r="B13" s="50"/>
      <c r="C13" s="51" t="s">
        <v>95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71"/>
    </row>
    <row r="14" customHeight="1" spans="2:15">
      <c r="B14" s="34"/>
      <c r="C14" s="35">
        <v>1</v>
      </c>
      <c r="D14" s="35">
        <v>2</v>
      </c>
      <c r="E14" s="35">
        <v>3</v>
      </c>
      <c r="F14" s="35">
        <v>4</v>
      </c>
      <c r="G14" s="35">
        <v>5</v>
      </c>
      <c r="H14" s="35">
        <v>6</v>
      </c>
      <c r="I14" s="35">
        <v>7</v>
      </c>
      <c r="J14" s="35">
        <v>8</v>
      </c>
      <c r="K14" s="35">
        <v>9</v>
      </c>
      <c r="L14" s="35">
        <v>10</v>
      </c>
      <c r="M14" s="35">
        <v>11</v>
      </c>
      <c r="N14" s="35">
        <v>12</v>
      </c>
      <c r="O14" s="71"/>
    </row>
    <row r="15" customHeight="1" spans="2:15">
      <c r="B15" s="36" t="s">
        <v>83</v>
      </c>
      <c r="C15" s="53"/>
      <c r="D15" s="38"/>
      <c r="E15" s="39"/>
      <c r="F15" s="39"/>
      <c r="G15" s="39"/>
      <c r="H15" s="40"/>
      <c r="I15" s="39"/>
      <c r="J15" s="39"/>
      <c r="K15" s="84"/>
      <c r="L15" s="39"/>
      <c r="M15" s="39"/>
      <c r="N15" s="85"/>
      <c r="O15" s="71"/>
    </row>
    <row r="16" customHeight="1" spans="2:15">
      <c r="B16" s="36" t="s">
        <v>86</v>
      </c>
      <c r="C16" s="54">
        <v>814</v>
      </c>
      <c r="D16" s="55">
        <v>41806</v>
      </c>
      <c r="E16" s="55">
        <v>41751</v>
      </c>
      <c r="F16" s="55">
        <v>48776</v>
      </c>
      <c r="G16" s="55">
        <v>46842</v>
      </c>
      <c r="H16" s="55">
        <v>98642</v>
      </c>
      <c r="I16" s="55">
        <v>320222</v>
      </c>
      <c r="J16" s="55">
        <v>564797</v>
      </c>
      <c r="K16" s="55">
        <v>593939</v>
      </c>
      <c r="L16" s="55">
        <v>611744</v>
      </c>
      <c r="M16" s="55">
        <v>583154</v>
      </c>
      <c r="N16" s="89"/>
      <c r="O16" s="71"/>
    </row>
    <row r="17" customHeight="1" spans="2:25">
      <c r="B17" s="36" t="s">
        <v>87</v>
      </c>
      <c r="C17" s="54">
        <v>1095</v>
      </c>
      <c r="D17" s="55">
        <v>46086</v>
      </c>
      <c r="E17" s="55">
        <v>46323</v>
      </c>
      <c r="F17" s="55">
        <v>41815</v>
      </c>
      <c r="G17" s="55">
        <v>51905</v>
      </c>
      <c r="H17" s="55">
        <v>108451</v>
      </c>
      <c r="I17" s="55">
        <v>297689</v>
      </c>
      <c r="J17" s="55">
        <v>534595</v>
      </c>
      <c r="K17" s="55">
        <v>553437</v>
      </c>
      <c r="L17" s="55">
        <v>569006</v>
      </c>
      <c r="M17" s="55">
        <v>572513</v>
      </c>
      <c r="N17" s="89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</row>
    <row r="18" customHeight="1" spans="2:25">
      <c r="B18" s="36" t="s">
        <v>88</v>
      </c>
      <c r="C18" s="54">
        <v>1380</v>
      </c>
      <c r="D18" s="55">
        <v>45923</v>
      </c>
      <c r="E18" s="55">
        <v>50482</v>
      </c>
      <c r="F18" s="55">
        <v>60164</v>
      </c>
      <c r="G18" s="55">
        <v>135517</v>
      </c>
      <c r="H18" s="55">
        <v>386688</v>
      </c>
      <c r="I18" s="55">
        <v>537340</v>
      </c>
      <c r="J18" s="55">
        <v>571936</v>
      </c>
      <c r="K18" s="55">
        <v>565047</v>
      </c>
      <c r="L18" s="55">
        <v>557449</v>
      </c>
      <c r="M18" s="55">
        <v>583058</v>
      </c>
      <c r="N18" s="89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</row>
    <row r="19" customHeight="1" spans="2:25">
      <c r="B19" s="36" t="s">
        <v>89</v>
      </c>
      <c r="C19" s="54">
        <v>2678</v>
      </c>
      <c r="D19" s="55">
        <v>43583</v>
      </c>
      <c r="E19" s="55">
        <v>45819</v>
      </c>
      <c r="F19" s="55">
        <v>67664</v>
      </c>
      <c r="G19" s="55">
        <v>146842</v>
      </c>
      <c r="H19" s="55">
        <v>397133</v>
      </c>
      <c r="I19" s="55">
        <v>557811</v>
      </c>
      <c r="J19" s="55">
        <v>568905</v>
      </c>
      <c r="K19" s="55">
        <v>570475</v>
      </c>
      <c r="L19" s="55">
        <v>562900</v>
      </c>
      <c r="M19" s="55">
        <v>572894</v>
      </c>
      <c r="N19" s="89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</row>
    <row r="20" customHeight="1" spans="2:25">
      <c r="B20" s="36" t="s">
        <v>90</v>
      </c>
      <c r="C20" s="54">
        <v>7203</v>
      </c>
      <c r="D20" s="55">
        <v>408513</v>
      </c>
      <c r="E20" s="55">
        <v>581955</v>
      </c>
      <c r="F20" s="55">
        <v>602937</v>
      </c>
      <c r="G20" s="55">
        <v>603530</v>
      </c>
      <c r="H20" s="55">
        <v>593496</v>
      </c>
      <c r="I20" s="55">
        <v>580159</v>
      </c>
      <c r="J20" s="55">
        <v>582623</v>
      </c>
      <c r="K20" s="55">
        <v>590869</v>
      </c>
      <c r="L20" s="55">
        <v>579690</v>
      </c>
      <c r="M20" s="55">
        <v>585289</v>
      </c>
      <c r="N20" s="89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</row>
    <row r="21" customHeight="1" spans="2:25">
      <c r="B21" s="36" t="s">
        <v>91</v>
      </c>
      <c r="C21" s="54">
        <v>6608</v>
      </c>
      <c r="D21" s="55">
        <v>406739</v>
      </c>
      <c r="E21" s="55">
        <v>605788</v>
      </c>
      <c r="F21" s="55">
        <v>627201</v>
      </c>
      <c r="G21" s="55">
        <v>606737</v>
      </c>
      <c r="H21" s="55">
        <v>579881</v>
      </c>
      <c r="I21" s="55">
        <v>575355</v>
      </c>
      <c r="J21" s="55">
        <v>577288</v>
      </c>
      <c r="K21" s="55">
        <v>584559</v>
      </c>
      <c r="L21" s="55">
        <v>581666</v>
      </c>
      <c r="M21" s="55">
        <v>540514</v>
      </c>
      <c r="N21" s="89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</row>
    <row r="22" customHeight="1" spans="2:25">
      <c r="B22" s="36" t="s">
        <v>92</v>
      </c>
      <c r="C22" s="45" t="s">
        <v>96</v>
      </c>
      <c r="D22" s="56"/>
      <c r="E22" s="57"/>
      <c r="F22" s="57"/>
      <c r="G22" s="57"/>
      <c r="H22" s="58"/>
      <c r="I22" s="57"/>
      <c r="J22" s="57"/>
      <c r="K22" s="57"/>
      <c r="L22" s="57"/>
      <c r="M22" s="93" t="s">
        <v>94</v>
      </c>
      <c r="N22" s="96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</row>
    <row r="23" customHeight="1" spans="2:18">
      <c r="B23" s="36"/>
      <c r="C23" s="59" t="s">
        <v>97</v>
      </c>
      <c r="D23" s="60" t="s">
        <v>98</v>
      </c>
      <c r="E23" s="60" t="s">
        <v>99</v>
      </c>
      <c r="F23" s="60" t="s">
        <v>100</v>
      </c>
      <c r="G23" s="61" t="s">
        <v>101</v>
      </c>
      <c r="H23" s="52"/>
      <c r="I23" s="97"/>
      <c r="J23" s="35"/>
      <c r="K23" s="35"/>
      <c r="L23" s="35"/>
      <c r="M23" s="35"/>
      <c r="N23" s="52"/>
      <c r="O23" s="98"/>
      <c r="R23" s="12"/>
    </row>
    <row r="24" customHeight="1" spans="2:19">
      <c r="B24" s="36"/>
      <c r="C24" s="62" t="s">
        <v>92</v>
      </c>
      <c r="D24" s="63">
        <f>AVERAGE(M16:M21)</f>
        <v>572903.666666667</v>
      </c>
      <c r="E24" s="63">
        <f>STDEV(M16:M21)</f>
        <v>16797.7350933591</v>
      </c>
      <c r="F24" s="64">
        <f>E24/D24</f>
        <v>0.0293203483774045</v>
      </c>
      <c r="G24" s="65">
        <f>1-(3*(E24+E25)/(D24-D25))</f>
        <v>0.896394586514673</v>
      </c>
      <c r="H24" s="52"/>
      <c r="I24" s="97"/>
      <c r="J24" s="35"/>
      <c r="K24" s="35"/>
      <c r="L24" s="99"/>
      <c r="M24" s="35"/>
      <c r="N24" s="52"/>
      <c r="O24" s="98"/>
      <c r="P24" s="21"/>
      <c r="Q24" s="21"/>
      <c r="R24" s="102"/>
      <c r="S24" s="21"/>
    </row>
    <row r="25" customHeight="1" spans="2:18">
      <c r="B25" s="36"/>
      <c r="C25" s="66" t="s">
        <v>102</v>
      </c>
      <c r="D25" s="67">
        <f>AVERAGE(C16:C21)</f>
        <v>3296.33333333333</v>
      </c>
      <c r="E25" s="67">
        <f>STDEV(C16:C21)</f>
        <v>2873.73267139911</v>
      </c>
      <c r="F25" s="68">
        <f>E25/D25</f>
        <v>0.87179674529248</v>
      </c>
      <c r="G25" s="69"/>
      <c r="H25" s="52"/>
      <c r="I25" s="35"/>
      <c r="J25" s="35"/>
      <c r="K25" s="35"/>
      <c r="L25" s="99"/>
      <c r="M25" s="35"/>
      <c r="N25" s="52"/>
      <c r="O25" s="71"/>
      <c r="P25" s="21"/>
      <c r="Q25" s="21"/>
      <c r="R25" s="102"/>
    </row>
    <row r="26" customHeight="1" spans="2:18">
      <c r="B26" s="36"/>
      <c r="C26" s="49"/>
      <c r="D26" s="36"/>
      <c r="E26" s="36"/>
      <c r="F26" s="70"/>
      <c r="G26" s="36"/>
      <c r="H26" s="71"/>
      <c r="I26" s="49"/>
      <c r="J26" s="36"/>
      <c r="K26" s="36"/>
      <c r="L26" s="70"/>
      <c r="M26" s="36"/>
      <c r="N26" s="71"/>
      <c r="O26" s="71"/>
      <c r="P26" s="21"/>
      <c r="Q26" s="21"/>
      <c r="R26" s="102"/>
    </row>
    <row r="27" customHeight="1" spans="2:19">
      <c r="B27" s="72"/>
      <c r="C27" s="51" t="s">
        <v>103</v>
      </c>
      <c r="D27" s="73"/>
      <c r="E27" s="74"/>
      <c r="F27" s="74"/>
      <c r="G27" s="74"/>
      <c r="H27" s="33"/>
      <c r="I27" s="73"/>
      <c r="J27" s="73"/>
      <c r="K27" s="74"/>
      <c r="L27" s="74"/>
      <c r="M27" s="74"/>
      <c r="N27" s="52"/>
      <c r="O27" s="86"/>
      <c r="P27" s="87"/>
      <c r="Q27" s="91"/>
      <c r="R27" s="91"/>
      <c r="S27" s="91"/>
    </row>
    <row r="28" customHeight="1" spans="2:15">
      <c r="B28" s="75"/>
      <c r="C28" s="35">
        <v>1</v>
      </c>
      <c r="D28" s="35">
        <v>2</v>
      </c>
      <c r="E28" s="35">
        <v>3</v>
      </c>
      <c r="F28" s="35">
        <v>4</v>
      </c>
      <c r="G28" s="35">
        <v>5</v>
      </c>
      <c r="H28" s="35">
        <v>6</v>
      </c>
      <c r="I28" s="35">
        <v>7</v>
      </c>
      <c r="J28" s="35">
        <v>8</v>
      </c>
      <c r="K28" s="35">
        <v>9</v>
      </c>
      <c r="L28" s="35">
        <v>10</v>
      </c>
      <c r="M28" s="35">
        <v>11</v>
      </c>
      <c r="N28" s="35">
        <v>12</v>
      </c>
      <c r="O28" s="71"/>
    </row>
    <row r="29" customHeight="1" spans="2:15">
      <c r="B29" s="76" t="s">
        <v>83</v>
      </c>
      <c r="C29" s="53"/>
      <c r="D29" s="38" t="s">
        <v>85</v>
      </c>
      <c r="E29" s="39"/>
      <c r="F29" s="39"/>
      <c r="G29" s="39"/>
      <c r="H29" s="40"/>
      <c r="I29" s="39"/>
      <c r="J29" s="39"/>
      <c r="K29" s="84"/>
      <c r="L29" s="39"/>
      <c r="M29" s="39"/>
      <c r="N29" s="85"/>
      <c r="O29" s="71"/>
    </row>
    <row r="30" customHeight="1" spans="1:15">
      <c r="A30" s="1" t="str">
        <f>Summary!B6</f>
        <v>HW350003A</v>
      </c>
      <c r="B30" s="76" t="s">
        <v>86</v>
      </c>
      <c r="C30" s="77"/>
      <c r="D30" s="42">
        <f>($D$24-D16)/($D$24-$D$25)*100</f>
        <v>93.2392607304915</v>
      </c>
      <c r="E30" s="42">
        <f t="shared" ref="E30:M30" si="15">($D$24-E16)/($D$24-$D$25)*100</f>
        <v>93.2489165050544</v>
      </c>
      <c r="F30" s="42">
        <f t="shared" si="15"/>
        <v>92.015610754075</v>
      </c>
      <c r="G30" s="42">
        <f t="shared" si="15"/>
        <v>92.3551428996116</v>
      </c>
      <c r="H30" s="42">
        <f t="shared" si="15"/>
        <v>83.2611588568031</v>
      </c>
      <c r="I30" s="42">
        <f t="shared" si="15"/>
        <v>44.3606765362337</v>
      </c>
      <c r="J30" s="42">
        <f t="shared" si="15"/>
        <v>1.42320265071493</v>
      </c>
      <c r="K30" s="42">
        <f t="shared" si="15"/>
        <v>-3.69295339128359</v>
      </c>
      <c r="L30" s="42">
        <f t="shared" si="15"/>
        <v>-6.81879095657711</v>
      </c>
      <c r="M30" s="42">
        <f t="shared" si="15"/>
        <v>-1.79954377928187</v>
      </c>
      <c r="N30" s="100"/>
      <c r="O30" s="71"/>
    </row>
    <row r="31" customHeight="1" spans="1:15">
      <c r="A31" s="1"/>
      <c r="B31" s="76" t="s">
        <v>87</v>
      </c>
      <c r="C31" s="77"/>
      <c r="D31" s="42">
        <f>($D$24-D17)/($D$24-$D$25)*100</f>
        <v>92.487865909966</v>
      </c>
      <c r="E31" s="42">
        <f t="shared" ref="D31:M35" si="16">($D$24-E17)/($D$24-$D$25)*100</f>
        <v>92.4462582995771</v>
      </c>
      <c r="F31" s="42">
        <f t="shared" si="16"/>
        <v>93.237680694654</v>
      </c>
      <c r="G31" s="42">
        <f t="shared" si="16"/>
        <v>91.4662849612189</v>
      </c>
      <c r="H31" s="42">
        <f t="shared" si="16"/>
        <v>81.5390953534072</v>
      </c>
      <c r="I31" s="42">
        <f>($D$24-I17)/($D$24-$D$25)*100</f>
        <v>48.3165595948554</v>
      </c>
      <c r="J31" s="42">
        <f t="shared" si="16"/>
        <v>6.72545180246977</v>
      </c>
      <c r="K31" s="42">
        <f t="shared" si="16"/>
        <v>3.41755899678257</v>
      </c>
      <c r="L31" s="42">
        <f t="shared" si="16"/>
        <v>0.684272557352368</v>
      </c>
      <c r="M31" s="42">
        <f t="shared" si="16"/>
        <v>0.068585259318986</v>
      </c>
      <c r="N31" s="100"/>
      <c r="O31" s="71"/>
    </row>
    <row r="32" customHeight="1" spans="1:15">
      <c r="A32" s="1" t="str">
        <f>Summary!B7</f>
        <v>HW356029</v>
      </c>
      <c r="B32" s="76" t="s">
        <v>88</v>
      </c>
      <c r="C32" s="77"/>
      <c r="D32" s="42">
        <f>($D$24-D18)/($D$24-$D$25)*100</f>
        <v>92.5164821145795</v>
      </c>
      <c r="E32" s="42">
        <f>($D$24-E18)/($D$24-$D$25)*100</f>
        <v>91.7161061830899</v>
      </c>
      <c r="F32" s="42">
        <f t="shared" si="16"/>
        <v>90.0163387409572</v>
      </c>
      <c r="G32" s="42">
        <f>($D$24-G18)/($D$24-$D$25)*100</f>
        <v>76.787400911271</v>
      </c>
      <c r="H32" s="42">
        <f t="shared" si="16"/>
        <v>32.691936316363</v>
      </c>
      <c r="I32" s="42">
        <f t="shared" si="16"/>
        <v>6.24354087201592</v>
      </c>
      <c r="J32" s="42">
        <f t="shared" si="16"/>
        <v>0.169883112459922</v>
      </c>
      <c r="K32" s="42">
        <f t="shared" si="16"/>
        <v>1.37931276633844</v>
      </c>
      <c r="L32" s="42">
        <f t="shared" si="16"/>
        <v>2.71321413230868</v>
      </c>
      <c r="M32" s="42">
        <f t="shared" si="16"/>
        <v>-1.7826900636813</v>
      </c>
      <c r="N32" s="100"/>
      <c r="O32" s="71"/>
    </row>
    <row r="33" customHeight="1" spans="1:15">
      <c r="A33" s="1"/>
      <c r="B33" s="76" t="s">
        <v>89</v>
      </c>
      <c r="C33" s="77"/>
      <c r="D33" s="42">
        <f t="shared" si="16"/>
        <v>92.9272914323435</v>
      </c>
      <c r="E33" s="42">
        <f t="shared" ref="E33" si="17">($D$24-E19)/($D$24-$D$25)*100</f>
        <v>92.5347403064801</v>
      </c>
      <c r="F33" s="42">
        <f t="shared" si="16"/>
        <v>88.6996422096626</v>
      </c>
      <c r="G33" s="42">
        <f t="shared" si="16"/>
        <v>74.7991891490161</v>
      </c>
      <c r="H33" s="42">
        <f t="shared" si="16"/>
        <v>30.8582169471133</v>
      </c>
      <c r="I33" s="42">
        <f t="shared" si="16"/>
        <v>2.64966157973153</v>
      </c>
      <c r="J33" s="42">
        <f t="shared" si="16"/>
        <v>0.70200407064047</v>
      </c>
      <c r="K33" s="42">
        <f t="shared" si="16"/>
        <v>0.426375596756121</v>
      </c>
      <c r="L33" s="42">
        <f t="shared" si="16"/>
        <v>1.75623909336373</v>
      </c>
      <c r="M33" s="42">
        <f t="shared" si="16"/>
        <v>0.00169707552921741</v>
      </c>
      <c r="N33" s="100"/>
      <c r="O33" s="71"/>
    </row>
    <row r="34" customHeight="1" spans="1:15">
      <c r="A34" s="1" t="str">
        <f>Summary!B8</f>
        <v>HW356033</v>
      </c>
      <c r="B34" s="76" t="s">
        <v>90</v>
      </c>
      <c r="C34" s="78"/>
      <c r="D34" s="42">
        <f t="shared" si="16"/>
        <v>28.8603494102955</v>
      </c>
      <c r="E34" s="42">
        <f t="shared" ref="E34" si="18">($D$24-E20)/($D$24-$D$25)*100</f>
        <v>-1.58904789381224</v>
      </c>
      <c r="F34" s="42">
        <f t="shared" si="16"/>
        <v>-5.27263810976217</v>
      </c>
      <c r="G34" s="42">
        <f t="shared" si="16"/>
        <v>-5.3767449155032</v>
      </c>
      <c r="H34" s="42">
        <f>($D$24-H20)/($D$24-$D$25)*100</f>
        <v>-3.61518051616846</v>
      </c>
      <c r="I34" s="42">
        <f t="shared" si="16"/>
        <v>-1.27374296445154</v>
      </c>
      <c r="J34" s="42">
        <f t="shared" si="16"/>
        <v>-1.70632166486621</v>
      </c>
      <c r="K34" s="42">
        <f t="shared" si="16"/>
        <v>-3.15398561114031</v>
      </c>
      <c r="L34" s="42">
        <f t="shared" si="16"/>
        <v>-1.19140554136125</v>
      </c>
      <c r="M34" s="42">
        <f t="shared" si="16"/>
        <v>-2.17436339185709</v>
      </c>
      <c r="N34" s="100"/>
      <c r="O34" s="71"/>
    </row>
    <row r="35" customHeight="1" spans="1:15">
      <c r="A35" s="1"/>
      <c r="B35" s="76" t="s">
        <v>91</v>
      </c>
      <c r="C35" s="78"/>
      <c r="D35" s="79">
        <f t="shared" si="16"/>
        <v>29.1717920298311</v>
      </c>
      <c r="E35" s="79">
        <f t="shared" ref="E35" si="19">($D$24-E21)/($D$24-$D$25)*100</f>
        <v>-5.77315835119165</v>
      </c>
      <c r="F35" s="79">
        <f t="shared" si="16"/>
        <v>-9.53241472780665</v>
      </c>
      <c r="G35" s="79">
        <f t="shared" si="16"/>
        <v>-5.9397643522848</v>
      </c>
      <c r="H35" s="79">
        <f t="shared" si="16"/>
        <v>-1.22493741302489</v>
      </c>
      <c r="I35" s="79">
        <f t="shared" si="16"/>
        <v>-0.430354946272936</v>
      </c>
      <c r="J35" s="79">
        <f t="shared" si="16"/>
        <v>-0.769711532271946</v>
      </c>
      <c r="K35" s="79">
        <f t="shared" si="16"/>
        <v>-2.04620492947774</v>
      </c>
      <c r="L35" s="79">
        <f t="shared" si="16"/>
        <v>-1.53831118747301</v>
      </c>
      <c r="M35" s="79">
        <f t="shared" si="16"/>
        <v>5.68631489997202</v>
      </c>
      <c r="N35" s="100"/>
      <c r="O35" s="71"/>
    </row>
    <row r="36" customHeight="1" spans="2:15">
      <c r="B36" s="76" t="s">
        <v>92</v>
      </c>
      <c r="C36" s="80"/>
      <c r="D36" s="46"/>
      <c r="E36" s="47"/>
      <c r="F36" s="47"/>
      <c r="G36" s="47"/>
      <c r="H36" s="48"/>
      <c r="I36" s="47"/>
      <c r="J36" s="47"/>
      <c r="K36" s="47"/>
      <c r="L36" s="47"/>
      <c r="M36" s="47"/>
      <c r="N36" s="94"/>
      <c r="O36" s="71"/>
    </row>
    <row r="37" customHeight="1" spans="2:15">
      <c r="B37" s="76"/>
      <c r="C37" s="73"/>
      <c r="D37" s="73"/>
      <c r="E37" s="74"/>
      <c r="F37" s="74"/>
      <c r="G37" s="74"/>
      <c r="H37" s="33"/>
      <c r="I37" s="74"/>
      <c r="J37" s="74"/>
      <c r="K37" s="74"/>
      <c r="L37" s="74"/>
      <c r="M37" s="74"/>
      <c r="N37" s="52"/>
      <c r="O37" s="71"/>
    </row>
    <row r="38" customHeight="1" spans="2:15">
      <c r="B38" s="31" t="s">
        <v>104</v>
      </c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 customHeight="1" spans="2:15">
      <c r="B39" s="34"/>
      <c r="C39" s="35">
        <v>1</v>
      </c>
      <c r="D39" s="35">
        <v>2</v>
      </c>
      <c r="E39" s="35">
        <v>3</v>
      </c>
      <c r="F39" s="35">
        <v>4</v>
      </c>
      <c r="G39" s="35">
        <v>5</v>
      </c>
      <c r="H39" s="35">
        <v>6</v>
      </c>
      <c r="I39" s="35">
        <v>7</v>
      </c>
      <c r="J39" s="35">
        <v>8</v>
      </c>
      <c r="K39" s="35">
        <v>9</v>
      </c>
      <c r="L39" s="35">
        <v>10</v>
      </c>
      <c r="M39" s="35">
        <v>11</v>
      </c>
      <c r="N39" s="35">
        <v>12</v>
      </c>
      <c r="O39" s="35"/>
    </row>
    <row r="40" customHeight="1" spans="2:15">
      <c r="B40" s="36" t="s">
        <v>83</v>
      </c>
      <c r="C40" s="37" t="s">
        <v>84</v>
      </c>
      <c r="D40" s="38" t="s">
        <v>85</v>
      </c>
      <c r="E40" s="39"/>
      <c r="F40" s="39"/>
      <c r="G40" s="39"/>
      <c r="H40" s="40"/>
      <c r="I40" s="39"/>
      <c r="J40" s="39"/>
      <c r="K40" s="84"/>
      <c r="L40" s="39"/>
      <c r="M40" s="38" t="s">
        <v>69</v>
      </c>
      <c r="N40" s="85"/>
      <c r="O40" s="73"/>
    </row>
    <row r="41" customHeight="1" spans="2:15">
      <c r="B41" s="36" t="s">
        <v>86</v>
      </c>
      <c r="C41" s="41"/>
      <c r="D41" s="42">
        <v>10000</v>
      </c>
      <c r="E41" s="42">
        <f>D41/3</f>
        <v>3333.33333333333</v>
      </c>
      <c r="F41" s="42">
        <f t="shared" ref="F41" si="20">E41/3</f>
        <v>1111.11111111111</v>
      </c>
      <c r="G41" s="42">
        <f t="shared" ref="G41" si="21">F41/3</f>
        <v>370.37037037037</v>
      </c>
      <c r="H41" s="42">
        <f t="shared" ref="H41" si="22">G41/3</f>
        <v>123.456790123457</v>
      </c>
      <c r="I41" s="42">
        <f t="shared" ref="I41" si="23">H41/3</f>
        <v>41.1522633744856</v>
      </c>
      <c r="J41" s="42">
        <f t="shared" ref="J41" si="24">I41/3</f>
        <v>13.7174211248285</v>
      </c>
      <c r="K41" s="42">
        <f t="shared" ref="K41" si="25">J41/3</f>
        <v>4.57247370827618</v>
      </c>
      <c r="L41" s="42">
        <f t="shared" ref="L41" si="26">K41/3</f>
        <v>1.52415790275873</v>
      </c>
      <c r="M41" s="88">
        <v>0</v>
      </c>
      <c r="N41" s="89"/>
      <c r="O41" s="74"/>
    </row>
    <row r="42" customHeight="1" spans="2:15">
      <c r="B42" s="36" t="s">
        <v>87</v>
      </c>
      <c r="C42" s="43"/>
      <c r="D42" s="44"/>
      <c r="E42" s="44"/>
      <c r="F42" s="44"/>
      <c r="G42" s="44"/>
      <c r="H42" s="44"/>
      <c r="I42" s="44"/>
      <c r="J42" s="44"/>
      <c r="K42" s="44"/>
      <c r="L42" s="44"/>
      <c r="M42" s="92"/>
      <c r="N42" s="89"/>
      <c r="O42" s="73"/>
    </row>
    <row r="43" customHeight="1" spans="2:15">
      <c r="B43" s="36" t="s">
        <v>88</v>
      </c>
      <c r="C43" s="41"/>
      <c r="D43" s="42">
        <v>10000</v>
      </c>
      <c r="E43" s="42">
        <f>D43/3</f>
        <v>3333.33333333333</v>
      </c>
      <c r="F43" s="42">
        <f t="shared" ref="F43" si="27">E43/3</f>
        <v>1111.11111111111</v>
      </c>
      <c r="G43" s="42">
        <f t="shared" ref="G43" si="28">F43/3</f>
        <v>370.37037037037</v>
      </c>
      <c r="H43" s="42">
        <f t="shared" ref="H43" si="29">G43/3</f>
        <v>123.456790123457</v>
      </c>
      <c r="I43" s="42">
        <f t="shared" ref="I43" si="30">H43/3</f>
        <v>41.1522633744856</v>
      </c>
      <c r="J43" s="42">
        <f t="shared" ref="J43" si="31">I43/3</f>
        <v>13.7174211248285</v>
      </c>
      <c r="K43" s="42">
        <f t="shared" ref="K43" si="32">J43/3</f>
        <v>4.57247370827618</v>
      </c>
      <c r="L43" s="42">
        <f t="shared" ref="L43" si="33">K43/3</f>
        <v>1.52415790275873</v>
      </c>
      <c r="M43" s="88">
        <v>0</v>
      </c>
      <c r="N43" s="89"/>
      <c r="O43" s="73"/>
    </row>
    <row r="44" customHeight="1" spans="2:15">
      <c r="B44" s="36" t="s">
        <v>89</v>
      </c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92"/>
      <c r="N44" s="89"/>
      <c r="O44" s="73"/>
    </row>
    <row r="45" customHeight="1" spans="2:15">
      <c r="B45" s="36" t="s">
        <v>90</v>
      </c>
      <c r="C45" s="41"/>
      <c r="D45" s="42">
        <v>10000</v>
      </c>
      <c r="E45" s="42">
        <f>D45/3</f>
        <v>3333.33333333333</v>
      </c>
      <c r="F45" s="42">
        <f t="shared" ref="F45" si="34">E45/3</f>
        <v>1111.11111111111</v>
      </c>
      <c r="G45" s="42">
        <f t="shared" ref="G45" si="35">F45/3</f>
        <v>370.37037037037</v>
      </c>
      <c r="H45" s="42">
        <f t="shared" ref="H45" si="36">G45/3</f>
        <v>123.456790123457</v>
      </c>
      <c r="I45" s="42">
        <f t="shared" ref="I45" si="37">H45/3</f>
        <v>41.1522633744856</v>
      </c>
      <c r="J45" s="42">
        <f t="shared" ref="J45" si="38">I45/3</f>
        <v>13.7174211248285</v>
      </c>
      <c r="K45" s="42">
        <f t="shared" ref="K45" si="39">J45/3</f>
        <v>4.57247370827618</v>
      </c>
      <c r="L45" s="42">
        <f t="shared" ref="L45" si="40">K45/3</f>
        <v>1.52415790275873</v>
      </c>
      <c r="M45" s="88">
        <v>0</v>
      </c>
      <c r="N45" s="89"/>
      <c r="O45" s="73"/>
    </row>
    <row r="46" customHeight="1" spans="2:15">
      <c r="B46" s="36" t="s">
        <v>91</v>
      </c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92"/>
      <c r="N46" s="89"/>
      <c r="O46" s="73"/>
    </row>
    <row r="47" customHeight="1" spans="2:15">
      <c r="B47" s="36" t="s">
        <v>92</v>
      </c>
      <c r="C47" s="45" t="s">
        <v>93</v>
      </c>
      <c r="D47" s="46"/>
      <c r="E47" s="47"/>
      <c r="F47" s="47"/>
      <c r="G47" s="47"/>
      <c r="H47" s="48"/>
      <c r="I47" s="47"/>
      <c r="J47" s="47"/>
      <c r="K47" s="47"/>
      <c r="L47" s="47"/>
      <c r="M47" s="93" t="s">
        <v>94</v>
      </c>
      <c r="N47" s="94"/>
      <c r="O47" s="73"/>
    </row>
    <row r="48" customHeight="1" spans="2:15">
      <c r="B48" s="36"/>
      <c r="C48" s="35"/>
      <c r="D48" s="35"/>
      <c r="E48" s="35"/>
      <c r="F48" s="35"/>
      <c r="G48" s="35"/>
      <c r="H48" s="35"/>
      <c r="I48" s="35"/>
      <c r="J48" s="35"/>
      <c r="K48" s="35"/>
      <c r="L48" s="73"/>
      <c r="M48" s="52"/>
      <c r="N48" s="52"/>
      <c r="O48" s="52"/>
    </row>
    <row r="49" customHeight="1" spans="2:15">
      <c r="B49" s="50"/>
      <c r="C49" s="51" t="s">
        <v>105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</row>
    <row r="50" customHeight="1" spans="2:15">
      <c r="B50" s="34"/>
      <c r="C50" s="35">
        <v>1</v>
      </c>
      <c r="D50" s="35">
        <v>2</v>
      </c>
      <c r="E50" s="35">
        <v>3</v>
      </c>
      <c r="F50" s="35">
        <v>4</v>
      </c>
      <c r="G50" s="35">
        <v>5</v>
      </c>
      <c r="H50" s="35">
        <v>6</v>
      </c>
      <c r="I50" s="35">
        <v>7</v>
      </c>
      <c r="J50" s="35">
        <v>8</v>
      </c>
      <c r="K50" s="35">
        <v>9</v>
      </c>
      <c r="L50" s="35">
        <v>10</v>
      </c>
      <c r="M50" s="35">
        <v>11</v>
      </c>
      <c r="N50" s="35">
        <v>12</v>
      </c>
      <c r="O50" s="52"/>
    </row>
    <row r="51" customHeight="1" spans="2:15">
      <c r="B51" s="36" t="s">
        <v>83</v>
      </c>
      <c r="C51" s="53"/>
      <c r="D51" s="38"/>
      <c r="E51" s="39"/>
      <c r="F51" s="39"/>
      <c r="G51" s="39"/>
      <c r="H51" s="40"/>
      <c r="I51" s="39"/>
      <c r="J51" s="39"/>
      <c r="K51" s="84"/>
      <c r="L51" s="39"/>
      <c r="M51" s="39"/>
      <c r="N51" s="85"/>
      <c r="O51" s="52"/>
    </row>
    <row r="52" customHeight="1" spans="1:15">
      <c r="A52" s="1"/>
      <c r="B52" s="36" t="s">
        <v>86</v>
      </c>
      <c r="C52" s="54">
        <v>7596</v>
      </c>
      <c r="D52" s="55">
        <v>457703</v>
      </c>
      <c r="E52" s="55">
        <v>529427</v>
      </c>
      <c r="F52" s="55">
        <v>542413</v>
      </c>
      <c r="G52" s="55">
        <v>529820</v>
      </c>
      <c r="H52" s="55">
        <v>528025</v>
      </c>
      <c r="I52" s="55">
        <v>506022</v>
      </c>
      <c r="J52" s="55">
        <v>520265</v>
      </c>
      <c r="K52" s="55">
        <v>520004</v>
      </c>
      <c r="L52" s="55">
        <v>537289</v>
      </c>
      <c r="M52" s="55">
        <v>539313</v>
      </c>
      <c r="N52" s="89"/>
      <c r="O52" s="52"/>
    </row>
    <row r="53" customHeight="1" spans="1:15">
      <c r="A53" s="1"/>
      <c r="B53" s="36" t="s">
        <v>87</v>
      </c>
      <c r="C53" s="54">
        <v>8884</v>
      </c>
      <c r="D53" s="55">
        <v>450881</v>
      </c>
      <c r="E53" s="55">
        <v>523758</v>
      </c>
      <c r="F53" s="55">
        <v>517146</v>
      </c>
      <c r="G53" s="55">
        <v>539512</v>
      </c>
      <c r="H53" s="55">
        <v>523449</v>
      </c>
      <c r="I53" s="55">
        <v>524480</v>
      </c>
      <c r="J53" s="55">
        <v>517445</v>
      </c>
      <c r="K53" s="55">
        <v>521976</v>
      </c>
      <c r="L53" s="55">
        <v>518612</v>
      </c>
      <c r="M53" s="55">
        <v>536233</v>
      </c>
      <c r="N53" s="89"/>
      <c r="O53" s="52"/>
    </row>
    <row r="54" customHeight="1" spans="1:15">
      <c r="A54" s="1"/>
      <c r="B54" s="36" t="s">
        <v>88</v>
      </c>
      <c r="C54" s="54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89"/>
      <c r="O54" s="52"/>
    </row>
    <row r="55" customHeight="1" spans="1:15">
      <c r="A55" s="1"/>
      <c r="B55" s="36" t="s">
        <v>89</v>
      </c>
      <c r="C55" s="54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89"/>
      <c r="O55" s="52"/>
    </row>
    <row r="56" customHeight="1" spans="2:15">
      <c r="B56" s="36" t="s">
        <v>90</v>
      </c>
      <c r="C56" s="54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89"/>
      <c r="O56" s="52"/>
    </row>
    <row r="57" customHeight="1" spans="2:15">
      <c r="B57" s="36" t="s">
        <v>91</v>
      </c>
      <c r="C57" s="54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89"/>
      <c r="O57" s="52"/>
    </row>
    <row r="58" customHeight="1" spans="2:15">
      <c r="B58" s="36" t="s">
        <v>92</v>
      </c>
      <c r="C58" s="45" t="s">
        <v>96</v>
      </c>
      <c r="D58" s="56"/>
      <c r="E58" s="57"/>
      <c r="F58" s="57"/>
      <c r="G58" s="57"/>
      <c r="H58" s="58"/>
      <c r="I58" s="57"/>
      <c r="J58" s="57"/>
      <c r="K58" s="57"/>
      <c r="L58" s="57"/>
      <c r="M58" s="93" t="s">
        <v>94</v>
      </c>
      <c r="N58" s="96"/>
      <c r="O58" s="52"/>
    </row>
    <row r="59" customHeight="1" spans="2:15">
      <c r="B59" s="36"/>
      <c r="C59" s="59" t="s">
        <v>97</v>
      </c>
      <c r="D59" s="60" t="s">
        <v>98</v>
      </c>
      <c r="E59" s="60" t="s">
        <v>99</v>
      </c>
      <c r="F59" s="60" t="s">
        <v>100</v>
      </c>
      <c r="G59" s="61" t="s">
        <v>101</v>
      </c>
      <c r="H59" s="52"/>
      <c r="I59" s="97"/>
      <c r="J59" s="35"/>
      <c r="K59" s="35"/>
      <c r="L59" s="35"/>
      <c r="M59" s="35"/>
      <c r="N59" s="52"/>
      <c r="O59" s="101"/>
    </row>
    <row r="60" customHeight="1" spans="2:15">
      <c r="B60" s="36"/>
      <c r="C60" s="62" t="s">
        <v>92</v>
      </c>
      <c r="D60" s="63">
        <f>AVERAGE(M52:M53)</f>
        <v>537773</v>
      </c>
      <c r="E60" s="63">
        <f>STDEV(M52:M53)</f>
        <v>2177.88888605457</v>
      </c>
      <c r="F60" s="64">
        <f>E60/D60</f>
        <v>0.00404982936304829</v>
      </c>
      <c r="G60" s="65">
        <f>1-(3*(E60+E61)/(D60-D61))</f>
        <v>0.982501700062756</v>
      </c>
      <c r="H60" s="52"/>
      <c r="I60" s="97"/>
      <c r="J60" s="35"/>
      <c r="K60" s="35"/>
      <c r="L60" s="99"/>
      <c r="M60" s="35"/>
      <c r="N60" s="52"/>
      <c r="O60" s="101"/>
    </row>
    <row r="61" customHeight="1" spans="2:15">
      <c r="B61" s="36"/>
      <c r="C61" s="66" t="s">
        <v>102</v>
      </c>
      <c r="D61" s="67">
        <f>AVERAGE(C52:C53)</f>
        <v>8240</v>
      </c>
      <c r="E61" s="67">
        <f>STDEV(C52:C53)</f>
        <v>910.753534168273</v>
      </c>
      <c r="F61" s="68">
        <f>E61/D61</f>
        <v>0.110528341525276</v>
      </c>
      <c r="G61" s="69"/>
      <c r="H61" s="52"/>
      <c r="I61" s="35"/>
      <c r="J61" s="35"/>
      <c r="K61" s="35"/>
      <c r="L61" s="99"/>
      <c r="M61" s="35"/>
      <c r="N61" s="52"/>
      <c r="O61" s="52"/>
    </row>
    <row r="62" customHeight="1" spans="2:15">
      <c r="B62" s="36"/>
      <c r="C62" s="49"/>
      <c r="D62" s="36"/>
      <c r="E62" s="36"/>
      <c r="F62" s="70"/>
      <c r="G62" s="36"/>
      <c r="H62" s="71"/>
      <c r="I62" s="49"/>
      <c r="J62" s="36"/>
      <c r="K62" s="36"/>
      <c r="L62" s="70"/>
      <c r="M62" s="36"/>
      <c r="N62" s="71"/>
      <c r="O62" s="71"/>
    </row>
    <row r="63" customHeight="1" spans="2:15">
      <c r="B63" s="72"/>
      <c r="C63" s="51" t="s">
        <v>106</v>
      </c>
      <c r="D63" s="73"/>
      <c r="E63" s="74"/>
      <c r="F63" s="74"/>
      <c r="G63" s="74"/>
      <c r="H63" s="33"/>
      <c r="I63" s="73"/>
      <c r="J63" s="73"/>
      <c r="K63" s="74"/>
      <c r="L63" s="74"/>
      <c r="M63" s="74"/>
      <c r="N63" s="52"/>
      <c r="O63" s="73"/>
    </row>
    <row r="64" customHeight="1" spans="2:15">
      <c r="B64" s="75"/>
      <c r="C64" s="35">
        <v>1</v>
      </c>
      <c r="D64" s="35">
        <v>2</v>
      </c>
      <c r="E64" s="35">
        <v>3</v>
      </c>
      <c r="F64" s="35">
        <v>4</v>
      </c>
      <c r="G64" s="35">
        <v>5</v>
      </c>
      <c r="H64" s="35">
        <v>6</v>
      </c>
      <c r="I64" s="35">
        <v>7</v>
      </c>
      <c r="J64" s="35">
        <v>8</v>
      </c>
      <c r="K64" s="35">
        <v>9</v>
      </c>
      <c r="L64" s="35">
        <v>10</v>
      </c>
      <c r="M64" s="35">
        <v>11</v>
      </c>
      <c r="N64" s="35">
        <v>12</v>
      </c>
      <c r="O64" s="52"/>
    </row>
    <row r="65" customHeight="1" spans="2:15">
      <c r="B65" s="76" t="s">
        <v>83</v>
      </c>
      <c r="C65" s="53"/>
      <c r="D65" s="38" t="s">
        <v>85</v>
      </c>
      <c r="E65" s="39"/>
      <c r="F65" s="39"/>
      <c r="G65" s="39"/>
      <c r="H65" s="40"/>
      <c r="I65" s="39"/>
      <c r="J65" s="39"/>
      <c r="K65" s="84"/>
      <c r="L65" s="39"/>
      <c r="M65" s="39"/>
      <c r="N65" s="85"/>
      <c r="O65" s="52"/>
    </row>
    <row r="66" customHeight="1" spans="1:15">
      <c r="A66" s="1" t="str">
        <f>Summary!B9</f>
        <v>HW356036</v>
      </c>
      <c r="B66" s="76" t="s">
        <v>86</v>
      </c>
      <c r="C66" s="77"/>
      <c r="D66" s="42">
        <f>($D$60-D52)/($D$60-$D$61)*100</f>
        <v>15.1208706539536</v>
      </c>
      <c r="E66" s="42">
        <f t="shared" ref="E66:M66" si="41">($D$60-E52)/($D$60-$D$61)*100</f>
        <v>1.57610573845256</v>
      </c>
      <c r="F66" s="42">
        <f t="shared" si="41"/>
        <v>-0.876243784617767</v>
      </c>
      <c r="G66" s="42">
        <f t="shared" si="41"/>
        <v>1.50188940066058</v>
      </c>
      <c r="H66" s="42">
        <f t="shared" si="41"/>
        <v>1.84086733027026</v>
      </c>
      <c r="I66" s="42">
        <f t="shared" si="41"/>
        <v>5.9960380184049</v>
      </c>
      <c r="J66" s="42">
        <f t="shared" si="41"/>
        <v>3.30630952178618</v>
      </c>
      <c r="K66" s="42">
        <f t="shared" si="41"/>
        <v>3.35559823467093</v>
      </c>
      <c r="L66" s="42">
        <f t="shared" si="41"/>
        <v>0.0914012913265085</v>
      </c>
      <c r="M66" s="42">
        <f t="shared" si="41"/>
        <v>-0.290822290584345</v>
      </c>
      <c r="N66" s="100"/>
      <c r="O66" s="52"/>
    </row>
    <row r="67" customHeight="1" spans="1:15">
      <c r="A67" s="1"/>
      <c r="B67" s="76" t="s">
        <v>87</v>
      </c>
      <c r="C67" s="77"/>
      <c r="D67" s="42">
        <f>($D$60-D53)/($D$60-$D$61)*100</f>
        <v>16.4091756321136</v>
      </c>
      <c r="E67" s="42">
        <f>($D$60-E53)/($D$60-$D$61)*100</f>
        <v>2.64667168996078</v>
      </c>
      <c r="F67" s="42">
        <f t="shared" ref="F67:M67" si="42">($D$60-F53)/($D$60-$D$61)*100</f>
        <v>3.89531908304109</v>
      </c>
      <c r="G67" s="42">
        <f t="shared" si="42"/>
        <v>-0.328402573588426</v>
      </c>
      <c r="H67" s="42">
        <f t="shared" si="42"/>
        <v>2.70502499372088</v>
      </c>
      <c r="I67" s="42">
        <f t="shared" si="42"/>
        <v>2.51032513554396</v>
      </c>
      <c r="J67" s="42">
        <f t="shared" si="42"/>
        <v>3.83885423571335</v>
      </c>
      <c r="K67" s="42">
        <f t="shared" si="42"/>
        <v>2.98319462620838</v>
      </c>
      <c r="L67" s="42">
        <f t="shared" si="42"/>
        <v>3.61847137005626</v>
      </c>
      <c r="M67" s="42">
        <f t="shared" si="42"/>
        <v>0.290822290584345</v>
      </c>
      <c r="N67" s="100"/>
      <c r="O67" s="52"/>
    </row>
    <row r="68" customHeight="1" spans="1:15">
      <c r="A68" s="1"/>
      <c r="B68" s="76" t="s">
        <v>88</v>
      </c>
      <c r="C68" s="77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100"/>
      <c r="O68" s="52"/>
    </row>
    <row r="69" customHeight="1" spans="1:15">
      <c r="A69" s="1"/>
      <c r="B69" s="76" t="s">
        <v>89</v>
      </c>
      <c r="C69" s="77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100"/>
      <c r="O69" s="52"/>
    </row>
    <row r="70" customHeight="1" spans="1:15">
      <c r="A70" s="1"/>
      <c r="B70" s="76" t="s">
        <v>90</v>
      </c>
      <c r="C70" s="78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100"/>
      <c r="O70" s="52"/>
    </row>
    <row r="71" customHeight="1" spans="1:15">
      <c r="A71" s="1"/>
      <c r="B71" s="76" t="s">
        <v>91</v>
      </c>
      <c r="C71" s="78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100"/>
      <c r="O71" s="52"/>
    </row>
    <row r="72" customHeight="1" spans="2:15">
      <c r="B72" s="76" t="s">
        <v>92</v>
      </c>
      <c r="C72" s="80"/>
      <c r="D72" s="46"/>
      <c r="E72" s="47"/>
      <c r="F72" s="47"/>
      <c r="G72" s="47"/>
      <c r="H72" s="48"/>
      <c r="I72" s="47"/>
      <c r="J72" s="47"/>
      <c r="K72" s="47"/>
      <c r="L72" s="47"/>
      <c r="M72" s="47"/>
      <c r="N72" s="94"/>
      <c r="O72" s="52"/>
    </row>
    <row r="73" customHeight="1" spans="2:15">
      <c r="B73" s="32" t="s">
        <v>107</v>
      </c>
      <c r="C73" s="32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</row>
    <row r="74" customHeight="1" spans="2:15">
      <c r="B74" s="75"/>
      <c r="C74" s="35">
        <v>1</v>
      </c>
      <c r="D74" s="35">
        <v>2</v>
      </c>
      <c r="E74" s="35">
        <v>3</v>
      </c>
      <c r="F74" s="35">
        <v>4</v>
      </c>
      <c r="G74" s="35">
        <v>5</v>
      </c>
      <c r="H74" s="35">
        <v>6</v>
      </c>
      <c r="I74" s="35">
        <v>7</v>
      </c>
      <c r="J74" s="35">
        <v>8</v>
      </c>
      <c r="K74" s="35">
        <v>9</v>
      </c>
      <c r="L74" s="35">
        <v>10</v>
      </c>
      <c r="M74" s="35">
        <v>11</v>
      </c>
      <c r="N74" s="35">
        <v>12</v>
      </c>
      <c r="O74" s="35"/>
    </row>
    <row r="75" customHeight="1" spans="2:15">
      <c r="B75" s="76" t="s">
        <v>83</v>
      </c>
      <c r="C75" s="37" t="s">
        <v>84</v>
      </c>
      <c r="D75" s="38" t="s">
        <v>85</v>
      </c>
      <c r="E75" s="39"/>
      <c r="F75" s="39"/>
      <c r="G75" s="39"/>
      <c r="H75" s="40"/>
      <c r="I75" s="39"/>
      <c r="J75" s="39"/>
      <c r="K75" s="84"/>
      <c r="L75" s="39"/>
      <c r="M75" s="38" t="s">
        <v>69</v>
      </c>
      <c r="N75" s="85"/>
      <c r="O75" s="73"/>
    </row>
    <row r="76" customHeight="1" spans="2:15">
      <c r="B76" s="76" t="s">
        <v>86</v>
      </c>
      <c r="C76" s="41"/>
      <c r="D76" s="42">
        <v>10000</v>
      </c>
      <c r="E76" s="42">
        <f>D76/3</f>
        <v>3333.33333333333</v>
      </c>
      <c r="F76" s="42">
        <f t="shared" ref="F76" si="43">E76/3</f>
        <v>1111.11111111111</v>
      </c>
      <c r="G76" s="42">
        <f t="shared" ref="G76" si="44">F76/3</f>
        <v>370.37037037037</v>
      </c>
      <c r="H76" s="42">
        <f t="shared" ref="H76" si="45">G76/3</f>
        <v>123.456790123457</v>
      </c>
      <c r="I76" s="42">
        <f t="shared" ref="I76" si="46">H76/3</f>
        <v>41.1522633744856</v>
      </c>
      <c r="J76" s="42">
        <f t="shared" ref="J76" si="47">I76/3</f>
        <v>13.7174211248285</v>
      </c>
      <c r="K76" s="42">
        <f t="shared" ref="K76" si="48">J76/3</f>
        <v>4.57247370827618</v>
      </c>
      <c r="L76" s="42">
        <f t="shared" ref="L76" si="49">K76/3</f>
        <v>1.52415790275873</v>
      </c>
      <c r="M76" s="88">
        <v>0</v>
      </c>
      <c r="N76" s="89"/>
      <c r="O76" s="74"/>
    </row>
    <row r="77" customHeight="1" spans="2:15">
      <c r="B77" s="76" t="s">
        <v>87</v>
      </c>
      <c r="C77" s="43"/>
      <c r="D77" s="44"/>
      <c r="E77" s="44"/>
      <c r="F77" s="44"/>
      <c r="G77" s="44"/>
      <c r="H77" s="44"/>
      <c r="I77" s="44"/>
      <c r="J77" s="44"/>
      <c r="K77" s="44"/>
      <c r="L77" s="44"/>
      <c r="M77" s="92"/>
      <c r="N77" s="89"/>
      <c r="O77" s="73"/>
    </row>
    <row r="78" customHeight="1" spans="2:15">
      <c r="B78" s="76" t="s">
        <v>88</v>
      </c>
      <c r="C78" s="41"/>
      <c r="D78" s="42">
        <v>10000</v>
      </c>
      <c r="E78" s="42">
        <f>D78/3</f>
        <v>3333.33333333333</v>
      </c>
      <c r="F78" s="42">
        <f t="shared" ref="F78" si="50">E78/3</f>
        <v>1111.11111111111</v>
      </c>
      <c r="G78" s="42">
        <f t="shared" ref="G78" si="51">F78/3</f>
        <v>370.37037037037</v>
      </c>
      <c r="H78" s="42">
        <f t="shared" ref="H78" si="52">G78/3</f>
        <v>123.456790123457</v>
      </c>
      <c r="I78" s="42">
        <f t="shared" ref="I78" si="53">H78/3</f>
        <v>41.1522633744856</v>
      </c>
      <c r="J78" s="42">
        <f t="shared" ref="J78" si="54">I78/3</f>
        <v>13.7174211248285</v>
      </c>
      <c r="K78" s="42">
        <f t="shared" ref="K78" si="55">J78/3</f>
        <v>4.57247370827618</v>
      </c>
      <c r="L78" s="42">
        <f t="shared" ref="L78" si="56">K78/3</f>
        <v>1.52415790275873</v>
      </c>
      <c r="M78" s="88">
        <v>0</v>
      </c>
      <c r="N78" s="89"/>
      <c r="O78" s="73"/>
    </row>
    <row r="79" customHeight="1" spans="2:15">
      <c r="B79" s="76" t="s">
        <v>89</v>
      </c>
      <c r="C79" s="43"/>
      <c r="D79" s="44"/>
      <c r="E79" s="44"/>
      <c r="F79" s="44"/>
      <c r="G79" s="44"/>
      <c r="H79" s="44"/>
      <c r="I79" s="44"/>
      <c r="J79" s="44"/>
      <c r="K79" s="44"/>
      <c r="L79" s="44"/>
      <c r="M79" s="92"/>
      <c r="N79" s="89"/>
      <c r="O79" s="73"/>
    </row>
    <row r="80" customHeight="1" spans="2:15">
      <c r="B80" s="76" t="s">
        <v>90</v>
      </c>
      <c r="C80" s="41"/>
      <c r="D80" s="42"/>
      <c r="E80" s="42"/>
      <c r="F80" s="42"/>
      <c r="G80" s="42"/>
      <c r="H80" s="42"/>
      <c r="I80" s="42"/>
      <c r="J80" s="42"/>
      <c r="K80" s="42"/>
      <c r="L80" s="42"/>
      <c r="M80" s="88">
        <v>0</v>
      </c>
      <c r="N80" s="89"/>
      <c r="O80" s="73"/>
    </row>
    <row r="81" customHeight="1" spans="2:15">
      <c r="B81" s="76" t="s">
        <v>91</v>
      </c>
      <c r="C81" s="43"/>
      <c r="D81" s="44"/>
      <c r="E81" s="44"/>
      <c r="F81" s="44"/>
      <c r="G81" s="44"/>
      <c r="H81" s="44"/>
      <c r="I81" s="44"/>
      <c r="J81" s="44"/>
      <c r="K81" s="44"/>
      <c r="L81" s="44"/>
      <c r="M81" s="92"/>
      <c r="N81" s="89"/>
      <c r="O81" s="73"/>
    </row>
    <row r="82" customHeight="1" spans="2:15">
      <c r="B82" s="76" t="s">
        <v>92</v>
      </c>
      <c r="C82" s="45" t="s">
        <v>93</v>
      </c>
      <c r="D82" s="46"/>
      <c r="E82" s="47"/>
      <c r="F82" s="47"/>
      <c r="G82" s="47"/>
      <c r="H82" s="48"/>
      <c r="I82" s="47"/>
      <c r="J82" s="47"/>
      <c r="K82" s="47"/>
      <c r="L82" s="47"/>
      <c r="M82" s="93" t="s">
        <v>94</v>
      </c>
      <c r="N82" s="94"/>
      <c r="O82" s="73"/>
    </row>
    <row r="83" customHeight="1" spans="2:15">
      <c r="B83" s="76"/>
      <c r="C83" s="35"/>
      <c r="D83" s="35"/>
      <c r="E83" s="35"/>
      <c r="F83" s="35"/>
      <c r="G83" s="35"/>
      <c r="H83" s="35"/>
      <c r="I83" s="35"/>
      <c r="J83" s="35"/>
      <c r="K83" s="35"/>
      <c r="L83" s="73"/>
      <c r="M83" s="52"/>
      <c r="N83" s="52"/>
      <c r="O83" s="52"/>
    </row>
    <row r="84" customHeight="1" spans="2:15">
      <c r="B84" s="103"/>
      <c r="C84" s="51" t="s">
        <v>108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</row>
    <row r="85" customHeight="1" spans="2:15">
      <c r="B85" s="75"/>
      <c r="C85" s="35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52"/>
    </row>
    <row r="86" customHeight="1" spans="1:15">
      <c r="A86" s="104"/>
      <c r="B86" s="55" t="s">
        <v>83</v>
      </c>
      <c r="C86" s="55"/>
      <c r="D86" s="55"/>
      <c r="E86" s="55"/>
      <c r="F86" s="55"/>
      <c r="G86" s="55"/>
      <c r="H86" s="55"/>
      <c r="I86" s="55"/>
      <c r="J86" s="55"/>
      <c r="K86" s="55"/>
      <c r="L86" s="39"/>
      <c r="M86" s="39"/>
      <c r="N86" s="85"/>
      <c r="O86" s="52"/>
    </row>
    <row r="87" customHeight="1" spans="1:15">
      <c r="A87" s="104"/>
      <c r="B87" s="55" t="s">
        <v>86</v>
      </c>
      <c r="C87" s="55"/>
      <c r="D87" s="55"/>
      <c r="E87" s="55"/>
      <c r="F87" s="55"/>
      <c r="G87" s="55"/>
      <c r="H87" s="55"/>
      <c r="I87" s="55"/>
      <c r="J87" s="55"/>
      <c r="K87" s="55"/>
      <c r="L87" s="76"/>
      <c r="M87" s="76"/>
      <c r="N87" s="89"/>
      <c r="O87" s="52"/>
    </row>
    <row r="88" customHeight="1" spans="1:15">
      <c r="A88" s="104"/>
      <c r="B88" s="55" t="s">
        <v>87</v>
      </c>
      <c r="C88" s="55"/>
      <c r="D88" s="55"/>
      <c r="E88" s="55"/>
      <c r="F88" s="55"/>
      <c r="G88" s="55"/>
      <c r="H88" s="55"/>
      <c r="I88" s="55"/>
      <c r="J88" s="55"/>
      <c r="K88" s="55"/>
      <c r="L88" s="76"/>
      <c r="M88" s="76"/>
      <c r="N88" s="89"/>
      <c r="O88" s="52"/>
    </row>
    <row r="89" customHeight="1" spans="1:15">
      <c r="A89" s="104"/>
      <c r="B89" s="55" t="s">
        <v>88</v>
      </c>
      <c r="C89" s="55"/>
      <c r="D89" s="55"/>
      <c r="E89" s="55"/>
      <c r="F89" s="55"/>
      <c r="G89" s="55"/>
      <c r="H89" s="55"/>
      <c r="I89" s="55"/>
      <c r="J89" s="55"/>
      <c r="K89" s="55"/>
      <c r="L89" s="76"/>
      <c r="M89" s="76"/>
      <c r="N89" s="89"/>
      <c r="O89" s="52"/>
    </row>
    <row r="90" customHeight="1" spans="1:15">
      <c r="A90" s="104"/>
      <c r="B90" s="55" t="s">
        <v>89</v>
      </c>
      <c r="C90" s="55"/>
      <c r="D90" s="55"/>
      <c r="E90" s="55"/>
      <c r="F90" s="55"/>
      <c r="G90" s="55"/>
      <c r="H90" s="55"/>
      <c r="I90" s="55"/>
      <c r="J90" s="55"/>
      <c r="K90" s="55"/>
      <c r="L90" s="76"/>
      <c r="M90" s="76"/>
      <c r="N90" s="89"/>
      <c r="O90" s="52"/>
    </row>
    <row r="91" customHeight="1" spans="1:15">
      <c r="A91" s="104"/>
      <c r="B91" s="55" t="s">
        <v>90</v>
      </c>
      <c r="C91" s="55"/>
      <c r="D91" s="55"/>
      <c r="E91" s="55"/>
      <c r="F91" s="55"/>
      <c r="G91" s="55"/>
      <c r="H91" s="55"/>
      <c r="I91" s="55"/>
      <c r="J91" s="55"/>
      <c r="K91" s="55"/>
      <c r="L91" s="76"/>
      <c r="M91" s="76"/>
      <c r="N91" s="89"/>
      <c r="O91" s="52"/>
    </row>
    <row r="92" customHeight="1" spans="2:15">
      <c r="B92" s="76" t="s">
        <v>91</v>
      </c>
      <c r="C92" s="54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89"/>
      <c r="O92" s="52"/>
    </row>
    <row r="93" customHeight="1" spans="2:15">
      <c r="B93" s="76" t="s">
        <v>92</v>
      </c>
      <c r="C93" s="45" t="s">
        <v>96</v>
      </c>
      <c r="D93" s="56"/>
      <c r="E93" s="57"/>
      <c r="F93" s="57"/>
      <c r="G93" s="57"/>
      <c r="H93" s="58"/>
      <c r="I93" s="57"/>
      <c r="J93" s="57"/>
      <c r="K93" s="57"/>
      <c r="L93" s="57"/>
      <c r="M93" s="93" t="s">
        <v>94</v>
      </c>
      <c r="N93" s="96"/>
      <c r="O93" s="52"/>
    </row>
    <row r="94" customHeight="1" spans="2:15">
      <c r="B94" s="76"/>
      <c r="C94" s="59" t="s">
        <v>97</v>
      </c>
      <c r="D94" s="60" t="s">
        <v>98</v>
      </c>
      <c r="E94" s="60" t="s">
        <v>99</v>
      </c>
      <c r="F94" s="60" t="s">
        <v>100</v>
      </c>
      <c r="G94" s="61" t="s">
        <v>101</v>
      </c>
      <c r="H94" s="52"/>
      <c r="I94" s="97"/>
      <c r="J94" s="35"/>
      <c r="K94" s="35"/>
      <c r="L94" s="35"/>
      <c r="M94" s="35"/>
      <c r="N94" s="52"/>
      <c r="O94" s="101"/>
    </row>
    <row r="95" customHeight="1" spans="2:15">
      <c r="B95" s="76"/>
      <c r="C95" s="62" t="s">
        <v>92</v>
      </c>
      <c r="D95" s="63" t="e">
        <f>AVERAGE(M87:M90)</f>
        <v>#DIV/0!</v>
      </c>
      <c r="E95" s="63" t="e">
        <f>STDEV(M87:M92)</f>
        <v>#DIV/0!</v>
      </c>
      <c r="F95" s="64" t="e">
        <f>E95/D95</f>
        <v>#DIV/0!</v>
      </c>
      <c r="G95" s="65" t="e">
        <f>1-(3*(E95+E96)/(D95-D96))</f>
        <v>#DIV/0!</v>
      </c>
      <c r="H95" s="52"/>
      <c r="I95" s="97"/>
      <c r="J95" s="35"/>
      <c r="K95" s="35"/>
      <c r="L95" s="99"/>
      <c r="M95" s="35"/>
      <c r="N95" s="52"/>
      <c r="O95" s="101"/>
    </row>
    <row r="96" customHeight="1" spans="2:15">
      <c r="B96" s="76"/>
      <c r="C96" s="66" t="s">
        <v>102</v>
      </c>
      <c r="D96" s="67" t="e">
        <f>AVERAGE(C87:C90)</f>
        <v>#DIV/0!</v>
      </c>
      <c r="E96" s="67" t="e">
        <f>STDEV(C87:C92)</f>
        <v>#DIV/0!</v>
      </c>
      <c r="F96" s="68" t="e">
        <f>E96/D96</f>
        <v>#DIV/0!</v>
      </c>
      <c r="G96" s="69"/>
      <c r="H96" s="52"/>
      <c r="I96" s="35"/>
      <c r="J96" s="35"/>
      <c r="K96" s="35"/>
      <c r="L96" s="99"/>
      <c r="M96" s="35"/>
      <c r="N96" s="52"/>
      <c r="O96" s="52"/>
    </row>
    <row r="97" customHeight="1" spans="2:15">
      <c r="B97" s="76"/>
      <c r="C97" s="35"/>
      <c r="D97" s="76"/>
      <c r="E97" s="76"/>
      <c r="F97" s="105"/>
      <c r="G97" s="76"/>
      <c r="H97" s="52"/>
      <c r="I97" s="35"/>
      <c r="J97" s="76"/>
      <c r="K97" s="76"/>
      <c r="L97" s="105"/>
      <c r="M97" s="76"/>
      <c r="N97" s="52"/>
      <c r="O97" s="52"/>
    </row>
    <row r="98" customHeight="1" spans="2:15">
      <c r="B98" s="72"/>
      <c r="C98" s="51" t="s">
        <v>109</v>
      </c>
      <c r="D98" s="73"/>
      <c r="E98" s="74"/>
      <c r="F98" s="74"/>
      <c r="G98" s="74"/>
      <c r="H98" s="33"/>
      <c r="I98" s="73"/>
      <c r="J98" s="73"/>
      <c r="K98" s="74"/>
      <c r="L98" s="74"/>
      <c r="M98" s="74"/>
      <c r="N98" s="52"/>
      <c r="O98" s="73"/>
    </row>
    <row r="99" customHeight="1" spans="2:15">
      <c r="B99" s="75"/>
      <c r="C99" s="35">
        <v>1</v>
      </c>
      <c r="D99" s="35">
        <v>2</v>
      </c>
      <c r="E99" s="35">
        <v>3</v>
      </c>
      <c r="F99" s="35">
        <v>4</v>
      </c>
      <c r="G99" s="35">
        <v>5</v>
      </c>
      <c r="H99" s="35">
        <v>6</v>
      </c>
      <c r="I99" s="35">
        <v>7</v>
      </c>
      <c r="J99" s="35">
        <v>8</v>
      </c>
      <c r="K99" s="35">
        <v>9</v>
      </c>
      <c r="L99" s="35">
        <v>10</v>
      </c>
      <c r="M99" s="35">
        <v>11</v>
      </c>
      <c r="N99" s="35">
        <v>12</v>
      </c>
      <c r="O99" s="52"/>
    </row>
    <row r="100" customHeight="1" spans="2:15">
      <c r="B100" s="76" t="s">
        <v>83</v>
      </c>
      <c r="C100" s="53"/>
      <c r="D100" s="38" t="s">
        <v>85</v>
      </c>
      <c r="E100" s="39"/>
      <c r="F100" s="39"/>
      <c r="G100" s="39"/>
      <c r="H100" s="40"/>
      <c r="I100" s="39"/>
      <c r="J100" s="39"/>
      <c r="K100" s="84"/>
      <c r="L100" s="39"/>
      <c r="M100" s="39"/>
      <c r="N100" s="85"/>
      <c r="O100" s="52"/>
    </row>
    <row r="101" customHeight="1" spans="1:15">
      <c r="A101" s="1"/>
      <c r="B101" s="76" t="s">
        <v>86</v>
      </c>
      <c r="C101" s="77"/>
      <c r="D101" s="42" t="e">
        <f>($D$95-D87)/($D$95-$D$96)*100</f>
        <v>#DIV/0!</v>
      </c>
      <c r="E101" s="42" t="e">
        <f>($D$95-E87)/($D$95-$D$96)*100</f>
        <v>#DIV/0!</v>
      </c>
      <c r="F101" s="42" t="e">
        <f t="shared" ref="F101:M101" si="57">($D$95-F87)/($D$95-$D$96)*100</f>
        <v>#DIV/0!</v>
      </c>
      <c r="G101" s="42" t="e">
        <f t="shared" si="57"/>
        <v>#DIV/0!</v>
      </c>
      <c r="H101" s="42" t="e">
        <f t="shared" si="57"/>
        <v>#DIV/0!</v>
      </c>
      <c r="I101" s="42" t="e">
        <f t="shared" si="57"/>
        <v>#DIV/0!</v>
      </c>
      <c r="J101" s="42" t="e">
        <f t="shared" si="57"/>
        <v>#DIV/0!</v>
      </c>
      <c r="K101" s="42" t="e">
        <f t="shared" si="57"/>
        <v>#DIV/0!</v>
      </c>
      <c r="L101" s="42" t="e">
        <f t="shared" si="57"/>
        <v>#DIV/0!</v>
      </c>
      <c r="M101" s="42" t="e">
        <f t="shared" si="57"/>
        <v>#DIV/0!</v>
      </c>
      <c r="N101" s="100"/>
      <c r="O101" s="52"/>
    </row>
    <row r="102" customHeight="1" spans="1:15">
      <c r="A102" s="1"/>
      <c r="B102" s="76" t="s">
        <v>87</v>
      </c>
      <c r="C102" s="77"/>
      <c r="D102" s="42" t="e">
        <f t="shared" ref="D102:M102" si="58">($D$95-D88)/($D$95-$D$96)*100</f>
        <v>#DIV/0!</v>
      </c>
      <c r="E102" s="42" t="e">
        <f t="shared" si="58"/>
        <v>#DIV/0!</v>
      </c>
      <c r="F102" s="42" t="e">
        <f t="shared" si="58"/>
        <v>#DIV/0!</v>
      </c>
      <c r="G102" s="42" t="e">
        <f t="shared" si="58"/>
        <v>#DIV/0!</v>
      </c>
      <c r="H102" s="42" t="e">
        <f t="shared" si="58"/>
        <v>#DIV/0!</v>
      </c>
      <c r="I102" s="42" t="e">
        <f t="shared" si="58"/>
        <v>#DIV/0!</v>
      </c>
      <c r="J102" s="42" t="e">
        <f t="shared" si="58"/>
        <v>#DIV/0!</v>
      </c>
      <c r="K102" s="42" t="e">
        <f t="shared" si="58"/>
        <v>#DIV/0!</v>
      </c>
      <c r="L102" s="42" t="e">
        <f t="shared" si="58"/>
        <v>#DIV/0!</v>
      </c>
      <c r="M102" s="42" t="e">
        <f t="shared" si="58"/>
        <v>#DIV/0!</v>
      </c>
      <c r="N102" s="100"/>
      <c r="O102" s="52"/>
    </row>
    <row r="103" customHeight="1" spans="1:15">
      <c r="A103" s="1"/>
      <c r="B103" s="76" t="s">
        <v>88</v>
      </c>
      <c r="C103" s="77"/>
      <c r="D103" s="42" t="e">
        <f>($D$95-D89)/($D$95-$D$96)*100</f>
        <v>#DIV/0!</v>
      </c>
      <c r="E103" s="42" t="e">
        <f t="shared" ref="E103:M103" si="59">($D$95-E89)/($D$95-$D$96)*100</f>
        <v>#DIV/0!</v>
      </c>
      <c r="F103" s="42" t="e">
        <f t="shared" si="59"/>
        <v>#DIV/0!</v>
      </c>
      <c r="G103" s="42" t="e">
        <f t="shared" si="59"/>
        <v>#DIV/0!</v>
      </c>
      <c r="H103" s="42" t="e">
        <f t="shared" si="59"/>
        <v>#DIV/0!</v>
      </c>
      <c r="I103" s="42" t="e">
        <f t="shared" si="59"/>
        <v>#DIV/0!</v>
      </c>
      <c r="J103" s="42" t="e">
        <f t="shared" si="59"/>
        <v>#DIV/0!</v>
      </c>
      <c r="K103" s="42" t="e">
        <f t="shared" si="59"/>
        <v>#DIV/0!</v>
      </c>
      <c r="L103" s="42" t="e">
        <f t="shared" si="59"/>
        <v>#DIV/0!</v>
      </c>
      <c r="M103" s="42" t="e">
        <f t="shared" si="59"/>
        <v>#DIV/0!</v>
      </c>
      <c r="N103" s="100"/>
      <c r="O103" s="52"/>
    </row>
    <row r="104" customHeight="1" spans="1:15">
      <c r="A104" s="1"/>
      <c r="B104" s="76" t="s">
        <v>89</v>
      </c>
      <c r="C104" s="77"/>
      <c r="D104" s="42" t="e">
        <f t="shared" ref="D104:M104" si="60">($D$95-D90)/($D$95-$D$96)*100</f>
        <v>#DIV/0!</v>
      </c>
      <c r="E104" s="42" t="e">
        <f t="shared" si="60"/>
        <v>#DIV/0!</v>
      </c>
      <c r="F104" s="42" t="e">
        <f t="shared" si="60"/>
        <v>#DIV/0!</v>
      </c>
      <c r="G104" s="42" t="e">
        <f t="shared" si="60"/>
        <v>#DIV/0!</v>
      </c>
      <c r="H104" s="42" t="e">
        <f t="shared" si="60"/>
        <v>#DIV/0!</v>
      </c>
      <c r="I104" s="42" t="e">
        <f t="shared" si="60"/>
        <v>#DIV/0!</v>
      </c>
      <c r="J104" s="42" t="e">
        <f t="shared" si="60"/>
        <v>#DIV/0!</v>
      </c>
      <c r="K104" s="42" t="e">
        <f t="shared" si="60"/>
        <v>#DIV/0!</v>
      </c>
      <c r="L104" s="42" t="e">
        <f t="shared" si="60"/>
        <v>#DIV/0!</v>
      </c>
      <c r="M104" s="42" t="e">
        <f t="shared" si="60"/>
        <v>#DIV/0!</v>
      </c>
      <c r="N104" s="100"/>
      <c r="O104" s="52"/>
    </row>
    <row r="105" customHeight="1" spans="1:15">
      <c r="A105" s="1"/>
      <c r="B105" s="76" t="s">
        <v>90</v>
      </c>
      <c r="C105" s="78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100"/>
      <c r="O105" s="52"/>
    </row>
    <row r="106" customHeight="1" spans="1:15">
      <c r="A106" s="1"/>
      <c r="B106" s="76" t="s">
        <v>91</v>
      </c>
      <c r="C106" s="78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100"/>
      <c r="O106" s="52"/>
    </row>
    <row r="107" customHeight="1" spans="2:15">
      <c r="B107" s="76" t="s">
        <v>92</v>
      </c>
      <c r="C107" s="80"/>
      <c r="D107" s="46"/>
      <c r="E107" s="47"/>
      <c r="F107" s="47"/>
      <c r="G107" s="47"/>
      <c r="H107" s="48"/>
      <c r="I107" s="47"/>
      <c r="J107" s="47"/>
      <c r="K107" s="47"/>
      <c r="L107" s="47"/>
      <c r="M107" s="47"/>
      <c r="N107" s="94"/>
      <c r="O107" s="52"/>
    </row>
    <row r="108" customHeight="1" spans="2:15"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</row>
    <row r="109" customHeight="1" spans="2:15"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</row>
    <row r="110" customHeight="1" spans="2:15"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113"/>
  <sheetViews>
    <sheetView showGridLines="0" zoomScale="85" zoomScaleNormal="85" topLeftCell="A49" workbookViewId="0">
      <selection activeCell="R50" sqref="R50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110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30"/>
    </row>
    <row r="3" customHeight="1" spans="1:5">
      <c r="A3" s="5" t="s">
        <v>111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112</v>
      </c>
      <c r="C4" s="10"/>
      <c r="D4" s="10"/>
      <c r="E4" s="11"/>
      <c r="G4" s="12" t="s">
        <v>22</v>
      </c>
      <c r="H4" s="13">
        <v>-2.8</v>
      </c>
      <c r="J4" s="19"/>
    </row>
    <row r="5" customHeight="1" spans="1:10">
      <c r="A5" s="14" t="s">
        <v>113</v>
      </c>
      <c r="B5" s="15" t="s">
        <v>114</v>
      </c>
      <c r="C5" s="15" t="s">
        <v>115</v>
      </c>
      <c r="D5" s="15" t="s">
        <v>116</v>
      </c>
      <c r="E5" s="16" t="s">
        <v>99</v>
      </c>
      <c r="G5" s="12" t="s">
        <v>23</v>
      </c>
      <c r="H5" s="13">
        <v>92.55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93.2392607304915</v>
      </c>
      <c r="C6" s="18">
        <f ca="1">OFFSET(INDEX('Raw Data IC50'!$A:$A,MATCH(A4,'Raw Data IC50'!$A:$A,0),0),1,3)</f>
        <v>92.487865909966</v>
      </c>
      <c r="D6" s="18">
        <f ca="1">AVERAGE(B6:C6)</f>
        <v>92.8635633202288</v>
      </c>
      <c r="E6" s="17">
        <f ca="1">STDEV(B6:C6)</f>
        <v>0.531316372942023</v>
      </c>
      <c r="G6" s="12" t="s">
        <v>117</v>
      </c>
      <c r="H6" s="13">
        <v>40.84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93.2489165050544</v>
      </c>
      <c r="C7" s="18">
        <f ca="1">OFFSET(INDEX('Raw Data IC50'!$A:$A,MATCH(A4,'Raw Data IC50'!$A:$A,0),0),1,4)</f>
        <v>92.4462582995771</v>
      </c>
      <c r="D7" s="18">
        <f ca="1">AVERAGE(B7:C7)</f>
        <v>92.8475874023158</v>
      </c>
      <c r="E7" s="17">
        <f ca="1" t="shared" ref="E7:E13" si="0">STDEV(B7:C7)</f>
        <v>0.567565060067974</v>
      </c>
      <c r="G7" s="12" t="s">
        <v>118</v>
      </c>
      <c r="H7" s="13">
        <v>45.289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92.015610754075</v>
      </c>
      <c r="C8" s="18">
        <f ca="1">OFFSET(INDEX('Raw Data IC50'!$A:$A,MATCH(A4,'Raw Data IC50'!$A:$A,0),0),1,5)</f>
        <v>93.237680694654</v>
      </c>
      <c r="D8" s="18">
        <f ca="1">AVERAGE(B8:C8)</f>
        <v>92.6266457243645</v>
      </c>
      <c r="E8" s="17">
        <f ca="1" t="shared" si="0"/>
        <v>0.864133942067605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92.3551428996116</v>
      </c>
      <c r="C9" s="18">
        <f ca="1">OFFSET(INDEX('Raw Data IC50'!$A:$A,MATCH(A4,'Raw Data IC50'!$A:$A,0),0),1,6)</f>
        <v>91.4662849612189</v>
      </c>
      <c r="D9" s="18">
        <f ca="1">AVERAGE(B9:C9)</f>
        <v>91.9107139304152</v>
      </c>
      <c r="E9" s="17">
        <f ca="1" t="shared" si="0"/>
        <v>0.628517475748935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83.2611588568031</v>
      </c>
      <c r="C10" s="18">
        <f ca="1">OFFSET(INDEX('Raw Data IC50'!$A:$A,MATCH(A4,'Raw Data IC50'!$A:$A,0),0),1,7)</f>
        <v>81.5390953534072</v>
      </c>
      <c r="D10" s="18">
        <f ca="1" t="shared" ref="D10:D13" si="1">AVERAGE(B10:C10)</f>
        <v>82.4001271051052</v>
      </c>
      <c r="E10" s="17">
        <f ca="1" t="shared" si="0"/>
        <v>1.2176827808851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44.3606765362337</v>
      </c>
      <c r="C11" s="18">
        <f ca="1">OFFSET(INDEX('Raw Data IC50'!$A:$A,MATCH(A4,'Raw Data IC50'!$A:$A,0),0),1,8)</f>
        <v>48.3165595948554</v>
      </c>
      <c r="D11" s="18">
        <f ca="1" t="shared" si="1"/>
        <v>46.3386180655446</v>
      </c>
      <c r="E11" s="17">
        <f ca="1" t="shared" si="0"/>
        <v>2.79723173633236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1.42320265071493</v>
      </c>
      <c r="C12" s="18">
        <f ca="1">OFFSET(INDEX('Raw Data IC50'!$A:$A,MATCH(A4,'Raw Data IC50'!$A:$A,0),0),1,9)</f>
        <v>6.72545180246977</v>
      </c>
      <c r="D12" s="18">
        <f ca="1" t="shared" si="1"/>
        <v>4.07432722659235</v>
      </c>
      <c r="E12" s="17">
        <f ca="1" t="shared" si="0"/>
        <v>3.74925633074646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-3.69295339128359</v>
      </c>
      <c r="C13" s="18">
        <f ca="1">OFFSET(INDEX('Raw Data IC50'!$A:$A,MATCH(A4,'Raw Data IC50'!$A:$A,0),0),1,10)</f>
        <v>3.41755899678257</v>
      </c>
      <c r="D13" s="18">
        <f ca="1" t="shared" si="1"/>
        <v>-0.13769719725051</v>
      </c>
      <c r="E13" s="17">
        <f ca="1" t="shared" si="0"/>
        <v>5.02789152731254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-6.81879095657711</v>
      </c>
      <c r="C14" s="18">
        <f ca="1">OFFSET(INDEX('Raw Data IC50'!$A:$A,MATCH(A4,'Raw Data IC50'!$A:$A,0),0),1,11)</f>
        <v>0.684272557352368</v>
      </c>
      <c r="D14" s="18">
        <f ca="1" t="shared" ref="D14:D15" si="2">AVERAGE(B14:C14)</f>
        <v>-3.06725919961237</v>
      </c>
      <c r="E14" s="17">
        <f ca="1" t="shared" ref="E14:E15" si="3">STDEV(B14:C14)</f>
        <v>5.3054670903729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-1.79954377928187</v>
      </c>
      <c r="C15" s="24">
        <f ca="1">OFFSET(INDEX('Raw Data IC50'!$A:$A,MATCH(A4,'Raw Data IC50'!$A:$A,0),0),1,12)</f>
        <v>0.068585259318986</v>
      </c>
      <c r="D15" s="24">
        <f ca="1" t="shared" si="2"/>
        <v>-0.865479259981444</v>
      </c>
      <c r="E15" s="23">
        <f ca="1" t="shared" si="3"/>
        <v>1.32096671132617</v>
      </c>
      <c r="F15" s="25" t="s">
        <v>69</v>
      </c>
    </row>
    <row r="17" customHeight="1" spans="1:5">
      <c r="A17" s="5" t="s">
        <v>111</v>
      </c>
      <c r="B17" s="6"/>
      <c r="C17" s="6"/>
      <c r="D17" s="6"/>
      <c r="E17" s="7"/>
    </row>
    <row r="18" customHeight="1" spans="1:10">
      <c r="A18" s="8" t="str">
        <f>Summary!B7</f>
        <v>HW356029</v>
      </c>
      <c r="B18" s="9" t="s">
        <v>112</v>
      </c>
      <c r="C18" s="10"/>
      <c r="D18" s="10"/>
      <c r="E18" s="11"/>
      <c r="G18" s="12" t="s">
        <v>22</v>
      </c>
      <c r="H18" s="13">
        <v>0.7544</v>
      </c>
      <c r="J18" s="19"/>
    </row>
    <row r="19" customHeight="1" spans="1:10">
      <c r="A19" s="14" t="s">
        <v>113</v>
      </c>
      <c r="B19" s="15" t="s">
        <v>114</v>
      </c>
      <c r="C19" s="15" t="s">
        <v>115</v>
      </c>
      <c r="D19" s="15" t="s">
        <v>116</v>
      </c>
      <c r="E19" s="16" t="s">
        <v>99</v>
      </c>
      <c r="G19" s="12" t="s">
        <v>23</v>
      </c>
      <c r="H19" s="13">
        <v>92.16</v>
      </c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92.5164821145795</v>
      </c>
      <c r="C20" s="18">
        <f ca="1">OFFSET(INDEX('Raw Data IC50'!$A:$A,MATCH(A18,'Raw Data IC50'!$A:$A,0),0),1,3)</f>
        <v>92.9272914323435</v>
      </c>
      <c r="D20" s="18">
        <f ca="1">AVERAGE(B20:C20)</f>
        <v>92.7218867734615</v>
      </c>
      <c r="E20" s="17">
        <f ca="1">STDEV(B20:C20)</f>
        <v>0.290486054365508</v>
      </c>
      <c r="G20" s="12" t="s">
        <v>117</v>
      </c>
      <c r="H20" s="13">
        <v>173.4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91.7161061830899</v>
      </c>
      <c r="C21" s="18">
        <f ca="1">OFFSET(INDEX('Raw Data IC50'!$A:$A,MATCH(A18,'Raw Data IC50'!$A:$A,0),0),1,4)</f>
        <v>92.5347403064801</v>
      </c>
      <c r="D21" s="18">
        <f ca="1">AVERAGE(B21:C21)</f>
        <v>92.125423244785</v>
      </c>
      <c r="E21" s="17">
        <f ca="1" t="shared" ref="E21:E27" si="4">STDEV(B21:C21)</f>
        <v>0.578861739959963</v>
      </c>
      <c r="G21" s="12" t="s">
        <v>118</v>
      </c>
      <c r="H21" s="13">
        <v>187.068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90.0163387409572</v>
      </c>
      <c r="C22" s="18">
        <f ca="1">OFFSET(INDEX('Raw Data IC50'!$A:$A,MATCH(A18,'Raw Data IC50'!$A:$A,0),0),1,5)</f>
        <v>88.6996422096626</v>
      </c>
      <c r="D22" s="18">
        <f ca="1">AVERAGE(B22:C22)</f>
        <v>89.3579904753099</v>
      </c>
      <c r="E22" s="17">
        <f ca="1" t="shared" si="4"/>
        <v>0.931045046043254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76.787400911271</v>
      </c>
      <c r="C23" s="18">
        <f ca="1">OFFSET(INDEX('Raw Data IC50'!$A:$A,MATCH(A18,'Raw Data IC50'!$A:$A,0),0),1,6)</f>
        <v>74.7991891490161</v>
      </c>
      <c r="D23" s="18">
        <f ca="1">AVERAGE(B23:C23)</f>
        <v>75.7932950301436</v>
      </c>
      <c r="E23" s="17">
        <f ca="1" t="shared" si="4"/>
        <v>1.40587801952531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32.691936316363</v>
      </c>
      <c r="C24" s="18">
        <f ca="1">OFFSET(INDEX('Raw Data IC50'!$A:$A,MATCH(A18,'Raw Data IC50'!$A:$A,0),0),1,7)</f>
        <v>30.8582169471133</v>
      </c>
      <c r="D24" s="18">
        <f ca="1" t="shared" ref="D24:D27" si="5">AVERAGE(B24:C24)</f>
        <v>31.7750766317381</v>
      </c>
      <c r="E24" s="17">
        <f ca="1" t="shared" si="4"/>
        <v>1.29663540078958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6.24354087201592</v>
      </c>
      <c r="C25" s="18">
        <f ca="1">OFFSET(INDEX('Raw Data IC50'!$A:$A,MATCH(A18,'Raw Data IC50'!$A:$A,0),0),1,8)</f>
        <v>2.64966157973153</v>
      </c>
      <c r="D25" s="18">
        <f ca="1" t="shared" si="5"/>
        <v>4.44660122587372</v>
      </c>
      <c r="E25" s="17">
        <f ca="1" t="shared" si="4"/>
        <v>2.5412564183402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0.169883112459922</v>
      </c>
      <c r="C26" s="18">
        <f ca="1">OFFSET(INDEX('Raw Data IC50'!$A:$A,MATCH(A18,'Raw Data IC50'!$A:$A,0),0),1,9)</f>
        <v>0.70200407064047</v>
      </c>
      <c r="D26" s="18">
        <f ca="1" t="shared" si="5"/>
        <v>0.435943591550196</v>
      </c>
      <c r="E26" s="17">
        <f ca="1" t="shared" si="4"/>
        <v>0.376266337940949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1.37931276633844</v>
      </c>
      <c r="C27" s="18">
        <f ca="1">OFFSET(INDEX('Raw Data IC50'!$A:$A,MATCH(A18,'Raw Data IC50'!$A:$A,0),0),1,10)</f>
        <v>0.426375596756121</v>
      </c>
      <c r="D27" s="18">
        <f ca="1" t="shared" si="5"/>
        <v>0.902844181547281</v>
      </c>
      <c r="E27" s="17">
        <f ca="1" t="shared" si="4"/>
        <v>0.673828334656374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2.71321413230868</v>
      </c>
      <c r="C28" s="18">
        <f ca="1">OFFSET(INDEX('Raw Data IC50'!$A:$A,MATCH(A18,'Raw Data IC50'!$A:$A,0),0),1,11)</f>
        <v>1.75623909336373</v>
      </c>
      <c r="D28" s="18">
        <f ca="1" t="shared" ref="D28:D29" si="6">AVERAGE(B28:C28)</f>
        <v>2.2347266128362</v>
      </c>
      <c r="E28" s="17">
        <f ca="1" t="shared" ref="E28:E29" si="7">STDEV(B28:C28)</f>
        <v>0.67668353946424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-1.7826900636813</v>
      </c>
      <c r="C29" s="24">
        <f ca="1">OFFSET(INDEX('Raw Data IC50'!$A:$A,MATCH(A18,'Raw Data IC50'!$A:$A,0),0),1,12)</f>
        <v>0.00169707552921741</v>
      </c>
      <c r="D29" s="24">
        <f ca="1" t="shared" si="6"/>
        <v>-0.890496494076043</v>
      </c>
      <c r="E29" s="23">
        <f ca="1" t="shared" si="7"/>
        <v>1.26175224639782</v>
      </c>
      <c r="F29" s="25" t="s">
        <v>69</v>
      </c>
    </row>
    <row r="31" customHeight="1" spans="1:5">
      <c r="A31" s="5" t="s">
        <v>111</v>
      </c>
      <c r="B31" s="6"/>
      <c r="C31" s="6"/>
      <c r="D31" s="6"/>
      <c r="E31" s="7"/>
    </row>
    <row r="32" customHeight="1" spans="1:10">
      <c r="A32" s="8" t="str">
        <f>Summary!B8</f>
        <v>HW356033</v>
      </c>
      <c r="B32" s="9" t="s">
        <v>112</v>
      </c>
      <c r="C32" s="10"/>
      <c r="D32" s="10"/>
      <c r="E32" s="11"/>
      <c r="G32" s="12" t="s">
        <v>22</v>
      </c>
      <c r="H32" s="13">
        <v>-3.152</v>
      </c>
      <c r="J32" s="19"/>
    </row>
    <row r="33" customHeight="1" spans="1:10">
      <c r="A33" s="14" t="s">
        <v>113</v>
      </c>
      <c r="B33" s="15" t="s">
        <v>114</v>
      </c>
      <c r="C33" s="15" t="s">
        <v>115</v>
      </c>
      <c r="D33" s="15" t="s">
        <v>116</v>
      </c>
      <c r="E33" s="16" t="s">
        <v>99</v>
      </c>
      <c r="G33" s="12" t="s">
        <v>23</v>
      </c>
      <c r="H33" s="13">
        <v>29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28.8603494102955</v>
      </c>
      <c r="C34" s="18">
        <f ca="1">OFFSET(INDEX('Raw Data IC50'!$A:$A,MATCH(A32,'Raw Data IC50'!$A:$A,0),0),1,3)</f>
        <v>29.1717920298311</v>
      </c>
      <c r="D34" s="18">
        <f ca="1">AVERAGE(B34:C34)</f>
        <v>29.0160707200633</v>
      </c>
      <c r="E34" s="17">
        <f ca="1">STDEV(B34:C34)</f>
        <v>0.2202231882241</v>
      </c>
      <c r="G34" s="12" t="s">
        <v>117</v>
      </c>
      <c r="H34" s="13" t="s">
        <v>119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-1.58904789381224</v>
      </c>
      <c r="C35" s="18">
        <f ca="1">OFFSET(INDEX('Raw Data IC50'!$A:$A,MATCH(A32,'Raw Data IC50'!$A:$A,0),0),1,4)</f>
        <v>-5.77315835119165</v>
      </c>
      <c r="D35" s="18">
        <f ca="1">AVERAGE(B35:C35)</f>
        <v>-3.68110312250194</v>
      </c>
      <c r="E35" s="17">
        <f ca="1" t="shared" ref="E35:E41" si="8">STDEV(B35:C35)</f>
        <v>2.95861287764653</v>
      </c>
      <c r="G35" s="12" t="s">
        <v>118</v>
      </c>
      <c r="H35" s="13" t="s">
        <v>119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-5.27263810976217</v>
      </c>
      <c r="C36" s="18">
        <f ca="1">OFFSET(INDEX('Raw Data IC50'!$A:$A,MATCH(A32,'Raw Data IC50'!$A:$A,0),0),1,5)</f>
        <v>-9.53241472780665</v>
      </c>
      <c r="D36" s="18">
        <f ca="1">AVERAGE(B36:C36)</f>
        <v>-7.40252641878441</v>
      </c>
      <c r="E36" s="17">
        <f ca="1" t="shared" si="8"/>
        <v>3.01211693295915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-5.3767449155032</v>
      </c>
      <c r="C37" s="18">
        <f ca="1">OFFSET(INDEX('Raw Data IC50'!$A:$A,MATCH(A32,'Raw Data IC50'!$A:$A,0),0),1,6)</f>
        <v>-5.9397643522848</v>
      </c>
      <c r="D37" s="18">
        <f ca="1">AVERAGE(B37:C37)</f>
        <v>-5.658254633894</v>
      </c>
      <c r="E37" s="17">
        <f ca="1" t="shared" si="8"/>
        <v>0.398114861688097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-3.61518051616846</v>
      </c>
      <c r="C38" s="18">
        <f ca="1">OFFSET(INDEX('Raw Data IC50'!$A:$A,MATCH(A32,'Raw Data IC50'!$A:$A,0),0),1,7)</f>
        <v>-1.22493741302489</v>
      </c>
      <c r="D38" s="18">
        <f ca="1" t="shared" ref="D38:D41" si="9">AVERAGE(B38:C38)</f>
        <v>-2.42005896459667</v>
      </c>
      <c r="E38" s="17">
        <f ca="1" t="shared" si="8"/>
        <v>1.69015710691719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-1.27374296445154</v>
      </c>
      <c r="C39" s="18">
        <f ca="1">OFFSET(INDEX('Raw Data IC50'!$A:$A,MATCH(A32,'Raw Data IC50'!$A:$A,0),0),1,8)</f>
        <v>-0.430354946272936</v>
      </c>
      <c r="D39" s="18">
        <f ca="1" t="shared" si="9"/>
        <v>-0.852048955362239</v>
      </c>
      <c r="E39" s="17">
        <f ca="1" t="shared" si="8"/>
        <v>0.596365386825575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-1.70632166486621</v>
      </c>
      <c r="C40" s="18">
        <f ca="1">OFFSET(INDEX('Raw Data IC50'!$A:$A,MATCH(A32,'Raw Data IC50'!$A:$A,0),0),1,9)</f>
        <v>-0.769711532271946</v>
      </c>
      <c r="D40" s="18">
        <f ca="1" t="shared" si="9"/>
        <v>-1.23801659856908</v>
      </c>
      <c r="E40" s="17">
        <f ca="1" t="shared" si="8"/>
        <v>0.662283376085437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-3.15398561114031</v>
      </c>
      <c r="C41" s="18">
        <f ca="1">OFFSET(INDEX('Raw Data IC50'!$A:$A,MATCH(A32,'Raw Data IC50'!$A:$A,0),0),1,10)</f>
        <v>-2.04620492947774</v>
      </c>
      <c r="D41" s="18">
        <f ca="1" t="shared" si="9"/>
        <v>-2.60009527030903</v>
      </c>
      <c r="E41" s="17">
        <f ca="1" t="shared" si="8"/>
        <v>0.783319232071061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-1.19140554136125</v>
      </c>
      <c r="C42" s="18">
        <f ca="1">OFFSET(INDEX('Raw Data IC50'!$A:$A,MATCH(A32,'Raw Data IC50'!$A:$A,0),0),1,11)</f>
        <v>-1.53831118747301</v>
      </c>
      <c r="D42" s="18">
        <f ca="1" t="shared" ref="D42:D43" si="10">AVERAGE(B42:C42)</f>
        <v>-1.36485836441713</v>
      </c>
      <c r="E42" s="17">
        <f ca="1" t="shared" ref="E42:E43" si="11">STDEV(B42:C42)</f>
        <v>0.24529933479753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-2.17436339185709</v>
      </c>
      <c r="C43" s="24">
        <f ca="1">OFFSET(INDEX('Raw Data IC50'!$A:$A,MATCH(A32,'Raw Data IC50'!$A:$A,0),0),1,12)</f>
        <v>5.68631489997202</v>
      </c>
      <c r="D43" s="24">
        <f ca="1" t="shared" si="10"/>
        <v>1.75597575405747</v>
      </c>
      <c r="E43" s="23">
        <f ca="1" t="shared" si="11"/>
        <v>5.55833892487825</v>
      </c>
      <c r="F43" s="25" t="s">
        <v>69</v>
      </c>
    </row>
    <row r="45" customHeight="1" spans="1:5">
      <c r="A45" s="5" t="s">
        <v>111</v>
      </c>
      <c r="B45" s="6"/>
      <c r="C45" s="6"/>
      <c r="D45" s="6"/>
      <c r="E45" s="7"/>
    </row>
    <row r="46" customHeight="1" spans="1:10">
      <c r="A46" s="8" t="str">
        <f>Summary!B9</f>
        <v>HW356036</v>
      </c>
      <c r="B46" s="9" t="s">
        <v>112</v>
      </c>
      <c r="C46" s="10"/>
      <c r="D46" s="10"/>
      <c r="E46" s="11"/>
      <c r="G46" s="12" t="s">
        <v>22</v>
      </c>
      <c r="H46" s="13">
        <v>2.416</v>
      </c>
      <c r="J46" s="19"/>
    </row>
    <row r="47" customHeight="1" spans="1:10">
      <c r="A47" s="14" t="s">
        <v>113</v>
      </c>
      <c r="B47" s="15" t="s">
        <v>114</v>
      </c>
      <c r="C47" s="15" t="s">
        <v>115</v>
      </c>
      <c r="D47" s="15" t="s">
        <v>116</v>
      </c>
      <c r="E47" s="16" t="s">
        <v>99</v>
      </c>
      <c r="G47" s="12" t="s">
        <v>23</v>
      </c>
      <c r="H47" s="13">
        <v>16</v>
      </c>
      <c r="J47" s="2"/>
    </row>
    <row r="48" customHeight="1" spans="1:9">
      <c r="A48" s="17">
        <f ca="1">OFFSET(INDEX(Summary!B:B,MATCH(A46,Summary!B:B,0),0),0,1)</f>
        <v>10000</v>
      </c>
      <c r="B48" s="26">
        <f ca="1">OFFSET(INDEX('Raw Data IC50'!$A:$A,MATCH(A46,'Raw Data IC50'!$A:$A,0),0),0,3)</f>
        <v>15.1208706539536</v>
      </c>
      <c r="C48" s="26">
        <f ca="1">OFFSET(INDEX('Raw Data IC50'!$A:$A,MATCH(A46,'Raw Data IC50'!$A:$A,0),0),1,3)</f>
        <v>16.4091756321136</v>
      </c>
      <c r="D48" s="26">
        <f ca="1">AVERAGE(B48:C48)</f>
        <v>15.7650231430336</v>
      </c>
      <c r="E48" s="27">
        <f ca="1">STDEV(B48:C48)</f>
        <v>0.910969186293325</v>
      </c>
      <c r="G48" s="12" t="s">
        <v>117</v>
      </c>
      <c r="H48" s="13" t="s">
        <v>119</v>
      </c>
      <c r="I48" s="13"/>
    </row>
    <row r="49" customHeight="1" spans="1:9">
      <c r="A49" s="17">
        <f ca="1">A48/OFFSET(INDEX(Summary!B:B,MATCH(A46,Summary!B:B,0),0),0,2)</f>
        <v>3333.33333333333</v>
      </c>
      <c r="B49" s="26">
        <f ca="1">OFFSET(INDEX('Raw Data IC50'!$A:$A,MATCH(A46,'Raw Data IC50'!$A:$A,0),0),0,4)</f>
        <v>1.57610573845256</v>
      </c>
      <c r="C49" s="26">
        <f ca="1">OFFSET(INDEX('Raw Data IC50'!$A:$A,MATCH(A46,'Raw Data IC50'!$A:$A,0),0),1,4)</f>
        <v>2.64667168996078</v>
      </c>
      <c r="D49" s="26">
        <f ca="1">AVERAGE(B49:C49)</f>
        <v>2.11138871420667</v>
      </c>
      <c r="E49" s="27">
        <f ca="1" t="shared" ref="E49:E55" si="12">STDEV(B49:C49)</f>
        <v>0.757004444018888</v>
      </c>
      <c r="G49" s="12" t="s">
        <v>118</v>
      </c>
      <c r="H49" s="13" t="s">
        <v>119</v>
      </c>
      <c r="I49" s="13"/>
    </row>
    <row r="50" customHeight="1" spans="1:8">
      <c r="A50" s="17">
        <f ca="1">A49/OFFSET(INDEX(Summary!B:B,MATCH(A46,Summary!B:B,0),0),0,2)</f>
        <v>1111.11111111111</v>
      </c>
      <c r="B50" s="26">
        <f ca="1">OFFSET(INDEX('Raw Data IC50'!$A:$A,MATCH(A46,'Raw Data IC50'!$A:$A,0),0),0,5)</f>
        <v>-0.876243784617767</v>
      </c>
      <c r="C50" s="26">
        <f ca="1">OFFSET(INDEX('Raw Data IC50'!$A:$A,MATCH(A46,'Raw Data IC50'!$A:$A,0),0),1,5)</f>
        <v>3.89531908304109</v>
      </c>
      <c r="D50" s="26">
        <f ca="1">AVERAGE(B50:C50)</f>
        <v>1.50953764921166</v>
      </c>
      <c r="E50" s="27">
        <f ca="1" t="shared" si="12"/>
        <v>3.37400446057951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26">
        <f ca="1">OFFSET(INDEX('Raw Data IC50'!$A:$A,MATCH(A46,'Raw Data IC50'!$A:$A,0),0),0,6)</f>
        <v>1.50188940066058</v>
      </c>
      <c r="C51" s="26">
        <f ca="1">OFFSET(INDEX('Raw Data IC50'!$A:$A,MATCH(A46,'Raw Data IC50'!$A:$A,0),0),1,6)</f>
        <v>-0.328402573588426</v>
      </c>
      <c r="D51" s="26">
        <f ca="1">AVERAGE(B51:C51)</f>
        <v>0.586743413536078</v>
      </c>
      <c r="E51" s="27">
        <f ca="1" t="shared" si="12"/>
        <v>1.29421186654279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26">
        <f ca="1">OFFSET(INDEX('Raw Data IC50'!$A:$A,MATCH(A46,'Raw Data IC50'!$A:$A,0),0),0,7)</f>
        <v>1.84086733027026</v>
      </c>
      <c r="C52" s="26">
        <f ca="1">OFFSET(INDEX('Raw Data IC50'!$A:$A,MATCH(A46,'Raw Data IC50'!$A:$A,0),0),1,7)</f>
        <v>2.70502499372088</v>
      </c>
      <c r="D52" s="26">
        <f ca="1" t="shared" ref="D52:D55" si="13">AVERAGE(B52:C52)</f>
        <v>2.27294616199557</v>
      </c>
      <c r="E52" s="27">
        <f ca="1" t="shared" si="12"/>
        <v>0.61105174384026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26">
        <f ca="1">OFFSET(INDEX('Raw Data IC50'!$A:$A,MATCH(A46,'Raw Data IC50'!$A:$A,0),0),0,8)</f>
        <v>5.9960380184049</v>
      </c>
      <c r="C53" s="26">
        <f ca="1">OFFSET(INDEX('Raw Data IC50'!$A:$A,MATCH(A46,'Raw Data IC50'!$A:$A,0),0),1,8)</f>
        <v>2.51032513554396</v>
      </c>
      <c r="D53" s="26">
        <f ca="1" t="shared" si="13"/>
        <v>4.25318157697443</v>
      </c>
      <c r="E53" s="27">
        <f ca="1" t="shared" si="12"/>
        <v>2.46477121674028</v>
      </c>
      <c r="G53" s="20"/>
    </row>
    <row r="54" customHeight="1" spans="1:7">
      <c r="A54" s="17">
        <f ca="1">A53/OFFSET(INDEX(Summary!B:B,MATCH(A46,Summary!B:B,0),0),0,2)</f>
        <v>13.7174211248285</v>
      </c>
      <c r="B54" s="26">
        <f ca="1">OFFSET(INDEX('Raw Data IC50'!$A:$A,MATCH(A46,'Raw Data IC50'!$A:$A,0),0),0,9)</f>
        <v>3.30630952178618</v>
      </c>
      <c r="C54" s="26">
        <f ca="1">OFFSET(INDEX('Raw Data IC50'!$A:$A,MATCH(A46,'Raw Data IC50'!$A:$A,0),0),1,9)</f>
        <v>3.83885423571335</v>
      </c>
      <c r="D54" s="26">
        <f ca="1" t="shared" si="13"/>
        <v>3.57258187874977</v>
      </c>
      <c r="E54" s="27">
        <f ca="1" t="shared" si="12"/>
        <v>0.376565978502957</v>
      </c>
      <c r="G54" s="20"/>
    </row>
    <row r="55" customHeight="1" spans="1:7">
      <c r="A55" s="17">
        <f ca="1">A54/OFFSET(INDEX(Summary!B:B,MATCH(A46,Summary!B:B,0),0),0,2)</f>
        <v>4.57247370827618</v>
      </c>
      <c r="B55" s="26">
        <f ca="1">OFFSET(INDEX('Raw Data IC50'!$A:$A,MATCH(A46,'Raw Data IC50'!$A:$A,0),0),0,10)</f>
        <v>3.35559823467093</v>
      </c>
      <c r="C55" s="26">
        <f ca="1">OFFSET(INDEX('Raw Data IC50'!$A:$A,MATCH(A46,'Raw Data IC50'!$A:$A,0),0),1,10)</f>
        <v>2.98319462620838</v>
      </c>
      <c r="D55" s="26">
        <f ca="1" t="shared" si="13"/>
        <v>3.16939643043965</v>
      </c>
      <c r="E55" s="27">
        <f ca="1" t="shared" si="12"/>
        <v>0.26332911688221</v>
      </c>
      <c r="G55" s="20"/>
    </row>
    <row r="56" customHeight="1" spans="1:7">
      <c r="A56" s="17">
        <f ca="1">A55/OFFSET(INDEX(Summary!B:B,MATCH(A46,Summary!B:B,0),0),0,2)</f>
        <v>1.52415790275873</v>
      </c>
      <c r="B56" s="26">
        <f ca="1">OFFSET(INDEX('Raw Data IC50'!$A:$A,MATCH(A46,'Raw Data IC50'!$A:$A,0),0),0,11)</f>
        <v>0.0914012913265085</v>
      </c>
      <c r="C56" s="26">
        <f ca="1">OFFSET(INDEX('Raw Data IC50'!$A:$A,MATCH(A46,'Raw Data IC50'!$A:$A,0),0),1,11)</f>
        <v>3.61847137005626</v>
      </c>
      <c r="D56" s="26">
        <f ca="1" t="shared" ref="D56:D57" si="14">AVERAGE(B56:C56)</f>
        <v>1.85493633069138</v>
      </c>
      <c r="E56" s="27">
        <f ca="1" t="shared" ref="E56:E57" si="15">STDEV(B56:C56)</f>
        <v>2.49401517038997</v>
      </c>
      <c r="G56" s="22"/>
    </row>
    <row r="57" customHeight="1" spans="1:6">
      <c r="A57" s="23">
        <f ca="1">A56/OFFSET(INDEX(Summary!B:B,MATCH(A46,Summary!B:B,0),0),0,2)/10</f>
        <v>0.0508052634252909</v>
      </c>
      <c r="B57" s="28">
        <f ca="1">OFFSET(INDEX('Raw Data IC50'!$A:$A,MATCH(A46,'Raw Data IC50'!$A:$A,0),0),0,12)</f>
        <v>-0.290822290584345</v>
      </c>
      <c r="C57" s="28">
        <f ca="1">OFFSET(INDEX('Raw Data IC50'!$A:$A,MATCH(A46,'Raw Data IC50'!$A:$A,0),0),1,12)</f>
        <v>0.290822290584345</v>
      </c>
      <c r="D57" s="28">
        <f ca="1" t="shared" si="14"/>
        <v>0</v>
      </c>
      <c r="E57" s="29">
        <f ca="1" t="shared" si="15"/>
        <v>0.41128482758479</v>
      </c>
      <c r="F57" s="25" t="s">
        <v>69</v>
      </c>
    </row>
    <row r="59" customHeight="1" spans="1:5">
      <c r="A59" s="5" t="s">
        <v>111</v>
      </c>
      <c r="B59" s="6"/>
      <c r="C59" s="6"/>
      <c r="D59" s="6"/>
      <c r="E59" s="7"/>
    </row>
    <row r="60" customHeight="1" spans="1:10">
      <c r="A60" s="8" t="e">
        <f>Summary!#REF!</f>
        <v>#REF!</v>
      </c>
      <c r="B60" s="9" t="s">
        <v>112</v>
      </c>
      <c r="C60" s="10"/>
      <c r="D60" s="10"/>
      <c r="E60" s="11"/>
      <c r="G60" s="12" t="s">
        <v>22</v>
      </c>
      <c r="H60" s="13"/>
      <c r="J60" s="19"/>
    </row>
    <row r="61" customHeight="1" spans="1:10">
      <c r="A61" s="14" t="s">
        <v>113</v>
      </c>
      <c r="B61" s="15" t="s">
        <v>114</v>
      </c>
      <c r="C61" s="15" t="s">
        <v>115</v>
      </c>
      <c r="D61" s="15" t="s">
        <v>116</v>
      </c>
      <c r="E61" s="16" t="s">
        <v>99</v>
      </c>
      <c r="G61" s="12" t="s">
        <v>23</v>
      </c>
      <c r="H61" s="13"/>
      <c r="J61" s="2"/>
    </row>
    <row r="62" customHeight="1" spans="1:9">
      <c r="A62" s="17" t="e">
        <f ca="1">OFFSET(INDEX(Summary!B:B,MATCH(A60,Summary!B:B,0),0),0,1)</f>
        <v>#REF!</v>
      </c>
      <c r="B62" s="18" t="e">
        <f ca="1">OFFSET(INDEX('Raw Data IC50'!$A:$A,MATCH(A60,'Raw Data IC50'!$A:$A,0),0),0,3)</f>
        <v>#REF!</v>
      </c>
      <c r="C62" s="18" t="e">
        <f ca="1">OFFSET(INDEX('Raw Data IC50'!$A:$A,MATCH(A60,'Raw Data IC50'!$A:$A,0),0),1,3)</f>
        <v>#REF!</v>
      </c>
      <c r="D62" s="18" t="e">
        <f ca="1">AVERAGE(B62:C62)</f>
        <v>#REF!</v>
      </c>
      <c r="E62" s="17" t="e">
        <f ca="1">STDEV(B62:C62)</f>
        <v>#REF!</v>
      </c>
      <c r="G62" s="12" t="s">
        <v>117</v>
      </c>
      <c r="H62" s="13"/>
      <c r="I62" s="13"/>
    </row>
    <row r="63" customHeight="1" spans="1:9">
      <c r="A63" s="17" t="e">
        <f ca="1">A62/OFFSET(INDEX(Summary!B:B,MATCH(A60,Summary!B:B,0),0),0,2)</f>
        <v>#REF!</v>
      </c>
      <c r="B63" s="18" t="e">
        <f ca="1">OFFSET(INDEX('Raw Data IC50'!$A:$A,MATCH(A60,'Raw Data IC50'!$A:$A,0),0),0,4)</f>
        <v>#REF!</v>
      </c>
      <c r="C63" s="18" t="e">
        <f ca="1">OFFSET(INDEX('Raw Data IC50'!$A:$A,MATCH(A60,'Raw Data IC50'!$A:$A,0),0),1,4)</f>
        <v>#REF!</v>
      </c>
      <c r="D63" s="18" t="e">
        <f ca="1">AVERAGE(B63:C63)</f>
        <v>#REF!</v>
      </c>
      <c r="E63" s="17" t="e">
        <f ca="1" t="shared" ref="E63:E69" si="16">STDEV(B63:C63)</f>
        <v>#REF!</v>
      </c>
      <c r="G63" s="12" t="s">
        <v>118</v>
      </c>
      <c r="H63" s="13"/>
      <c r="I63" s="13"/>
    </row>
    <row r="64" customHeight="1" spans="1:8">
      <c r="A64" s="17" t="e">
        <f ca="1">A63/OFFSET(INDEX(Summary!B:B,MATCH(A60,Summary!B:B,0),0),0,2)</f>
        <v>#REF!</v>
      </c>
      <c r="B64" s="18" t="e">
        <f ca="1">OFFSET(INDEX('Raw Data IC50'!$A:$A,MATCH(A60,'Raw Data IC50'!$A:$A,0),0),0,5)</f>
        <v>#REF!</v>
      </c>
      <c r="C64" s="18" t="e">
        <f ca="1">OFFSET(INDEX('Raw Data IC50'!$A:$A,MATCH(A60,'Raw Data IC50'!$A:$A,0),0),1,5)</f>
        <v>#REF!</v>
      </c>
      <c r="D64" s="18" t="e">
        <f ca="1">AVERAGE(B64:C64)</f>
        <v>#REF!</v>
      </c>
      <c r="E64" s="17" t="e">
        <f ca="1" t="shared" si="16"/>
        <v>#REF!</v>
      </c>
      <c r="G64" s="12"/>
      <c r="H64" s="19"/>
    </row>
    <row r="65" customHeight="1" spans="1:8">
      <c r="A65" s="17" t="e">
        <f ca="1">A64/OFFSET(INDEX(Summary!B:B,MATCH(A60,Summary!B:B,0),0),0,2)</f>
        <v>#REF!</v>
      </c>
      <c r="B65" s="18" t="e">
        <f ca="1">OFFSET(INDEX('Raw Data IC50'!$A:$A,MATCH(A60,'Raw Data IC50'!$A:$A,0),0),0,6)</f>
        <v>#REF!</v>
      </c>
      <c r="C65" s="18" t="e">
        <f ca="1">OFFSET(INDEX('Raw Data IC50'!$A:$A,MATCH(A60,'Raw Data IC50'!$A:$A,0),0),1,6)</f>
        <v>#REF!</v>
      </c>
      <c r="D65" s="18" t="e">
        <f ca="1">AVERAGE(B65:C65)</f>
        <v>#REF!</v>
      </c>
      <c r="E65" s="17" t="e">
        <f ca="1" t="shared" si="16"/>
        <v>#REF!</v>
      </c>
      <c r="G65" s="20"/>
      <c r="H65" s="21"/>
    </row>
    <row r="66" customHeight="1" spans="1:8">
      <c r="A66" s="17" t="e">
        <f ca="1">A65/OFFSET(INDEX(Summary!B:B,MATCH(A60,Summary!B:B,0),0),0,2)</f>
        <v>#REF!</v>
      </c>
      <c r="B66" s="18" t="e">
        <f ca="1">OFFSET(INDEX('Raw Data IC50'!$A:$A,MATCH(A60,'Raw Data IC50'!$A:$A,0),0),0,7)</f>
        <v>#REF!</v>
      </c>
      <c r="C66" s="18" t="e">
        <f ca="1">OFFSET(INDEX('Raw Data IC50'!$A:$A,MATCH(A60,'Raw Data IC50'!$A:$A,0),0),1,7)</f>
        <v>#REF!</v>
      </c>
      <c r="D66" s="18" t="e">
        <f ca="1" t="shared" ref="D66:D69" si="17">AVERAGE(B66:C66)</f>
        <v>#REF!</v>
      </c>
      <c r="E66" s="17" t="e">
        <f ca="1" t="shared" si="16"/>
        <v>#REF!</v>
      </c>
      <c r="G66" s="20"/>
      <c r="H66" s="21"/>
    </row>
    <row r="67" customHeight="1" spans="1:7">
      <c r="A67" s="17" t="e">
        <f ca="1">A66/OFFSET(INDEX(Summary!B:B,MATCH(A60,Summary!B:B,0),0),0,2)</f>
        <v>#REF!</v>
      </c>
      <c r="B67" s="18" t="e">
        <f ca="1">OFFSET(INDEX('Raw Data IC50'!$A:$A,MATCH(A60,'Raw Data IC50'!$A:$A,0),0),0,8)</f>
        <v>#REF!</v>
      </c>
      <c r="C67" s="18" t="e">
        <f ca="1">OFFSET(INDEX('Raw Data IC50'!$A:$A,MATCH(A60,'Raw Data IC50'!$A:$A,0),0),1,8)</f>
        <v>#REF!</v>
      </c>
      <c r="D67" s="18" t="e">
        <f ca="1" t="shared" si="17"/>
        <v>#REF!</v>
      </c>
      <c r="E67" s="17" t="e">
        <f ca="1" t="shared" si="16"/>
        <v>#REF!</v>
      </c>
      <c r="G67" s="20"/>
    </row>
    <row r="68" customHeight="1" spans="1:7">
      <c r="A68" s="17" t="e">
        <f ca="1">A67/OFFSET(INDEX(Summary!B:B,MATCH(A60,Summary!B:B,0),0),0,2)</f>
        <v>#REF!</v>
      </c>
      <c r="B68" s="18" t="e">
        <f ca="1">OFFSET(INDEX('Raw Data IC50'!$A:$A,MATCH(A60,'Raw Data IC50'!$A:$A,0),0),0,9)</f>
        <v>#REF!</v>
      </c>
      <c r="C68" s="18" t="e">
        <f ca="1">OFFSET(INDEX('Raw Data IC50'!$A:$A,MATCH(A60,'Raw Data IC50'!$A:$A,0),0),1,9)</f>
        <v>#REF!</v>
      </c>
      <c r="D68" s="18" t="e">
        <f ca="1" t="shared" si="17"/>
        <v>#REF!</v>
      </c>
      <c r="E68" s="17" t="e">
        <f ca="1" t="shared" si="16"/>
        <v>#REF!</v>
      </c>
      <c r="G68" s="20"/>
    </row>
    <row r="69" customHeight="1" spans="1:7">
      <c r="A69" s="17" t="e">
        <f ca="1">A68/OFFSET(INDEX(Summary!B:B,MATCH(A60,Summary!B:B,0),0),0,2)</f>
        <v>#REF!</v>
      </c>
      <c r="B69" s="18" t="e">
        <f ca="1">OFFSET(INDEX('Raw Data IC50'!$A:$A,MATCH(A60,'Raw Data IC50'!$A:$A,0),0),0,10)</f>
        <v>#REF!</v>
      </c>
      <c r="C69" s="18" t="e">
        <f ca="1">OFFSET(INDEX('Raw Data IC50'!$A:$A,MATCH(A60,'Raw Data IC50'!$A:$A,0),0),1,10)</f>
        <v>#REF!</v>
      </c>
      <c r="D69" s="18" t="e">
        <f ca="1" t="shared" si="17"/>
        <v>#REF!</v>
      </c>
      <c r="E69" s="17" t="e">
        <f ca="1" t="shared" si="16"/>
        <v>#REF!</v>
      </c>
      <c r="G69" s="20"/>
    </row>
    <row r="70" customHeight="1" spans="1:7">
      <c r="A70" s="17" t="e">
        <f ca="1">A69/OFFSET(INDEX(Summary!B:B,MATCH(A60,Summary!B:B,0),0),0,2)</f>
        <v>#REF!</v>
      </c>
      <c r="B70" s="18" t="e">
        <f ca="1">OFFSET(INDEX('Raw Data IC50'!$A:$A,MATCH(A60,'Raw Data IC50'!$A:$A,0),0),0,11)</f>
        <v>#REF!</v>
      </c>
      <c r="C70" s="18" t="e">
        <f ca="1">OFFSET(INDEX('Raw Data IC50'!$A:$A,MATCH(A60,'Raw Data IC50'!$A:$A,0),0),1,11)</f>
        <v>#REF!</v>
      </c>
      <c r="D70" s="18" t="e">
        <f ca="1" t="shared" ref="D70:D71" si="18">AVERAGE(B70:C70)</f>
        <v>#REF!</v>
      </c>
      <c r="E70" s="17" t="e">
        <f ca="1" t="shared" ref="E70:E71" si="19">STDEV(B70:C70)</f>
        <v>#REF!</v>
      </c>
      <c r="G70" s="22"/>
    </row>
    <row r="71" customHeight="1" spans="1:6">
      <c r="A71" s="23" t="e">
        <f ca="1">A70/OFFSET(INDEX(Summary!B:B,MATCH(A60,Summary!B:B,0),0),0,2)/10</f>
        <v>#REF!</v>
      </c>
      <c r="B71" s="24" t="e">
        <f ca="1">OFFSET(INDEX('Raw Data IC50'!$A:$A,MATCH(A60,'Raw Data IC50'!$A:$A,0),0),0,12)</f>
        <v>#REF!</v>
      </c>
      <c r="C71" s="24" t="e">
        <f ca="1">OFFSET(INDEX('Raw Data IC50'!$A:$A,MATCH(A60,'Raw Data IC50'!$A:$A,0),0),1,12)</f>
        <v>#REF!</v>
      </c>
      <c r="D71" s="24" t="e">
        <f ca="1" t="shared" si="18"/>
        <v>#REF!</v>
      </c>
      <c r="E71" s="23" t="e">
        <f ca="1" t="shared" si="19"/>
        <v>#REF!</v>
      </c>
      <c r="F71" s="25" t="s">
        <v>69</v>
      </c>
    </row>
    <row r="73" customHeight="1" spans="1:5">
      <c r="A73" s="5" t="s">
        <v>111</v>
      </c>
      <c r="B73" s="6"/>
      <c r="C73" s="6"/>
      <c r="D73" s="6"/>
      <c r="E73" s="7"/>
    </row>
    <row r="74" customHeight="1" spans="1:10">
      <c r="A74" s="8" t="e">
        <f>Summary!#REF!</f>
        <v>#REF!</v>
      </c>
      <c r="B74" s="9" t="s">
        <v>112</v>
      </c>
      <c r="C74" s="10"/>
      <c r="D74" s="10"/>
      <c r="E74" s="11"/>
      <c r="G74" s="12" t="s">
        <v>22</v>
      </c>
      <c r="H74" s="13"/>
      <c r="J74" s="19"/>
    </row>
    <row r="75" customHeight="1" spans="1:10">
      <c r="A75" s="14" t="s">
        <v>113</v>
      </c>
      <c r="B75" s="15" t="s">
        <v>114</v>
      </c>
      <c r="C75" s="15" t="s">
        <v>115</v>
      </c>
      <c r="D75" s="15" t="s">
        <v>116</v>
      </c>
      <c r="E75" s="16" t="s">
        <v>99</v>
      </c>
      <c r="G75" s="12" t="s">
        <v>23</v>
      </c>
      <c r="H75" s="13"/>
      <c r="J75" s="2"/>
    </row>
    <row r="76" customHeight="1" spans="1:9">
      <c r="A76" s="17" t="e">
        <f ca="1">OFFSET(INDEX(Summary!B:B,MATCH(A74,Summary!B:B,0),0),0,1)</f>
        <v>#REF!</v>
      </c>
      <c r="B76" s="18" t="e">
        <f ca="1">OFFSET(INDEX('Raw Data IC50'!$A:$A,MATCH(A74,'Raw Data IC50'!$A:$A,0),0),0,3)</f>
        <v>#REF!</v>
      </c>
      <c r="C76" s="18" t="e">
        <f ca="1">OFFSET(INDEX('Raw Data IC50'!$A:$A,MATCH(A74,'Raw Data IC50'!$A:$A,0),0),1,3)</f>
        <v>#REF!</v>
      </c>
      <c r="D76" s="18" t="e">
        <f ca="1">AVERAGE(B76:C76)</f>
        <v>#REF!</v>
      </c>
      <c r="E76" s="17" t="e">
        <f ca="1">STDEV(B76:C76)</f>
        <v>#REF!</v>
      </c>
      <c r="G76" s="12" t="s">
        <v>117</v>
      </c>
      <c r="H76" s="13"/>
      <c r="I76" s="13"/>
    </row>
    <row r="77" customHeight="1" spans="1:9">
      <c r="A77" s="17" t="e">
        <f ca="1">A76/OFFSET(INDEX(Summary!B:B,MATCH(A74,Summary!B:B,0),0),0,2)</f>
        <v>#REF!</v>
      </c>
      <c r="B77" s="18" t="e">
        <f ca="1">OFFSET(INDEX('Raw Data IC50'!$A:$A,MATCH(A74,'Raw Data IC50'!$A:$A,0),0),0,4)</f>
        <v>#REF!</v>
      </c>
      <c r="C77" s="18" t="e">
        <f ca="1">OFFSET(INDEX('Raw Data IC50'!$A:$A,MATCH(A74,'Raw Data IC50'!$A:$A,0),0),1,4)</f>
        <v>#REF!</v>
      </c>
      <c r="D77" s="18" t="e">
        <f ca="1">AVERAGE(B77:C77)</f>
        <v>#REF!</v>
      </c>
      <c r="E77" s="17" t="e">
        <f ca="1" t="shared" ref="E77:E83" si="20">STDEV(B77:C77)</f>
        <v>#REF!</v>
      </c>
      <c r="G77" s="12" t="s">
        <v>118</v>
      </c>
      <c r="H77" s="13"/>
      <c r="I77" s="13"/>
    </row>
    <row r="78" customHeight="1" spans="1:8">
      <c r="A78" s="17" t="e">
        <f ca="1">A77/OFFSET(INDEX(Summary!B:B,MATCH(A74,Summary!B:B,0),0),0,2)</f>
        <v>#REF!</v>
      </c>
      <c r="B78" s="18" t="e">
        <f ca="1">OFFSET(INDEX('Raw Data IC50'!$A:$A,MATCH(A74,'Raw Data IC50'!$A:$A,0),0),0,5)</f>
        <v>#REF!</v>
      </c>
      <c r="C78" s="18" t="e">
        <f ca="1">OFFSET(INDEX('Raw Data IC50'!$A:$A,MATCH(A74,'Raw Data IC50'!$A:$A,0),0),1,5)</f>
        <v>#REF!</v>
      </c>
      <c r="D78" s="18" t="e">
        <f ca="1">AVERAGE(B78:C78)</f>
        <v>#REF!</v>
      </c>
      <c r="E78" s="17" t="e">
        <f ca="1" t="shared" si="20"/>
        <v>#REF!</v>
      </c>
      <c r="G78" s="12"/>
      <c r="H78" s="19"/>
    </row>
    <row r="79" customHeight="1" spans="1:8">
      <c r="A79" s="17" t="e">
        <f ca="1">A78/OFFSET(INDEX(Summary!B:B,MATCH(A74,Summary!B:B,0),0),0,2)</f>
        <v>#REF!</v>
      </c>
      <c r="B79" s="18" t="e">
        <f ca="1">OFFSET(INDEX('Raw Data IC50'!$A:$A,MATCH(A74,'Raw Data IC50'!$A:$A,0),0),0,6)</f>
        <v>#REF!</v>
      </c>
      <c r="C79" s="18" t="e">
        <f ca="1">OFFSET(INDEX('Raw Data IC50'!$A:$A,MATCH(A74,'Raw Data IC50'!$A:$A,0),0),1,6)</f>
        <v>#REF!</v>
      </c>
      <c r="D79" s="18" t="e">
        <f ca="1">AVERAGE(B79:C79)</f>
        <v>#REF!</v>
      </c>
      <c r="E79" s="17" t="e">
        <f ca="1" t="shared" si="20"/>
        <v>#REF!</v>
      </c>
      <c r="G79" s="20"/>
      <c r="H79" s="21"/>
    </row>
    <row r="80" customHeight="1" spans="1:8">
      <c r="A80" s="17" t="e">
        <f ca="1">A79/OFFSET(INDEX(Summary!B:B,MATCH(A74,Summary!B:B,0),0),0,2)</f>
        <v>#REF!</v>
      </c>
      <c r="B80" s="18" t="e">
        <f ca="1">OFFSET(INDEX('Raw Data IC50'!$A:$A,MATCH(A74,'Raw Data IC50'!$A:$A,0),0),0,7)</f>
        <v>#REF!</v>
      </c>
      <c r="C80" s="18" t="e">
        <f ca="1">OFFSET(INDEX('Raw Data IC50'!$A:$A,MATCH(A74,'Raw Data IC50'!$A:$A,0),0),1,7)</f>
        <v>#REF!</v>
      </c>
      <c r="D80" s="18" t="e">
        <f ca="1" t="shared" ref="D80:D83" si="21">AVERAGE(B80:C80)</f>
        <v>#REF!</v>
      </c>
      <c r="E80" s="17" t="e">
        <f ca="1" t="shared" si="20"/>
        <v>#REF!</v>
      </c>
      <c r="G80" s="20"/>
      <c r="H80" s="21"/>
    </row>
    <row r="81" customHeight="1" spans="1:7">
      <c r="A81" s="17" t="e">
        <f ca="1">A80/OFFSET(INDEX(Summary!B:B,MATCH(A74,Summary!B:B,0),0),0,2)</f>
        <v>#REF!</v>
      </c>
      <c r="B81" s="18" t="e">
        <f ca="1">OFFSET(INDEX('Raw Data IC50'!$A:$A,MATCH(A74,'Raw Data IC50'!$A:$A,0),0),0,8)</f>
        <v>#REF!</v>
      </c>
      <c r="C81" s="18" t="e">
        <f ca="1">OFFSET(INDEX('Raw Data IC50'!$A:$A,MATCH(A74,'Raw Data IC50'!$A:$A,0),0),1,8)</f>
        <v>#REF!</v>
      </c>
      <c r="D81" s="18" t="e">
        <f ca="1" t="shared" si="21"/>
        <v>#REF!</v>
      </c>
      <c r="E81" s="17" t="e">
        <f ca="1" t="shared" si="20"/>
        <v>#REF!</v>
      </c>
      <c r="G81" s="20"/>
    </row>
    <row r="82" customHeight="1" spans="1:7">
      <c r="A82" s="17" t="e">
        <f ca="1">A81/OFFSET(INDEX(Summary!B:B,MATCH(A74,Summary!B:B,0),0),0,2)</f>
        <v>#REF!</v>
      </c>
      <c r="B82" s="18" t="e">
        <f ca="1">OFFSET(INDEX('Raw Data IC50'!$A:$A,MATCH(A74,'Raw Data IC50'!$A:$A,0),0),0,9)</f>
        <v>#REF!</v>
      </c>
      <c r="C82" s="18" t="e">
        <f ca="1">OFFSET(INDEX('Raw Data IC50'!$A:$A,MATCH(A74,'Raw Data IC50'!$A:$A,0),0),1,9)</f>
        <v>#REF!</v>
      </c>
      <c r="D82" s="18" t="e">
        <f ca="1" t="shared" si="21"/>
        <v>#REF!</v>
      </c>
      <c r="E82" s="17" t="e">
        <f ca="1" t="shared" si="20"/>
        <v>#REF!</v>
      </c>
      <c r="G82" s="20"/>
    </row>
    <row r="83" customHeight="1" spans="1:7">
      <c r="A83" s="17" t="e">
        <f ca="1">A82/OFFSET(INDEX(Summary!B:B,MATCH(A74,Summary!B:B,0),0),0,2)</f>
        <v>#REF!</v>
      </c>
      <c r="B83" s="18" t="e">
        <f ca="1">OFFSET(INDEX('Raw Data IC50'!$A:$A,MATCH(A74,'Raw Data IC50'!$A:$A,0),0),0,10)</f>
        <v>#REF!</v>
      </c>
      <c r="C83" s="18" t="e">
        <f ca="1">OFFSET(INDEX('Raw Data IC50'!$A:$A,MATCH(A74,'Raw Data IC50'!$A:$A,0),0),1,10)</f>
        <v>#REF!</v>
      </c>
      <c r="D83" s="18" t="e">
        <f ca="1" t="shared" si="21"/>
        <v>#REF!</v>
      </c>
      <c r="E83" s="17" t="e">
        <f ca="1" t="shared" si="20"/>
        <v>#REF!</v>
      </c>
      <c r="G83" s="20"/>
    </row>
    <row r="84" customHeight="1" spans="1:7">
      <c r="A84" s="17" t="e">
        <f ca="1">A83/OFFSET(INDEX(Summary!B:B,MATCH(A74,Summary!B:B,0),0),0,2)</f>
        <v>#REF!</v>
      </c>
      <c r="B84" s="18" t="e">
        <f ca="1">OFFSET(INDEX('Raw Data IC50'!$A:$A,MATCH(A74,'Raw Data IC50'!$A:$A,0),0),0,11)</f>
        <v>#REF!</v>
      </c>
      <c r="C84" s="18" t="e">
        <f ca="1">OFFSET(INDEX('Raw Data IC50'!$A:$A,MATCH(A74,'Raw Data IC50'!$A:$A,0),0),1,11)</f>
        <v>#REF!</v>
      </c>
      <c r="D84" s="18" t="e">
        <f ca="1" t="shared" ref="D84:D85" si="22">AVERAGE(B84:C84)</f>
        <v>#REF!</v>
      </c>
      <c r="E84" s="17" t="e">
        <f ca="1" t="shared" ref="E84:E85" si="23">STDEV(B84:C84)</f>
        <v>#REF!</v>
      </c>
      <c r="G84" s="22"/>
    </row>
    <row r="85" customHeight="1" spans="1:6">
      <c r="A85" s="23" t="e">
        <f ca="1">A84/OFFSET(INDEX(Summary!B:B,MATCH(A74,Summary!B:B,0),0),0,2)/10</f>
        <v>#REF!</v>
      </c>
      <c r="B85" s="24" t="e">
        <f ca="1">OFFSET(INDEX('Raw Data IC50'!$A:$A,MATCH(A74,'Raw Data IC50'!$A:$A,0),0),0,12)</f>
        <v>#REF!</v>
      </c>
      <c r="C85" s="24" t="e">
        <f ca="1">OFFSET(INDEX('Raw Data IC50'!$A:$A,MATCH(A74,'Raw Data IC50'!$A:$A,0),0),1,12)</f>
        <v>#REF!</v>
      </c>
      <c r="D85" s="24" t="e">
        <f ca="1" t="shared" si="22"/>
        <v>#REF!</v>
      </c>
      <c r="E85" s="23" t="e">
        <f ca="1" t="shared" si="23"/>
        <v>#REF!</v>
      </c>
      <c r="F85" s="25" t="s">
        <v>69</v>
      </c>
    </row>
    <row r="87" customHeight="1" spans="1:5">
      <c r="A87" s="5" t="s">
        <v>111</v>
      </c>
      <c r="B87" s="6"/>
      <c r="C87" s="6"/>
      <c r="D87" s="6"/>
      <c r="E87" s="7"/>
    </row>
    <row r="88" customHeight="1" spans="1:10">
      <c r="A88" s="8" t="e">
        <f>Summary!#REF!</f>
        <v>#REF!</v>
      </c>
      <c r="B88" s="9" t="s">
        <v>112</v>
      </c>
      <c r="C88" s="10"/>
      <c r="D88" s="10"/>
      <c r="E88" s="11"/>
      <c r="G88" s="12" t="s">
        <v>22</v>
      </c>
      <c r="H88" s="13"/>
      <c r="J88" s="19"/>
    </row>
    <row r="89" customHeight="1" spans="1:10">
      <c r="A89" s="14" t="s">
        <v>113</v>
      </c>
      <c r="B89" s="15" t="s">
        <v>114</v>
      </c>
      <c r="C89" s="15" t="s">
        <v>115</v>
      </c>
      <c r="D89" s="15" t="s">
        <v>116</v>
      </c>
      <c r="E89" s="16" t="s">
        <v>99</v>
      </c>
      <c r="G89" s="12" t="s">
        <v>23</v>
      </c>
      <c r="H89" s="13"/>
      <c r="J89" s="2"/>
    </row>
    <row r="90" customHeight="1" spans="1:9">
      <c r="A90" s="17" t="e">
        <f ca="1">OFFSET(INDEX(Summary!B:B,MATCH(A88,Summary!B:B,0),0),0,1)</f>
        <v>#REF!</v>
      </c>
      <c r="B90" s="18" t="e">
        <f ca="1">OFFSET(INDEX('Raw Data IC50'!$A:$A,MATCH(A88,'Raw Data IC50'!$A:$A,0),0),0,3)</f>
        <v>#REF!</v>
      </c>
      <c r="C90" s="18" t="e">
        <f ca="1">OFFSET(INDEX('Raw Data IC50'!$A:$A,MATCH(A88,'Raw Data IC50'!$A:$A,0),0),1,3)</f>
        <v>#REF!</v>
      </c>
      <c r="D90" s="18" t="e">
        <f ca="1">AVERAGE(B90:C90)</f>
        <v>#REF!</v>
      </c>
      <c r="E90" s="17" t="e">
        <f ca="1">STDEV(B90:C90)</f>
        <v>#REF!</v>
      </c>
      <c r="G90" s="12" t="s">
        <v>117</v>
      </c>
      <c r="H90" s="13"/>
      <c r="I90" s="13"/>
    </row>
    <row r="91" customHeight="1" spans="1:9">
      <c r="A91" s="17" t="e">
        <f ca="1">A90/OFFSET(INDEX(Summary!B:B,MATCH(A88,Summary!B:B,0),0),0,2)</f>
        <v>#REF!</v>
      </c>
      <c r="B91" s="18" t="e">
        <f ca="1">OFFSET(INDEX('Raw Data IC50'!$A:$A,MATCH(A88,'Raw Data IC50'!$A:$A,0),0),0,4)</f>
        <v>#REF!</v>
      </c>
      <c r="C91" s="18" t="e">
        <f ca="1">OFFSET(INDEX('Raw Data IC50'!$A:$A,MATCH(A88,'Raw Data IC50'!$A:$A,0),0),1,4)</f>
        <v>#REF!</v>
      </c>
      <c r="D91" s="18" t="e">
        <f ca="1">AVERAGE(B91:C91)</f>
        <v>#REF!</v>
      </c>
      <c r="E91" s="17" t="e">
        <f ca="1" t="shared" ref="E91:E97" si="24">STDEV(B91:C91)</f>
        <v>#REF!</v>
      </c>
      <c r="G91" s="12" t="s">
        <v>118</v>
      </c>
      <c r="H91" s="13"/>
      <c r="I91" s="13"/>
    </row>
    <row r="92" customHeight="1" spans="1:8">
      <c r="A92" s="17" t="e">
        <f ca="1">A91/OFFSET(INDEX(Summary!B:B,MATCH(A88,Summary!B:B,0),0),0,2)</f>
        <v>#REF!</v>
      </c>
      <c r="B92" s="18" t="e">
        <f ca="1">OFFSET(INDEX('Raw Data IC50'!$A:$A,MATCH(A88,'Raw Data IC50'!$A:$A,0),0),0,5)</f>
        <v>#REF!</v>
      </c>
      <c r="C92" s="18" t="e">
        <f ca="1">OFFSET(INDEX('Raw Data IC50'!$A:$A,MATCH(A88,'Raw Data IC50'!$A:$A,0),0),1,5)</f>
        <v>#REF!</v>
      </c>
      <c r="D92" s="18" t="e">
        <f ca="1">AVERAGE(B92:C92)</f>
        <v>#REF!</v>
      </c>
      <c r="E92" s="17" t="e">
        <f ca="1" t="shared" si="24"/>
        <v>#REF!</v>
      </c>
      <c r="G92" s="12"/>
      <c r="H92" s="19"/>
    </row>
    <row r="93" customHeight="1" spans="1:8">
      <c r="A93" s="17" t="e">
        <f ca="1">A92/OFFSET(INDEX(Summary!B:B,MATCH(A88,Summary!B:B,0),0),0,2)</f>
        <v>#REF!</v>
      </c>
      <c r="B93" s="18" t="e">
        <f ca="1">OFFSET(INDEX('Raw Data IC50'!$A:$A,MATCH(A88,'Raw Data IC50'!$A:$A,0),0),0,6)</f>
        <v>#REF!</v>
      </c>
      <c r="C93" s="18" t="e">
        <f ca="1">OFFSET(INDEX('Raw Data IC50'!$A:$A,MATCH(A88,'Raw Data IC50'!$A:$A,0),0),1,6)</f>
        <v>#REF!</v>
      </c>
      <c r="D93" s="18" t="e">
        <f ca="1">AVERAGE(B93:C93)</f>
        <v>#REF!</v>
      </c>
      <c r="E93" s="17" t="e">
        <f ca="1" t="shared" si="24"/>
        <v>#REF!</v>
      </c>
      <c r="G93" s="20"/>
      <c r="H93" s="21"/>
    </row>
    <row r="94" customHeight="1" spans="1:8">
      <c r="A94" s="17" t="e">
        <f ca="1">A93/OFFSET(INDEX(Summary!B:B,MATCH(A88,Summary!B:B,0),0),0,2)</f>
        <v>#REF!</v>
      </c>
      <c r="B94" s="18" t="e">
        <f ca="1">OFFSET(INDEX('Raw Data IC50'!$A:$A,MATCH(A88,'Raw Data IC50'!$A:$A,0),0),0,7)</f>
        <v>#REF!</v>
      </c>
      <c r="C94" s="18" t="e">
        <f ca="1">OFFSET(INDEX('Raw Data IC50'!$A:$A,MATCH(A88,'Raw Data IC50'!$A:$A,0),0),1,7)</f>
        <v>#REF!</v>
      </c>
      <c r="D94" s="18" t="e">
        <f ca="1" t="shared" ref="D94:D97" si="25">AVERAGE(B94:C94)</f>
        <v>#REF!</v>
      </c>
      <c r="E94" s="17" t="e">
        <f ca="1" t="shared" si="24"/>
        <v>#REF!</v>
      </c>
      <c r="G94" s="20"/>
      <c r="H94" s="21"/>
    </row>
    <row r="95" customHeight="1" spans="1:7">
      <c r="A95" s="17" t="e">
        <f ca="1">A94/OFFSET(INDEX(Summary!B:B,MATCH(A88,Summary!B:B,0),0),0,2)</f>
        <v>#REF!</v>
      </c>
      <c r="B95" s="18" t="e">
        <f ca="1">OFFSET(INDEX('Raw Data IC50'!$A:$A,MATCH(A88,'Raw Data IC50'!$A:$A,0),0),0,8)</f>
        <v>#REF!</v>
      </c>
      <c r="C95" s="18" t="e">
        <f ca="1">OFFSET(INDEX('Raw Data IC50'!$A:$A,MATCH(A88,'Raw Data IC50'!$A:$A,0),0),1,8)</f>
        <v>#REF!</v>
      </c>
      <c r="D95" s="18" t="e">
        <f ca="1" t="shared" si="25"/>
        <v>#REF!</v>
      </c>
      <c r="E95" s="17" t="e">
        <f ca="1" t="shared" si="24"/>
        <v>#REF!</v>
      </c>
      <c r="G95" s="20"/>
    </row>
    <row r="96" customHeight="1" spans="1:7">
      <c r="A96" s="17" t="e">
        <f ca="1">A95/OFFSET(INDEX(Summary!B:B,MATCH(A88,Summary!B:B,0),0),0,2)</f>
        <v>#REF!</v>
      </c>
      <c r="B96" s="18" t="e">
        <f ca="1">OFFSET(INDEX('Raw Data IC50'!$A:$A,MATCH(A88,'Raw Data IC50'!$A:$A,0),0),0,9)</f>
        <v>#REF!</v>
      </c>
      <c r="C96" s="18" t="e">
        <f ca="1">OFFSET(INDEX('Raw Data IC50'!$A:$A,MATCH(A88,'Raw Data IC50'!$A:$A,0),0),1,9)</f>
        <v>#REF!</v>
      </c>
      <c r="D96" s="18" t="e">
        <f ca="1" t="shared" si="25"/>
        <v>#REF!</v>
      </c>
      <c r="E96" s="17" t="e">
        <f ca="1" t="shared" si="24"/>
        <v>#REF!</v>
      </c>
      <c r="G96" s="20"/>
    </row>
    <row r="97" customHeight="1" spans="1:7">
      <c r="A97" s="17" t="e">
        <f ca="1">A96/OFFSET(INDEX(Summary!B:B,MATCH(A88,Summary!B:B,0),0),0,2)</f>
        <v>#REF!</v>
      </c>
      <c r="B97" s="18" t="e">
        <f ca="1">OFFSET(INDEX('Raw Data IC50'!$A:$A,MATCH(A88,'Raw Data IC50'!$A:$A,0),0),0,10)</f>
        <v>#REF!</v>
      </c>
      <c r="C97" s="18" t="e">
        <f ca="1">OFFSET(INDEX('Raw Data IC50'!$A:$A,MATCH(A88,'Raw Data IC50'!$A:$A,0),0),1,10)</f>
        <v>#REF!</v>
      </c>
      <c r="D97" s="18" t="e">
        <f ca="1" t="shared" si="25"/>
        <v>#REF!</v>
      </c>
      <c r="E97" s="17" t="e">
        <f ca="1" t="shared" si="24"/>
        <v>#REF!</v>
      </c>
      <c r="G97" s="20"/>
    </row>
    <row r="98" customHeight="1" spans="1:7">
      <c r="A98" s="17" t="e">
        <f ca="1">A97/OFFSET(INDEX(Summary!B:B,MATCH(A88,Summary!B:B,0),0),0,2)</f>
        <v>#REF!</v>
      </c>
      <c r="B98" s="18" t="e">
        <f ca="1">OFFSET(INDEX('Raw Data IC50'!$A:$A,MATCH(A88,'Raw Data IC50'!$A:$A,0),0),0,11)</f>
        <v>#REF!</v>
      </c>
      <c r="C98" s="18" t="e">
        <f ca="1">OFFSET(INDEX('Raw Data IC50'!$A:$A,MATCH(A88,'Raw Data IC50'!$A:$A,0),0),1,11)</f>
        <v>#REF!</v>
      </c>
      <c r="D98" s="18" t="e">
        <f ca="1" t="shared" ref="D98:D99" si="26">AVERAGE(B98:C98)</f>
        <v>#REF!</v>
      </c>
      <c r="E98" s="17" t="e">
        <f ca="1" t="shared" ref="E98:E99" si="27">STDEV(B98:C98)</f>
        <v>#REF!</v>
      </c>
      <c r="G98" s="22"/>
    </row>
    <row r="99" customHeight="1" spans="1:6">
      <c r="A99" s="23" t="e">
        <f ca="1">A98/OFFSET(INDEX(Summary!B:B,MATCH(A88,Summary!B:B,0),0),0,2)/10</f>
        <v>#REF!</v>
      </c>
      <c r="B99" s="24" t="e">
        <f ca="1">OFFSET(INDEX('Raw Data IC50'!$A:$A,MATCH(A88,'Raw Data IC50'!$A:$A,0),0),0,12)</f>
        <v>#REF!</v>
      </c>
      <c r="C99" s="24" t="e">
        <f ca="1">OFFSET(INDEX('Raw Data IC50'!$A:$A,MATCH(A88,'Raw Data IC50'!$A:$A,0),0),1,12)</f>
        <v>#REF!</v>
      </c>
      <c r="D99" s="24" t="e">
        <f ca="1" t="shared" si="26"/>
        <v>#REF!</v>
      </c>
      <c r="E99" s="23" t="e">
        <f ca="1" t="shared" si="27"/>
        <v>#REF!</v>
      </c>
      <c r="F99" s="25" t="s">
        <v>69</v>
      </c>
    </row>
    <row r="101" customHeight="1" spans="1:5">
      <c r="A101" s="5" t="s">
        <v>111</v>
      </c>
      <c r="B101" s="6"/>
      <c r="C101" s="6"/>
      <c r="D101" s="6"/>
      <c r="E101" s="7"/>
    </row>
    <row r="102" customHeight="1" spans="1:8">
      <c r="A102" s="8" t="e">
        <f>Summary!#REF!</f>
        <v>#REF!</v>
      </c>
      <c r="B102" s="9" t="s">
        <v>112</v>
      </c>
      <c r="C102" s="10"/>
      <c r="D102" s="10"/>
      <c r="E102" s="11"/>
      <c r="F102" s="2"/>
      <c r="G102" s="12" t="s">
        <v>22</v>
      </c>
      <c r="H102" s="21"/>
    </row>
    <row r="103" customHeight="1" spans="1:8">
      <c r="A103" s="14" t="s">
        <v>113</v>
      </c>
      <c r="B103" s="15" t="s">
        <v>114</v>
      </c>
      <c r="C103" s="15" t="s">
        <v>115</v>
      </c>
      <c r="D103" s="15" t="s">
        <v>116</v>
      </c>
      <c r="E103" s="16" t="s">
        <v>99</v>
      </c>
      <c r="F103" s="2"/>
      <c r="G103" s="12" t="s">
        <v>23</v>
      </c>
      <c r="H103" s="21"/>
    </row>
    <row r="104" customHeight="1" spans="1:8">
      <c r="A104" s="17" t="e">
        <f ca="1">OFFSET(INDEX(Summary!B:B,MATCH(A102,Summary!B:B,0),0),0,1)</f>
        <v>#REF!</v>
      </c>
      <c r="B104" s="18" t="e">
        <f ca="1">OFFSET(INDEX('Raw Data IC50'!$A:$A,MATCH(A102,'Raw Data IC50'!$A:$A,0),0),0,3)</f>
        <v>#REF!</v>
      </c>
      <c r="C104" s="18" t="e">
        <f ca="1">OFFSET(INDEX('Raw Data IC50'!$A:$A,MATCH(A102,'Raw Data IC50'!$A:$A,0),0),1,3)</f>
        <v>#REF!</v>
      </c>
      <c r="D104" s="18" t="e">
        <f ca="1">AVERAGE(B104:C104)</f>
        <v>#REF!</v>
      </c>
      <c r="E104" s="17" t="e">
        <f ca="1">STDEV(B104:C104)</f>
        <v>#REF!</v>
      </c>
      <c r="G104" s="12" t="s">
        <v>117</v>
      </c>
      <c r="H104" s="21"/>
    </row>
    <row r="105" customHeight="1" spans="1:8">
      <c r="A105" s="17" t="e">
        <f ca="1">A104/OFFSET(INDEX(Summary!B:B,MATCH(A102,Summary!B:B,0),0),0,2)</f>
        <v>#REF!</v>
      </c>
      <c r="B105" s="18" t="e">
        <f ca="1">OFFSET(INDEX('Raw Data IC50'!$A:$A,MATCH(A102,'Raw Data IC50'!$A:$A,0),0),0,4)</f>
        <v>#REF!</v>
      </c>
      <c r="C105" s="18" t="e">
        <f ca="1">OFFSET(INDEX('Raw Data IC50'!$A:$A,MATCH(A102,'Raw Data IC50'!$A:$A,0),0),1,4)</f>
        <v>#REF!</v>
      </c>
      <c r="D105" s="18" t="e">
        <f ca="1">AVERAGE(B105:C105)</f>
        <v>#REF!</v>
      </c>
      <c r="E105" s="17" t="e">
        <f ca="1" t="shared" ref="E105:E111" si="28">STDEV(B105:C105)</f>
        <v>#REF!</v>
      </c>
      <c r="G105" s="12" t="s">
        <v>118</v>
      </c>
      <c r="H105" s="21"/>
    </row>
    <row r="106" customHeight="1" spans="1:7">
      <c r="A106" s="17" t="e">
        <f ca="1">A105/OFFSET(INDEX(Summary!B:B,MATCH(A102,Summary!B:B,0),0),0,2)</f>
        <v>#REF!</v>
      </c>
      <c r="B106" s="18" t="e">
        <f ca="1">OFFSET(INDEX('Raw Data IC50'!$A:$A,MATCH(A102,'Raw Data IC50'!$A:$A,0),0),0,5)</f>
        <v>#REF!</v>
      </c>
      <c r="C106" s="18" t="e">
        <f ca="1">OFFSET(INDEX('Raw Data IC50'!$A:$A,MATCH(A102,'Raw Data IC50'!$A:$A,0),0),1,5)</f>
        <v>#REF!</v>
      </c>
      <c r="D106" s="18" t="e">
        <f ca="1">AVERAGE(B106:C106)</f>
        <v>#REF!</v>
      </c>
      <c r="E106" s="17" t="e">
        <f ca="1" t="shared" si="28"/>
        <v>#REF!</v>
      </c>
      <c r="G106" s="12"/>
    </row>
    <row r="107" customHeight="1" spans="1:7">
      <c r="A107" s="17" t="e">
        <f ca="1">A106/OFFSET(INDEX(Summary!B:B,MATCH(A102,Summary!B:B,0),0),0,2)</f>
        <v>#REF!</v>
      </c>
      <c r="B107" s="18" t="e">
        <f ca="1">OFFSET(INDEX('Raw Data IC50'!$A:$A,MATCH(A102,'Raw Data IC50'!$A:$A,0),0),0,6)</f>
        <v>#REF!</v>
      </c>
      <c r="C107" s="18" t="e">
        <f ca="1">OFFSET(INDEX('Raw Data IC50'!$A:$A,MATCH(A102,'Raw Data IC50'!$A:$A,0),0),1,6)</f>
        <v>#REF!</v>
      </c>
      <c r="D107" s="18" t="e">
        <f ca="1">AVERAGE(B107:C107)</f>
        <v>#REF!</v>
      </c>
      <c r="E107" s="17" t="e">
        <f ca="1" t="shared" si="28"/>
        <v>#REF!</v>
      </c>
      <c r="G107" s="20"/>
    </row>
    <row r="108" customHeight="1" spans="1:7">
      <c r="A108" s="17" t="e">
        <f ca="1">A107/OFFSET(INDEX(Summary!B:B,MATCH(A102,Summary!B:B,0),0),0,2)</f>
        <v>#REF!</v>
      </c>
      <c r="B108" s="18" t="e">
        <f ca="1">OFFSET(INDEX('Raw Data IC50'!$A:$A,MATCH(A102,'Raw Data IC50'!$A:$A,0),0),0,7)</f>
        <v>#REF!</v>
      </c>
      <c r="C108" s="18" t="e">
        <f ca="1">OFFSET(INDEX('Raw Data IC50'!$A:$A,MATCH(A102,'Raw Data IC50'!$A:$A,0),0),1,7)</f>
        <v>#REF!</v>
      </c>
      <c r="D108" s="18" t="e">
        <f ca="1" t="shared" ref="D108:D111" si="29">AVERAGE(B108:C108)</f>
        <v>#REF!</v>
      </c>
      <c r="E108" s="17" t="e">
        <f ca="1" t="shared" si="28"/>
        <v>#REF!</v>
      </c>
      <c r="G108" s="20"/>
    </row>
    <row r="109" customHeight="1" spans="1:7">
      <c r="A109" s="17" t="e">
        <f ca="1">A108/OFFSET(INDEX(Summary!B:B,MATCH(A102,Summary!B:B,0),0),0,2)</f>
        <v>#REF!</v>
      </c>
      <c r="B109" s="18" t="e">
        <f ca="1">OFFSET(INDEX('Raw Data IC50'!$A:$A,MATCH(A102,'Raw Data IC50'!$A:$A,0),0),0,8)</f>
        <v>#REF!</v>
      </c>
      <c r="C109" s="18" t="e">
        <f ca="1">OFFSET(INDEX('Raw Data IC50'!$A:$A,MATCH(A102,'Raw Data IC50'!$A:$A,0),0),1,8)</f>
        <v>#REF!</v>
      </c>
      <c r="D109" s="18" t="e">
        <f ca="1" t="shared" si="29"/>
        <v>#REF!</v>
      </c>
      <c r="E109" s="17" t="e">
        <f ca="1" t="shared" si="28"/>
        <v>#REF!</v>
      </c>
      <c r="G109" s="20"/>
    </row>
    <row r="110" customHeight="1" spans="1:7">
      <c r="A110" s="17" t="e">
        <f ca="1">A109/OFFSET(INDEX(Summary!B:B,MATCH(A102,Summary!B:B,0),0),0,2)</f>
        <v>#REF!</v>
      </c>
      <c r="B110" s="18" t="e">
        <f ca="1">OFFSET(INDEX('Raw Data IC50'!$A:$A,MATCH(A102,'Raw Data IC50'!$A:$A,0),0),0,9)</f>
        <v>#REF!</v>
      </c>
      <c r="C110" s="18" t="e">
        <f ca="1">OFFSET(INDEX('Raw Data IC50'!$A:$A,MATCH(A102,'Raw Data IC50'!$A:$A,0),0),1,9)</f>
        <v>#REF!</v>
      </c>
      <c r="D110" s="18" t="e">
        <f ca="1" t="shared" si="29"/>
        <v>#REF!</v>
      </c>
      <c r="E110" s="17" t="e">
        <f ca="1" t="shared" si="28"/>
        <v>#REF!</v>
      </c>
      <c r="G110" s="20"/>
    </row>
    <row r="111" customHeight="1" spans="1:7">
      <c r="A111" s="17" t="e">
        <f ca="1">A110/OFFSET(INDEX(Summary!B:B,MATCH(A102,Summary!B:B,0),0),0,2)</f>
        <v>#REF!</v>
      </c>
      <c r="B111" s="18" t="e">
        <f ca="1">OFFSET(INDEX('Raw Data IC50'!$A:$A,MATCH(A102,'Raw Data IC50'!$A:$A,0),0),0,10)</f>
        <v>#REF!</v>
      </c>
      <c r="C111" s="18" t="e">
        <f ca="1">OFFSET(INDEX('Raw Data IC50'!$A:$A,MATCH(A102,'Raw Data IC50'!$A:$A,0),0),1,10)</f>
        <v>#REF!</v>
      </c>
      <c r="D111" s="18" t="e">
        <f ca="1" t="shared" si="29"/>
        <v>#REF!</v>
      </c>
      <c r="E111" s="17" t="e">
        <f ca="1" t="shared" si="28"/>
        <v>#REF!</v>
      </c>
      <c r="G111" s="20"/>
    </row>
    <row r="112" customHeight="1" spans="1:7">
      <c r="A112" s="17" t="e">
        <f ca="1">A111/OFFSET(INDEX(Summary!B:B,MATCH(A102,Summary!B:B,0),0),0,2)</f>
        <v>#REF!</v>
      </c>
      <c r="B112" s="18" t="e">
        <f ca="1">OFFSET(INDEX('Raw Data IC50'!$A:$A,MATCH(A102,'Raw Data IC50'!$A:$A,0),0),0,11)</f>
        <v>#REF!</v>
      </c>
      <c r="C112" s="18" t="e">
        <f ca="1">OFFSET(INDEX('Raw Data IC50'!$A:$A,MATCH(A102,'Raw Data IC50'!$A:$A,0),0),1,11)</f>
        <v>#REF!</v>
      </c>
      <c r="D112" s="18" t="e">
        <f ca="1" t="shared" ref="D112:D113" si="30">AVERAGE(B112:C112)</f>
        <v>#REF!</v>
      </c>
      <c r="E112" s="17" t="e">
        <f ca="1" t="shared" ref="E112:E113" si="31">STDEV(B112:C112)</f>
        <v>#REF!</v>
      </c>
      <c r="G112" s="22"/>
    </row>
    <row r="113" customHeight="1" spans="1:6">
      <c r="A113" s="23" t="e">
        <f ca="1">A112/OFFSET(INDEX(Summary!B:B,MATCH(A102,Summary!B:B,0),0),0,2)/10</f>
        <v>#REF!</v>
      </c>
      <c r="B113" s="24" t="e">
        <f ca="1">OFFSET(INDEX('Raw Data IC50'!$A:$A,MATCH(A102,'Raw Data IC50'!$A:$A,0),0),0,12)</f>
        <v>#REF!</v>
      </c>
      <c r="C113" s="24" t="e">
        <f ca="1">OFFSET(INDEX('Raw Data IC50'!$A:$A,MATCH(A102,'Raw Data IC50'!$A:$A,0),0),1,12)</f>
        <v>#REF!</v>
      </c>
      <c r="D113" s="24" t="e">
        <f ca="1" t="shared" si="30"/>
        <v>#REF!</v>
      </c>
      <c r="E113" s="23" t="e">
        <f ca="1" t="shared" si="31"/>
        <v>#REF!</v>
      </c>
      <c r="F113" s="25" t="s">
        <v>69</v>
      </c>
    </row>
  </sheetData>
  <mergeCells count="17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  <mergeCell ref="A87:E87"/>
    <mergeCell ref="B88:E88"/>
    <mergeCell ref="A101:E101"/>
    <mergeCell ref="B102:E102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3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55" progId="Prism8.Document" r:id="rId265">
          <objectPr defaultSize="0" r:id="rId266">
            <anchor moveWithCells="1">
              <from>
                <xdr:col>7</xdr:col>
                <xdr:colOff>768350</xdr:colOff>
                <xdr:row>2</xdr:row>
                <xdr:rowOff>203200</xdr:rowOff>
              </from>
              <to>
                <xdr:col>14</xdr:col>
                <xdr:colOff>209550</xdr:colOff>
                <xdr:row>13</xdr:row>
                <xdr:rowOff>107950</xdr:rowOff>
              </to>
            </anchor>
          </objectPr>
        </oleObject>
      </mc:Choice>
      <mc:Fallback>
        <oleObject shapeId="19755" progId="Prism8.Document" r:id="rId265"/>
      </mc:Fallback>
    </mc:AlternateContent>
    <mc:AlternateContent xmlns:mc="http://schemas.openxmlformats.org/markup-compatibility/2006">
      <mc:Choice Requires="x14">
        <oleObject shapeId="19756" progId="Prism8.Document" r:id="rId267">
          <objectPr defaultSize="0" r:id="rId268">
            <anchor moveWithCells="1">
              <from>
                <xdr:col>7</xdr:col>
                <xdr:colOff>774700</xdr:colOff>
                <xdr:row>16</xdr:row>
                <xdr:rowOff>139700</xdr:rowOff>
              </from>
              <to>
                <xdr:col>14</xdr:col>
                <xdr:colOff>222250</xdr:colOff>
                <xdr:row>27</xdr:row>
                <xdr:rowOff>44450</xdr:rowOff>
              </to>
            </anchor>
          </objectPr>
        </oleObject>
      </mc:Choice>
      <mc:Fallback>
        <oleObject shapeId="19756" progId="Prism8.Document" r:id="rId267"/>
      </mc:Fallback>
    </mc:AlternateContent>
    <mc:AlternateContent xmlns:mc="http://schemas.openxmlformats.org/markup-compatibility/2006">
      <mc:Choice Requires="x14">
        <oleObject shapeId="19757" progId="Prism8.Document" r:id="rId269">
          <objectPr defaultSize="0" r:id="rId270">
            <anchor moveWithCells="1">
              <from>
                <xdr:col>7</xdr:col>
                <xdr:colOff>762000</xdr:colOff>
                <xdr:row>30</xdr:row>
                <xdr:rowOff>171450</xdr:rowOff>
              </from>
              <to>
                <xdr:col>14</xdr:col>
                <xdr:colOff>203200</xdr:colOff>
                <xdr:row>41</xdr:row>
                <xdr:rowOff>76200</xdr:rowOff>
              </to>
            </anchor>
          </objectPr>
        </oleObject>
      </mc:Choice>
      <mc:Fallback>
        <oleObject shapeId="19757" progId="Prism8.Document" r:id="rId269"/>
      </mc:Fallback>
    </mc:AlternateContent>
    <mc:AlternateContent xmlns:mc="http://schemas.openxmlformats.org/markup-compatibility/2006">
      <mc:Choice Requires="x14">
        <oleObject shapeId="19758" progId="Prism8.Document" r:id="rId271">
          <objectPr defaultSize="0" r:id="rId272">
            <anchor moveWithCells="1">
              <from>
                <xdr:col>7</xdr:col>
                <xdr:colOff>730250</xdr:colOff>
                <xdr:row>45</xdr:row>
                <xdr:rowOff>50800</xdr:rowOff>
              </from>
              <to>
                <xdr:col>14</xdr:col>
                <xdr:colOff>177800</xdr:colOff>
                <xdr:row>55</xdr:row>
                <xdr:rowOff>209550</xdr:rowOff>
              </to>
            </anchor>
          </objectPr>
        </oleObject>
      </mc:Choice>
      <mc:Fallback>
        <oleObject shapeId="19758" progId="Prism8.Document" r:id="rId27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2024-08-29T01:07:35Z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CFB8F55430CD4E4BB087B89849916F9B_13</vt:lpwstr>
  </property>
  <property fmtid="{D5CDD505-2E9C-101B-9397-08002B2CF9AE}" pid="3" name="KSOProductBuildVer">
    <vt:lpwstr>2052-12.1.0.17857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