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jpeg" ContentType="image/jpeg"/>
  <Default Extension="JPG" ContentType="image/.jpg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0" windowHeight="10480" tabRatio="659" activeTab="1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J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18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19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32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33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46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47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60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61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7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7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<sst xmlns="http://schemas.openxmlformats.org/spreadsheetml/2006/main" count="335" uniqueCount="124">
  <si>
    <t xml:space="preserve">HCT116 Cell Proliferation Assay Report </t>
  </si>
  <si>
    <t>Assay name</t>
  </si>
  <si>
    <t>Cell Proliferation Assay with TEAD inhibitor</t>
  </si>
  <si>
    <t>Purpose</t>
  </si>
  <si>
    <t>To obtain IC50 of  test compounds on HCT116 cell lines</t>
  </si>
  <si>
    <t>Assay Date</t>
  </si>
  <si>
    <t>Report Release Date</t>
  </si>
  <si>
    <t>Assay Performed by</t>
  </si>
  <si>
    <t>Xiulan Yang</t>
  </si>
  <si>
    <t xml:space="preserve"> Signature:</t>
  </si>
  <si>
    <t>Study Director</t>
  </si>
  <si>
    <t>Xin Zhao</t>
  </si>
  <si>
    <t>Report Prepared by</t>
  </si>
  <si>
    <t>Report Approval</t>
  </si>
  <si>
    <t>HCT116 proliferation Assay</t>
  </si>
  <si>
    <t>Cell line</t>
  </si>
  <si>
    <t>HCT116 cell lines</t>
  </si>
  <si>
    <t>Summary-HCT116</t>
  </si>
  <si>
    <t>Entry</t>
  </si>
  <si>
    <t>Compound ID</t>
  </si>
  <si>
    <t>Start Conc., nM</t>
  </si>
  <si>
    <t>Dilution Fold</t>
  </si>
  <si>
    <t>Min Inhibition%</t>
  </si>
  <si>
    <t>Max Inhibition%</t>
  </si>
  <si>
    <t>Bottom</t>
  </si>
  <si>
    <t>Top</t>
  </si>
  <si>
    <r>
      <rPr>
        <b/>
        <sz val="11"/>
        <color rgb="FFF8F8F8"/>
        <rFont val="Times New Roman"/>
        <charset val="134"/>
      </rPr>
      <t>R_IC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</si>
  <si>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r>
      <rPr>
        <b/>
        <sz val="11"/>
        <color rgb="FFF8F8F8"/>
        <rFont val="Times New Roman"/>
        <charset val="134"/>
      </rPr>
      <t>A_IC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</si>
  <si>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t>HW350003A</t>
  </si>
  <si>
    <t>HW356011</t>
  </si>
  <si>
    <t>HW356012</t>
  </si>
  <si>
    <t>HW356020</t>
  </si>
  <si>
    <t>HW356046</t>
  </si>
  <si>
    <t>HW356048</t>
  </si>
  <si>
    <t xml:space="preserve">Objective </t>
  </si>
  <si>
    <t xml:space="preserve">Incubation Time </t>
  </si>
  <si>
    <t>120Hr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</si>
  <si>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</si>
  <si>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</si>
  <si>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</si>
  <si>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</si>
  <si>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</si>
  <si>
    <r>
      <rPr>
        <sz val="12"/>
        <color rgb="FF000000"/>
        <rFont val="Times New Roman"/>
        <charset val="134"/>
      </rPr>
      <t xml:space="preserve">3.Return the cell plate into a 37 </t>
    </r>
    <r>
      <rPr>
        <sz val="12"/>
        <color rgb="FF000000"/>
        <rFont val="Calibri"/>
        <charset val="134"/>
      </rPr>
      <t>℃</t>
    </r>
    <r>
      <rPr>
        <sz val="12"/>
        <color rgb="FF000000"/>
        <rFont val="Times New Roman"/>
        <charset val="134"/>
      </rPr>
      <t>, 5%CO</t>
    </r>
    <r>
      <rPr>
        <vertAlign val="subscript"/>
        <sz val="12"/>
        <color rgb="FF000000"/>
        <rFont val="Times New Roman"/>
        <charset val="134"/>
      </rPr>
      <t xml:space="preserve">2 </t>
    </r>
    <r>
      <rPr>
        <sz val="12"/>
        <color rgb="FF000000"/>
        <rFont val="Times New Roman"/>
        <charset val="134"/>
      </rPr>
      <t>incubator.</t>
    </r>
  </si>
  <si>
    <t>4. After 24 hours incubation, add 100ul of diluted compound solution into designated wells of the plate. The compound layout is on the next slide ,the final DMSO concentration is 0.1%.</t>
  </si>
  <si>
    <t>5. Return the plate into the incubator for 120Hrs.</t>
  </si>
  <si>
    <t xml:space="preserve">6. After 120hrs incubation,  complete the CTG assay according to the manufacturer’s manual. </t>
  </si>
  <si>
    <t>7. Data analysis</t>
  </si>
  <si>
    <t>a)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</si>
  <si>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</si>
  <si>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</si>
  <si>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</si>
  <si>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</si>
  <si>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</si>
  <si>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</si>
  <si>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</si>
  <si>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</si>
  <si>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</si>
  <si>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>b)</t>
  </si>
  <si>
    <r>
      <rPr>
        <sz val="11"/>
        <color theme="1"/>
        <rFont val="Times New Roman"/>
        <charset val="134"/>
      </rPr>
      <t>Fit the cpd 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 xml:space="preserve"> from non-linear regression equation:</t>
    </r>
  </si>
  <si>
    <r>
      <rPr>
        <sz val="11"/>
        <color theme="1"/>
        <rFont val="Times New Roman"/>
        <charset val="134"/>
      </rPr>
      <t>Y=Bottom + (Top-Bottom)/(1+10^((LogIC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-X)*HillSlope))</t>
    </r>
  </si>
  <si>
    <t xml:space="preserve">X: cpd concentration </t>
  </si>
  <si>
    <t>Y: inhibition%</t>
  </si>
  <si>
    <t xml:space="preserve">Top and Bottom: Plateaus in same units as Y </t>
  </si>
  <si>
    <r>
      <rPr>
        <sz val="11"/>
        <color theme="1"/>
        <rFont val="Times New Roman"/>
        <charset val="134"/>
      </rPr>
      <t>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: same log units as X</t>
    </r>
  </si>
  <si>
    <t>HillSlope: Slope factor or Hill slope</t>
  </si>
  <si>
    <t>c)</t>
  </si>
  <si>
    <r>
      <rPr>
        <sz val="11"/>
        <color theme="1"/>
        <rFont val="Times New Roman"/>
        <charset val="134"/>
      </rPr>
      <t>R_IC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=Relative IC</t>
    </r>
    <r>
      <rPr>
        <vertAlign val="subscript"/>
        <sz val="11"/>
        <color theme="1"/>
        <rFont val="Times New Roman"/>
        <charset val="134"/>
      </rPr>
      <t>50</t>
    </r>
  </si>
  <si>
    <r>
      <rPr>
        <sz val="11"/>
        <color theme="1"/>
        <rFont val="Times New Roman"/>
        <charset val="134"/>
      </rPr>
      <t>A_IC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=Absolute IC</t>
    </r>
    <r>
      <rPr>
        <vertAlign val="subscript"/>
        <sz val="11"/>
        <color theme="1"/>
        <rFont val="Times New Roman"/>
        <charset val="134"/>
      </rPr>
      <t>50</t>
    </r>
  </si>
  <si>
    <t>Compound Information</t>
  </si>
  <si>
    <t>#</t>
  </si>
  <si>
    <t>Solvent</t>
  </si>
  <si>
    <t>Storage Condition</t>
  </si>
  <si>
    <t>Stock (mM)</t>
  </si>
  <si>
    <t>DMSO</t>
  </si>
  <si>
    <t>-20℃</t>
  </si>
  <si>
    <t>Compound Dilution</t>
  </si>
  <si>
    <t>DMSO Stock</t>
  </si>
  <si>
    <t>Start Conc.</t>
  </si>
  <si>
    <t xml:space="preserve">Dose Dilution </t>
  </si>
  <si>
    <t>Add 100 μL into 100 μL medium, Final DMSO 0.1%</t>
  </si>
  <si>
    <t>In Source Plate</t>
  </si>
  <si>
    <t>3-Fold Serial Dilution/dose 1-dose9</t>
  </si>
  <si>
    <t xml:space="preserve">Final Conc. in Assay Plate, nM </t>
  </si>
  <si>
    <t>10 mM</t>
  </si>
  <si>
    <t xml:space="preserve">Add 5 μL 10 mM into 10 μL DMSO </t>
  </si>
  <si>
    <t>Add 5 μL 10 mM into 10 μL DMSO</t>
  </si>
  <si>
    <t>Plate 1_Plate Map</t>
  </si>
  <si>
    <t>A</t>
  </si>
  <si>
    <t>Medium</t>
  </si>
  <si>
    <t xml:space="preserve">Conc. nM </t>
  </si>
  <si>
    <t>B</t>
  </si>
  <si>
    <t>C</t>
  </si>
  <si>
    <t>D</t>
  </si>
  <si>
    <t>E</t>
  </si>
  <si>
    <t>F</t>
  </si>
  <si>
    <t>G</t>
  </si>
  <si>
    <t>H</t>
  </si>
  <si>
    <t>Low control</t>
  </si>
  <si>
    <t>High Control</t>
  </si>
  <si>
    <t xml:space="preserve">Plate 1_Raw Data </t>
  </si>
  <si>
    <t>Low Control</t>
  </si>
  <si>
    <t>0.1%DMSO</t>
  </si>
  <si>
    <t>Ave</t>
  </si>
  <si>
    <t>SD</t>
  </si>
  <si>
    <t>CV</t>
  </si>
  <si>
    <t>Z'</t>
  </si>
  <si>
    <t>L</t>
  </si>
  <si>
    <t>Plate 1_Inhibition %</t>
  </si>
  <si>
    <t>Plate 2_Plate Map</t>
  </si>
  <si>
    <t xml:space="preserve">Plate 2_Raw Data </t>
  </si>
  <si>
    <t>Plate 2_Inhibition %</t>
  </si>
  <si>
    <t>Plate 3_Plate Map</t>
  </si>
  <si>
    <t xml:space="preserve">Plate 3_Raw Data </t>
  </si>
  <si>
    <t>Plate 3_Inhibition %</t>
  </si>
  <si>
    <t>Title</t>
  </si>
  <si>
    <t>Luminescence</t>
  </si>
  <si>
    <t>Inhibition %</t>
  </si>
  <si>
    <t>Cpd Conc.(nM)</t>
  </si>
  <si>
    <t>Data 1</t>
  </si>
  <si>
    <t>Data 2</t>
  </si>
  <si>
    <t>Mean</t>
  </si>
  <si>
    <r>
      <rPr>
        <sz val="11"/>
        <rFont val="Times New Roman"/>
        <charset val="134"/>
      </rPr>
      <t>R_IC</t>
    </r>
    <r>
      <rPr>
        <vertAlign val="subscript"/>
        <sz val="11"/>
        <rFont val="Times New Roman"/>
        <charset val="134"/>
      </rPr>
      <t>50</t>
    </r>
  </si>
  <si>
    <r>
      <rPr>
        <sz val="11"/>
        <rFont val="Times New Roman"/>
        <charset val="134"/>
      </rPr>
      <t>A_IC</t>
    </r>
    <r>
      <rPr>
        <vertAlign val="subscript"/>
        <sz val="11"/>
        <rFont val="Times New Roman"/>
        <charset val="134"/>
      </rPr>
      <t>50</t>
    </r>
  </si>
  <si>
    <r>
      <rPr>
        <sz val="11"/>
        <rFont val="宋体"/>
        <charset val="134"/>
      </rPr>
      <t>＞</t>
    </r>
    <r>
      <rPr>
        <sz val="11"/>
        <rFont val="Times New Roman"/>
        <charset val="134"/>
      </rPr>
      <t>10000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</si>
</sst>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0.00_ "/>
    <numFmt numFmtId="178" formatCode="0.000_ "/>
    <numFmt numFmtId="179" formatCode="0.000_);[Red]\(0.000\)"/>
  </numFmts>
  <fonts count="5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11"/>
      <color rgb="FFF8F8F8"/>
      <name val="Times New Roman"/>
      <charset val="134"/>
    </font>
    <font>
      <sz val="11"/>
      <color theme="1"/>
      <name val="宋体"/>
      <charset val="134"/>
      <scheme val="minor"/>
    </font>
    <font>
      <sz val="20"/>
      <color indexed="8"/>
      <name val="Calibri"/>
      <charset val="134"/>
    </font>
    <font>
      <sz val="12"/>
      <color indexed="8"/>
      <name val="Calibri"/>
      <charset val="134"/>
    </font>
    <font>
      <sz val="11"/>
      <color rgb="FF000000"/>
      <name val="Calibri"/>
      <charset val="134"/>
    </font>
    <font>
      <b/>
      <sz val="20"/>
      <color indexed="8"/>
      <name val="Calibri"/>
      <charset val="134"/>
    </font>
    <font>
      <b/>
      <sz val="12"/>
      <color indexed="8"/>
      <name val="Calibri"/>
      <charset val="134"/>
    </font>
    <font>
      <sz val="14"/>
      <color indexed="8"/>
      <name val="Calibri"/>
      <charset val="134"/>
    </font>
    <font>
      <sz val="12"/>
      <color indexed="10"/>
      <name val="Calibri"/>
      <charset val="134"/>
    </font>
    <font>
      <sz val="12"/>
      <color theme="1"/>
      <name val="Calibri"/>
      <charset val="134"/>
    </font>
    <font>
      <sz val="12"/>
      <name val="Calibri"/>
      <charset val="134"/>
    </font>
    <font>
      <sz val="10"/>
      <color theme="1"/>
      <name val="Calibri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color rgb="FF000000"/>
      <name val="Calibri"/>
      <charset val="134"/>
    </font>
    <font>
      <vertAlign val="subscript"/>
      <sz val="12"/>
      <color rgb="FF000000"/>
      <name val="Times New Roman"/>
      <charset val="134"/>
    </font>
    <font>
      <vertAlign val="subscript"/>
      <sz val="11"/>
      <color theme="1"/>
      <name val="Times New Roman"/>
      <charset val="134"/>
    </font>
    <font>
      <b/>
      <vertAlign val="subscript"/>
      <sz val="11"/>
      <color rgb="FFF8F8F8"/>
      <name val="Times New Roman"/>
      <charset val="134"/>
    </font>
    <font>
      <sz val="11"/>
      <name val="宋体"/>
      <charset val="134"/>
    </font>
    <font>
      <vertAlign val="subscript"/>
      <sz val="11"/>
      <name val="Times New Roman"/>
      <charset val="134"/>
    </font>
    <font>
      <b/>
      <sz val="9"/>
      <name val="宋体"/>
      <charset val="134"/>
    </font>
    <font>
      <sz val="9"/>
      <name val="宋体"/>
      <charset val="134"/>
    </font>
    <font>
      <b/>
      <i/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7" borderId="2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8" borderId="32" applyNumberFormat="0" applyAlignment="0" applyProtection="0">
      <alignment vertical="center"/>
    </xf>
    <xf numFmtId="0" fontId="32" fillId="19" borderId="33" applyNumberFormat="0" applyAlignment="0" applyProtection="0">
      <alignment vertical="center"/>
    </xf>
    <xf numFmtId="0" fontId="33" fillId="19" borderId="32" applyNumberFormat="0" applyAlignment="0" applyProtection="0">
      <alignment vertical="center"/>
    </xf>
    <xf numFmtId="0" fontId="34" fillId="20" borderId="34" applyNumberFormat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176" fontId="42" fillId="0" borderId="0"/>
    <xf numFmtId="176" fontId="10" fillId="0" borderId="0"/>
    <xf numFmtId="176" fontId="10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</cellStyleXfs>
  <cellXfs count="163">
    <xf numFmtId="176" fontId="0" fillId="0" borderId="0" xfId="0"/>
    <xf numFmtId="176" fontId="1" fillId="0" borderId="0" xfId="0" applyFont="1" applyAlignment="1">
      <alignment horizontal="center" vertical="center"/>
    </xf>
    <xf numFmtId="176" fontId="1" fillId="0" borderId="0" xfId="0" applyFont="1" applyAlignment="1">
      <alignment horizontal="left" vertical="center"/>
    </xf>
    <xf numFmtId="176" fontId="2" fillId="2" borderId="0" xfId="0" applyFont="1" applyFill="1" applyAlignment="1">
      <alignment horizontal="center" vertical="center"/>
    </xf>
    <xf numFmtId="176" fontId="2" fillId="2" borderId="0" xfId="0" applyFont="1" applyFill="1" applyAlignment="1">
      <alignment horizontal="left" vertical="center"/>
    </xf>
    <xf numFmtId="176" fontId="2" fillId="3" borderId="1" xfId="0" applyFont="1" applyFill="1" applyBorder="1" applyAlignment="1">
      <alignment horizontal="center" vertical="center"/>
    </xf>
    <xf numFmtId="176" fontId="2" fillId="3" borderId="2" xfId="0" applyFont="1" applyFill="1" applyBorder="1" applyAlignment="1">
      <alignment horizontal="center" vertical="center"/>
    </xf>
    <xf numFmtId="176" fontId="2" fillId="3" borderId="3" xfId="0" applyFont="1" applyFill="1" applyBorder="1" applyAlignment="1">
      <alignment horizontal="center" vertical="center"/>
    </xf>
    <xf numFmtId="176" fontId="3" fillId="4" borderId="4" xfId="0" applyFont="1" applyFill="1" applyBorder="1" applyAlignment="1">
      <alignment horizontal="center" vertical="center"/>
    </xf>
    <xf numFmtId="176" fontId="2" fillId="5" borderId="1" xfId="0" applyFont="1" applyFill="1" applyBorder="1" applyAlignment="1">
      <alignment horizontal="center" vertical="center"/>
    </xf>
    <xf numFmtId="176" fontId="2" fillId="5" borderId="2" xfId="0" applyFont="1" applyFill="1" applyBorder="1" applyAlignment="1">
      <alignment horizontal="center" vertical="center"/>
    </xf>
    <xf numFmtId="176" fontId="2" fillId="5" borderId="3" xfId="0" applyFont="1" applyFill="1" applyBorder="1" applyAlignment="1">
      <alignment horizontal="center" vertical="center"/>
    </xf>
    <xf numFmtId="176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176" fontId="3" fillId="6" borderId="4" xfId="0" applyFont="1" applyFill="1" applyBorder="1" applyAlignment="1">
      <alignment horizontal="center" vertical="center"/>
    </xf>
    <xf numFmtId="176" fontId="2" fillId="5" borderId="4" xfId="0" applyFont="1" applyFill="1" applyBorder="1" applyAlignment="1">
      <alignment horizontal="center" vertical="center"/>
    </xf>
    <xf numFmtId="176" fontId="3" fillId="5" borderId="4" xfId="0" applyFont="1" applyFill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9" fontId="1" fillId="0" borderId="0" xfId="0" applyNumberFormat="1" applyFont="1" applyAlignment="1">
      <alignment horizontal="left" vertical="center"/>
    </xf>
    <xf numFmtId="177" fontId="1" fillId="7" borderId="5" xfId="0" applyNumberFormat="1" applyFont="1" applyFill="1" applyBorder="1" applyAlignment="1">
      <alignment horizontal="center" vertical="center"/>
    </xf>
    <xf numFmtId="177" fontId="1" fillId="7" borderId="6" xfId="0" applyNumberFormat="1" applyFont="1" applyFill="1" applyBorder="1" applyAlignment="1">
      <alignment horizontal="center" vertical="center"/>
    </xf>
    <xf numFmtId="179" fontId="1" fillId="7" borderId="0" xfId="0" applyNumberFormat="1" applyFont="1" applyFill="1" applyAlignment="1">
      <alignment horizontal="center" vertical="center"/>
    </xf>
    <xf numFmtId="176" fontId="2" fillId="8" borderId="0" xfId="0" applyFont="1" applyFill="1" applyAlignment="1">
      <alignment vertical="center"/>
    </xf>
    <xf numFmtId="176" fontId="1" fillId="0" borderId="0" xfId="0" applyNumberFormat="1" applyFont="1" applyAlignment="1">
      <alignment horizontal="left" vertical="center"/>
    </xf>
    <xf numFmtId="176" fontId="2" fillId="2" borderId="0" xfId="0" applyNumberFormat="1" applyFont="1" applyFill="1"/>
    <xf numFmtId="176" fontId="1" fillId="0" borderId="0" xfId="0" applyNumberFormat="1" applyFont="1"/>
    <xf numFmtId="176" fontId="1" fillId="8" borderId="0" xfId="0" applyNumberFormat="1" applyFont="1" applyFill="1" applyAlignment="1">
      <alignment horizontal="center"/>
    </xf>
    <xf numFmtId="176" fontId="1" fillId="8" borderId="0" xfId="0" applyNumberFormat="1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8" borderId="7" xfId="0" applyNumberFormat="1" applyFont="1" applyFill="1" applyBorder="1" applyAlignment="1">
      <alignment horizontal="center" vertical="center"/>
    </xf>
    <xf numFmtId="176" fontId="1" fillId="8" borderId="8" xfId="0" applyNumberFormat="1" applyFont="1" applyFill="1" applyBorder="1" applyAlignment="1">
      <alignment horizontal="center" vertical="center"/>
    </xf>
    <xf numFmtId="176" fontId="1" fillId="8" borderId="8" xfId="0" applyNumberFormat="1" applyFont="1" applyFill="1" applyBorder="1" applyAlignment="1">
      <alignment vertical="center"/>
    </xf>
    <xf numFmtId="176" fontId="1" fillId="0" borderId="8" xfId="0" applyNumberFormat="1" applyFont="1" applyBorder="1"/>
    <xf numFmtId="176" fontId="1" fillId="9" borderId="9" xfId="0" applyNumberFormat="1" applyFont="1" applyFill="1" applyBorder="1" applyAlignment="1">
      <alignment horizontal="center" vertical="center" wrapText="1"/>
    </xf>
    <xf numFmtId="176" fontId="1" fillId="8" borderId="10" xfId="0" applyNumberFormat="1" applyFont="1" applyFill="1" applyBorder="1" applyAlignment="1">
      <alignment horizontal="center" vertical="center"/>
    </xf>
    <xf numFmtId="176" fontId="1" fillId="9" borderId="11" xfId="0" applyNumberFormat="1" applyFont="1" applyFill="1" applyBorder="1" applyAlignment="1">
      <alignment horizontal="center" vertical="center" wrapText="1"/>
    </xf>
    <xf numFmtId="176" fontId="1" fillId="8" borderId="12" xfId="0" applyNumberFormat="1" applyFont="1" applyFill="1" applyBorder="1" applyAlignment="1">
      <alignment horizontal="center" vertical="center"/>
    </xf>
    <xf numFmtId="176" fontId="1" fillId="9" borderId="13" xfId="0" applyNumberFormat="1" applyFont="1" applyFill="1" applyBorder="1" applyAlignment="1">
      <alignment horizontal="center" vertical="center"/>
    </xf>
    <xf numFmtId="176" fontId="1" fillId="8" borderId="14" xfId="0" applyNumberFormat="1" applyFont="1" applyFill="1" applyBorder="1" applyAlignment="1">
      <alignment vertical="center"/>
    </xf>
    <xf numFmtId="176" fontId="1" fillId="0" borderId="14" xfId="0" applyNumberFormat="1" applyFont="1" applyBorder="1" applyAlignment="1">
      <alignment vertical="center"/>
    </xf>
    <xf numFmtId="176" fontId="1" fillId="0" borderId="14" xfId="0" applyNumberFormat="1" applyFont="1" applyBorder="1"/>
    <xf numFmtId="176" fontId="1" fillId="2" borderId="0" xfId="0" applyNumberFormat="1" applyFont="1" applyFill="1" applyAlignment="1">
      <alignment horizontal="left" vertical="center"/>
    </xf>
    <xf numFmtId="176" fontId="2" fillId="2" borderId="0" xfId="0" applyNumberFormat="1" applyFont="1" applyFill="1" applyAlignment="1">
      <alignment vertical="center"/>
    </xf>
    <xf numFmtId="176" fontId="1" fillId="8" borderId="7" xfId="0" applyNumberFormat="1" applyFont="1" applyFill="1" applyBorder="1" applyAlignment="1">
      <alignment vertical="center"/>
    </xf>
    <xf numFmtId="176" fontId="1" fillId="0" borderId="15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8" borderId="14" xfId="0" applyNumberFormat="1" applyFont="1" applyFill="1" applyBorder="1" applyAlignment="1">
      <alignment horizontal="center" vertical="center"/>
    </xf>
    <xf numFmtId="176" fontId="1" fillId="0" borderId="14" xfId="0" applyNumberFormat="1" applyFont="1" applyBorder="1" applyAlignment="1">
      <alignment horizontal="center" vertical="center"/>
    </xf>
    <xf numFmtId="176" fontId="1" fillId="0" borderId="14" xfId="0" applyNumberFormat="1" applyFont="1" applyBorder="1" applyAlignment="1">
      <alignment horizontal="center"/>
    </xf>
    <xf numFmtId="176" fontId="1" fillId="0" borderId="11" xfId="0" applyNumberFormat="1" applyFont="1" applyBorder="1" applyAlignment="1">
      <alignment horizontal="center" vertical="center" wrapText="1"/>
    </xf>
    <xf numFmtId="176" fontId="1" fillId="0" borderId="12" xfId="0" applyNumberFormat="1" applyFont="1" applyBorder="1" applyAlignment="1">
      <alignment horizontal="center" vertical="center"/>
    </xf>
    <xf numFmtId="176" fontId="1" fillId="0" borderId="16" xfId="0" applyNumberFormat="1" applyFont="1" applyBorder="1" applyAlignment="1">
      <alignment horizontal="center" vertical="center"/>
    </xf>
    <xf numFmtId="176" fontId="1" fillId="10" borderId="17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/>
    </xf>
    <xf numFmtId="176" fontId="1" fillId="0" borderId="4" xfId="3" applyNumberFormat="1" applyFont="1" applyFill="1" applyBorder="1" applyAlignment="1">
      <alignment horizontal="center" vertical="center"/>
    </xf>
    <xf numFmtId="176" fontId="1" fillId="0" borderId="18" xfId="0" applyNumberFormat="1" applyFont="1" applyBorder="1" applyAlignment="1">
      <alignment horizontal="center" vertical="center"/>
    </xf>
    <xf numFmtId="176" fontId="1" fillId="9" borderId="19" xfId="0" applyNumberFormat="1" applyFont="1" applyFill="1" applyBorder="1" applyAlignment="1">
      <alignment horizontal="center" vertical="center"/>
    </xf>
    <xf numFmtId="176" fontId="1" fillId="0" borderId="20" xfId="0" applyNumberFormat="1" applyFont="1" applyBorder="1" applyAlignment="1">
      <alignment horizontal="center" vertical="center"/>
    </xf>
    <xf numFmtId="176" fontId="1" fillId="0" borderId="20" xfId="3" applyNumberFormat="1" applyFont="1" applyFill="1" applyBorder="1" applyAlignment="1">
      <alignment horizontal="center" vertical="center"/>
    </xf>
    <xf numFmtId="176" fontId="1" fillId="0" borderId="21" xfId="0" applyNumberFormat="1" applyFont="1" applyBorder="1" applyAlignment="1">
      <alignment horizontal="center" vertical="center"/>
    </xf>
    <xf numFmtId="176" fontId="1" fillId="0" borderId="0" xfId="3" applyNumberFormat="1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1" fillId="8" borderId="0" xfId="0" applyNumberFormat="1" applyFont="1" applyFill="1" applyAlignment="1">
      <alignment vertical="center"/>
    </xf>
    <xf numFmtId="176" fontId="1" fillId="0" borderId="0" xfId="0" applyNumberFormat="1" applyFont="1" applyAlignment="1">
      <alignment vertical="center"/>
    </xf>
    <xf numFmtId="176" fontId="1" fillId="8" borderId="22" xfId="0" applyNumberFormat="1" applyFont="1" applyFill="1" applyBorder="1" applyAlignment="1">
      <alignment horizontal="right" vertical="center" wrapText="1"/>
    </xf>
    <xf numFmtId="176" fontId="1" fillId="8" borderId="15" xfId="0" applyNumberFormat="1" applyFont="1" applyFill="1" applyBorder="1" applyAlignment="1">
      <alignment vertical="center"/>
    </xf>
    <xf numFmtId="176" fontId="1" fillId="8" borderId="4" xfId="0" applyNumberFormat="1" applyFont="1" applyFill="1" applyBorder="1" applyAlignment="1">
      <alignment horizontal="center" vertical="center"/>
    </xf>
    <xf numFmtId="176" fontId="1" fillId="8" borderId="13" xfId="0" applyNumberFormat="1" applyFont="1" applyFill="1" applyBorder="1" applyAlignment="1">
      <alignment vertical="center"/>
    </xf>
    <xf numFmtId="176" fontId="2" fillId="8" borderId="8" xfId="0" applyNumberFormat="1" applyFont="1" applyFill="1" applyBorder="1" applyAlignment="1">
      <alignment vertical="center"/>
    </xf>
    <xf numFmtId="176" fontId="1" fillId="0" borderId="23" xfId="0" applyNumberFormat="1" applyFont="1" applyBorder="1" applyAlignment="1">
      <alignment horizontal="left" vertical="center"/>
    </xf>
    <xf numFmtId="176" fontId="1" fillId="10" borderId="10" xfId="0" applyNumberFormat="1" applyFont="1" applyFill="1" applyBorder="1" applyAlignment="1">
      <alignment horizontal="center" vertical="center"/>
    </xf>
    <xf numFmtId="176" fontId="1" fillId="0" borderId="24" xfId="0" applyNumberFormat="1" applyFont="1" applyBorder="1" applyAlignment="1">
      <alignment horizontal="center" vertical="center" wrapText="1"/>
    </xf>
    <xf numFmtId="176" fontId="1" fillId="10" borderId="12" xfId="0" applyNumberFormat="1" applyFont="1" applyFill="1" applyBorder="1" applyAlignment="1">
      <alignment horizontal="center" vertical="center"/>
    </xf>
    <xf numFmtId="176" fontId="1" fillId="10" borderId="14" xfId="0" applyNumberFormat="1" applyFont="1" applyFill="1" applyBorder="1" applyAlignment="1">
      <alignment horizontal="center" vertical="center"/>
    </xf>
    <xf numFmtId="176" fontId="1" fillId="0" borderId="25" xfId="0" applyNumberFormat="1" applyFont="1" applyBorder="1" applyAlignment="1">
      <alignment horizontal="left" vertical="center"/>
    </xf>
    <xf numFmtId="176" fontId="0" fillId="0" borderId="0" xfId="0" applyNumberFormat="1" applyAlignment="1">
      <alignment vertical="center"/>
    </xf>
    <xf numFmtId="176" fontId="1" fillId="0" borderId="25" xfId="0" applyNumberFormat="1" applyFont="1" applyBorder="1" applyAlignment="1">
      <alignment horizontal="center" vertical="center"/>
    </xf>
    <xf numFmtId="176" fontId="1" fillId="8" borderId="0" xfId="0" applyNumberFormat="1" applyFont="1" applyFill="1" applyAlignment="1">
      <alignment horizontal="center" vertical="center" wrapText="1"/>
    </xf>
    <xf numFmtId="176" fontId="1" fillId="0" borderId="0" xfId="0" applyNumberFormat="1" applyFont="1" applyAlignment="1">
      <alignment vertical="center" wrapText="1"/>
    </xf>
    <xf numFmtId="176" fontId="1" fillId="8" borderId="0" xfId="3" applyNumberFormat="1" applyFont="1" applyFill="1" applyBorder="1" applyAlignment="1">
      <alignment horizontal="center" vertical="center"/>
    </xf>
    <xf numFmtId="176" fontId="1" fillId="0" borderId="26" xfId="0" applyNumberFormat="1" applyFont="1" applyBorder="1" applyAlignment="1">
      <alignment horizontal="center" vertical="center" wrapText="1"/>
    </xf>
    <xf numFmtId="176" fontId="2" fillId="8" borderId="0" xfId="0" applyNumberFormat="1" applyFont="1" applyFill="1" applyAlignment="1">
      <alignment vertical="center"/>
    </xf>
    <xf numFmtId="176" fontId="4" fillId="0" borderId="0" xfId="0" applyNumberFormat="1" applyFont="1" applyAlignment="1">
      <alignment horizontal="left" vertical="center"/>
    </xf>
    <xf numFmtId="176" fontId="1" fillId="0" borderId="0" xfId="3" applyNumberFormat="1" applyFont="1" applyFill="1" applyAlignment="1">
      <alignment horizontal="left" vertical="center"/>
    </xf>
    <xf numFmtId="176" fontId="1" fillId="0" borderId="7" xfId="0" applyNumberFormat="1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wrapText="1"/>
    </xf>
    <xf numFmtId="176" fontId="2" fillId="0" borderId="0" xfId="0" applyNumberFormat="1" applyFont="1" applyAlignment="1">
      <alignment vertical="center"/>
    </xf>
    <xf numFmtId="176" fontId="2" fillId="0" borderId="0" xfId="0" applyNumberFormat="1" applyFont="1"/>
    <xf numFmtId="176" fontId="2" fillId="11" borderId="10" xfId="0" applyNumberFormat="1" applyFont="1" applyFill="1" applyBorder="1" applyAlignment="1">
      <alignment horizontal="center" vertical="center"/>
    </xf>
    <xf numFmtId="176" fontId="2" fillId="11" borderId="4" xfId="0" applyNumberFormat="1" applyFont="1" applyFill="1" applyBorder="1" applyAlignment="1">
      <alignment horizontal="center" vertical="center"/>
    </xf>
    <xf numFmtId="176" fontId="2" fillId="8" borderId="0" xfId="0" applyNumberFormat="1" applyFont="1" applyFill="1" applyBorder="1" applyAlignment="1">
      <alignment horizontal="center" vertical="center"/>
    </xf>
    <xf numFmtId="176" fontId="2" fillId="11" borderId="27" xfId="0" applyNumberFormat="1" applyFont="1" applyFill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176" fontId="2" fillId="11" borderId="10" xfId="0" applyNumberFormat="1" applyFont="1" applyFill="1" applyBorder="1" applyAlignment="1">
      <alignment horizontal="center" vertical="center" wrapText="1"/>
    </xf>
    <xf numFmtId="176" fontId="2" fillId="11" borderId="1" xfId="0" applyNumberFormat="1" applyFont="1" applyFill="1" applyBorder="1" applyAlignment="1">
      <alignment horizontal="center" vertical="center" wrapText="1"/>
    </xf>
    <xf numFmtId="176" fontId="2" fillId="11" borderId="4" xfId="0" applyNumberFormat="1" applyFont="1" applyFill="1" applyBorder="1" applyAlignment="1">
      <alignment horizontal="center" vertical="center" wrapText="1"/>
    </xf>
    <xf numFmtId="176" fontId="2" fillId="8" borderId="0" xfId="0" applyNumberFormat="1" applyFont="1" applyFill="1" applyBorder="1" applyAlignment="1">
      <alignment horizontal="center" vertical="center" wrapText="1"/>
    </xf>
    <xf numFmtId="176" fontId="2" fillId="11" borderId="12" xfId="0" applyNumberFormat="1" applyFont="1" applyFill="1" applyBorder="1" applyAlignment="1">
      <alignment horizontal="center" vertical="center" wrapText="1"/>
    </xf>
    <xf numFmtId="176" fontId="2" fillId="11" borderId="28" xfId="0" applyNumberFormat="1" applyFont="1" applyFill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/>
    </xf>
    <xf numFmtId="176" fontId="1" fillId="0" borderId="0" xfId="0" applyNumberFormat="1" applyFont="1" applyBorder="1"/>
    <xf numFmtId="176" fontId="1" fillId="0" borderId="0" xfId="0" applyFont="1" applyAlignment="1"/>
    <xf numFmtId="176" fontId="1" fillId="0" borderId="0" xfId="0" applyFont="1" applyAlignment="1">
      <alignment vertical="center" wrapText="1"/>
    </xf>
    <xf numFmtId="176" fontId="1" fillId="0" borderId="0" xfId="0" applyFont="1" applyAlignment="1">
      <alignment vertical="center"/>
    </xf>
    <xf numFmtId="176" fontId="2" fillId="0" borderId="0" xfId="0" applyFont="1" applyAlignment="1">
      <alignment vertical="center"/>
    </xf>
    <xf numFmtId="176" fontId="5" fillId="0" borderId="0" xfId="0" applyFont="1" applyAlignment="1">
      <alignment horizontal="left" vertical="center" readingOrder="1"/>
    </xf>
    <xf numFmtId="176" fontId="6" fillId="0" borderId="0" xfId="0" applyFont="1" applyAlignment="1">
      <alignment horizontal="left" vertical="center" readingOrder="1"/>
    </xf>
    <xf numFmtId="176" fontId="7" fillId="0" borderId="0" xfId="0" applyFont="1" applyAlignment="1">
      <alignment horizontal="left" vertical="center" readingOrder="1"/>
    </xf>
    <xf numFmtId="176" fontId="8" fillId="0" borderId="0" xfId="0" applyFont="1" applyAlignment="1">
      <alignment vertical="center"/>
    </xf>
    <xf numFmtId="176" fontId="1" fillId="0" borderId="0" xfId="0" applyFont="1" applyAlignment="1">
      <alignment horizontal="left"/>
    </xf>
    <xf numFmtId="176" fontId="5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76" fontId="6" fillId="0" borderId="0" xfId="0" applyFont="1" applyAlignment="1">
      <alignment horizontal="left" vertical="center"/>
    </xf>
    <xf numFmtId="176" fontId="9" fillId="12" borderId="0" xfId="0" applyFont="1" applyFill="1" applyAlignment="1">
      <alignment horizontal="center" vertical="center" wrapText="1"/>
    </xf>
    <xf numFmtId="176" fontId="9" fillId="12" borderId="0" xfId="0" applyFont="1" applyFill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76" fontId="9" fillId="12" borderId="4" xfId="0" applyFont="1" applyFill="1" applyBorder="1" applyAlignment="1">
      <alignment horizontal="center" vertical="center"/>
    </xf>
    <xf numFmtId="176" fontId="9" fillId="8" borderId="0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176" fontId="10" fillId="0" borderId="0" xfId="51">
      <alignment vertical="center"/>
    </xf>
    <xf numFmtId="176" fontId="11" fillId="0" borderId="0" xfId="51" applyFont="1">
      <alignment vertical="center"/>
    </xf>
    <xf numFmtId="176" fontId="12" fillId="0" borderId="0" xfId="51" applyFont="1" applyAlignment="1">
      <alignment horizontal="left" vertical="center"/>
    </xf>
    <xf numFmtId="176" fontId="10" fillId="0" borderId="0" xfId="51" applyAlignment="1">
      <alignment horizontal="left" vertical="center"/>
    </xf>
    <xf numFmtId="176" fontId="13" fillId="13" borderId="0" xfId="52" applyFont="1" applyFill="1">
      <alignment vertical="center"/>
    </xf>
    <xf numFmtId="176" fontId="13" fillId="0" borderId="0" xfId="52" applyFont="1">
      <alignment vertical="center"/>
    </xf>
    <xf numFmtId="176" fontId="10" fillId="14" borderId="0" xfId="51" applyFill="1">
      <alignment vertical="center"/>
    </xf>
    <xf numFmtId="176" fontId="12" fillId="14" borderId="0" xfId="51" applyFont="1" applyFill="1">
      <alignment vertical="center"/>
    </xf>
    <xf numFmtId="176" fontId="10" fillId="15" borderId="0" xfId="51" applyFill="1">
      <alignment vertical="center"/>
    </xf>
    <xf numFmtId="176" fontId="11" fillId="14" borderId="0" xfId="51" applyFont="1" applyFill="1">
      <alignment vertical="center"/>
    </xf>
    <xf numFmtId="176" fontId="14" fillId="14" borderId="0" xfId="51" applyFont="1" applyFill="1" applyAlignment="1">
      <alignment horizontal="center" vertical="center" wrapText="1"/>
    </xf>
    <xf numFmtId="176" fontId="11" fillId="14" borderId="0" xfId="51" applyFont="1" applyFill="1" applyAlignment="1">
      <alignment vertical="center" wrapText="1"/>
    </xf>
    <xf numFmtId="176" fontId="11" fillId="15" borderId="0" xfId="51" applyFont="1" applyFill="1">
      <alignment vertical="center"/>
    </xf>
    <xf numFmtId="176" fontId="15" fillId="14" borderId="0" xfId="51" applyFont="1" applyFill="1" applyAlignment="1">
      <alignment horizontal="center" vertical="center"/>
    </xf>
    <xf numFmtId="176" fontId="12" fillId="15" borderId="0" xfId="51" applyFont="1" applyFill="1">
      <alignment vertical="center"/>
    </xf>
    <xf numFmtId="176" fontId="15" fillId="16" borderId="1" xfId="51" applyFont="1" applyFill="1" applyBorder="1" applyAlignment="1">
      <alignment horizontal="left" vertical="center"/>
    </xf>
    <xf numFmtId="176" fontId="12" fillId="16" borderId="2" xfId="51" applyFont="1" applyFill="1" applyBorder="1" applyAlignment="1">
      <alignment horizontal="left" vertical="center"/>
    </xf>
    <xf numFmtId="176" fontId="12" fillId="16" borderId="3" xfId="51" applyFont="1" applyFill="1" applyBorder="1" applyAlignment="1">
      <alignment horizontal="left" vertical="center"/>
    </xf>
    <xf numFmtId="176" fontId="12" fillId="14" borderId="0" xfId="51" applyFont="1" applyFill="1" applyAlignment="1">
      <alignment horizontal="left" vertical="center"/>
    </xf>
    <xf numFmtId="176" fontId="15" fillId="14" borderId="0" xfId="51" applyFont="1" applyFill="1" applyAlignment="1">
      <alignment horizontal="left" vertical="center"/>
    </xf>
    <xf numFmtId="176" fontId="12" fillId="14" borderId="0" xfId="51" applyFont="1" applyFill="1" applyAlignment="1">
      <alignment horizontal="left" vertical="center" wrapText="1"/>
    </xf>
    <xf numFmtId="176" fontId="12" fillId="15" borderId="0" xfId="51" applyFont="1" applyFill="1" applyAlignment="1">
      <alignment horizontal="left" vertical="center"/>
    </xf>
    <xf numFmtId="176" fontId="16" fillId="15" borderId="0" xfId="51" applyFont="1" applyFill="1" applyAlignment="1">
      <alignment horizontal="left" vertical="center"/>
    </xf>
    <xf numFmtId="176" fontId="17" fillId="14" borderId="0" xfId="51" applyFont="1" applyFill="1" applyAlignment="1">
      <alignment horizontal="left" vertical="center"/>
    </xf>
    <xf numFmtId="176" fontId="18" fillId="14" borderId="0" xfId="51" applyFont="1" applyFill="1" applyAlignment="1">
      <alignment horizontal="left" vertical="center"/>
    </xf>
    <xf numFmtId="176" fontId="19" fillId="14" borderId="0" xfId="51" applyNumberFormat="1" applyFont="1" applyFill="1" applyAlignment="1">
      <alignment horizontal="left" vertical="center"/>
    </xf>
    <xf numFmtId="14" fontId="19" fillId="8" borderId="0" xfId="51" applyNumberFormat="1" applyFont="1" applyFill="1" applyAlignment="1">
      <alignment horizontal="left" vertical="center"/>
    </xf>
    <xf numFmtId="14" fontId="19" fillId="8" borderId="28" xfId="51" applyNumberFormat="1" applyFont="1" applyFill="1" applyBorder="1" applyAlignment="1">
      <alignment horizontal="left" vertical="center"/>
    </xf>
    <xf numFmtId="176" fontId="12" fillId="14" borderId="0" xfId="51" applyNumberFormat="1" applyFont="1" applyFill="1" applyAlignment="1">
      <alignment horizontal="left" vertical="center"/>
    </xf>
    <xf numFmtId="14" fontId="19" fillId="0" borderId="0" xfId="51" applyNumberFormat="1" applyFont="1" applyAlignment="1">
      <alignment horizontal="left" vertical="center"/>
    </xf>
    <xf numFmtId="176" fontId="15" fillId="14" borderId="0" xfId="51" applyFont="1" applyFill="1" applyAlignment="1">
      <alignment horizontal="left"/>
    </xf>
    <xf numFmtId="176" fontId="12" fillId="14" borderId="0" xfId="51" applyFont="1" applyFill="1" applyAlignment="1">
      <alignment horizontal="left"/>
    </xf>
    <xf numFmtId="176" fontId="20" fillId="14" borderId="0" xfId="51" applyFont="1" applyFill="1" applyAlignment="1">
      <alignment horizontal="left"/>
    </xf>
    <xf numFmtId="176" fontId="21" fillId="14" borderId="0" xfId="51" applyFont="1" applyFill="1" applyAlignment="1">
      <alignment horizontal="left" vertical="center"/>
    </xf>
    <xf numFmtId="176" fontId="10" fillId="15" borderId="0" xfId="51" applyFill="1" applyAlignment="1">
      <alignment horizontal="left" vertical="center"/>
    </xf>
    <xf numFmtId="176" fontId="22" fillId="14" borderId="0" xfId="51" applyFont="1" applyFill="1" applyAlignment="1">
      <alignment horizontal="left" vertical="center"/>
    </xf>
    <xf numFmtId="176" fontId="10" fillId="14" borderId="0" xfId="51" applyFill="1" applyAlignment="1">
      <alignment horizontal="left" vertical="center"/>
    </xf>
    <xf numFmtId="176" fontId="1" fillId="0" borderId="4" xfId="0" applyNumberFormat="1" applyFont="1" applyBorder="1" applyAlignment="1" quotePrefix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4" xfId="51"/>
    <cellStyle name="常规 4 2 2 2" xfId="52"/>
    <cellStyle name="常规 4 2 2 2 2" xfId="53"/>
    <cellStyle name="常规 4 2 2 2 2 2" xfId="54"/>
    <cellStyle name="常规 4 2 2 2 3" xfId="55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Medium9"/>
  <colors>
    <mruColors>
      <color rgb="00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9" Type="http://schemas.openxmlformats.org/officeDocument/2006/relationships/image" Target="../media/image12.emf"/><Relationship Id="rId8" Type="http://schemas.openxmlformats.org/officeDocument/2006/relationships/image" Target="../media/image11.emf"/><Relationship Id="rId7" Type="http://schemas.openxmlformats.org/officeDocument/2006/relationships/image" Target="../media/image10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../media/image7.emf"/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2" Type="http://schemas.openxmlformats.org/officeDocument/2006/relationships/image" Target="../media/image15.emf"/><Relationship Id="rId11" Type="http://schemas.openxmlformats.org/officeDocument/2006/relationships/image" Target="../media/image14.emf"/><Relationship Id="rId10" Type="http://schemas.openxmlformats.org/officeDocument/2006/relationships/image" Target="../media/image13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8900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7</xdr:col>
          <xdr:colOff>603250</xdr:colOff>
          <xdr:row>21</xdr:row>
          <xdr:rowOff>127000</xdr:rowOff>
        </xdr:to>
        <xdr:sp>
          <xdr:nvSpPr>
            <xdr:cNvPr id="21506" name="Object 2" hidden="1">
              <a:extLst>
                <a:ext uri="{63B3BB69-23CF-44E3-9099-C40C66FF867C}">
                  <a14:compatExt spid="_x0000_s21506"/>
                </a:ext>
              </a:extLst>
            </xdr:cNvPr>
            <xdr:cNvSpPr/>
          </xdr:nvSpPr>
          <xdr:spPr>
            <a:xfrm>
              <a:off x="4394200" y="3054350"/>
              <a:ext cx="5130800" cy="243014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1" name="Object 607" hidden="1">
              <a:extLst>
                <a:ext uri="{63B3BB69-23CF-44E3-9099-C40C66FF867C}">
                  <a14:compatExt spid="_x0000_s675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9" name="Object 615" hidden="1">
              <a:extLst>
                <a:ext uri="{63B3BB69-23CF-44E3-9099-C40C66FF867C}">
                  <a14:compatExt spid="_x0000_s675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3" name="Object 619" hidden="1">
              <a:extLst>
                <a:ext uri="{63B3BB69-23CF-44E3-9099-C40C66FF867C}">
                  <a14:compatExt spid="_x0000_s6763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7" name="Object 623" hidden="1">
              <a:extLst>
                <a:ext uri="{63B3BB69-23CF-44E3-9099-C40C66FF867C}">
                  <a14:compatExt spid="_x0000_s6767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1" name="Object 627" hidden="1">
              <a:extLst>
                <a:ext uri="{63B3BB69-23CF-44E3-9099-C40C66FF867C}">
                  <a14:compatExt spid="_x0000_s677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5" name="Object 631" hidden="1">
              <a:extLst>
                <a:ext uri="{63B3BB69-23CF-44E3-9099-C40C66FF867C}">
                  <a14:compatExt spid="_x0000_s6775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9" name="Object 635" hidden="1">
              <a:extLst>
                <a:ext uri="{63B3BB69-23CF-44E3-9099-C40C66FF867C}">
                  <a14:compatExt spid="_x0000_s677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2" name="Object 728" hidden="1">
              <a:extLst>
                <a:ext uri="{63B3BB69-23CF-44E3-9099-C40C66FF867C}">
                  <a14:compatExt spid="_x0000_s687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3" name="Object 729" hidden="1">
              <a:extLst>
                <a:ext uri="{63B3BB69-23CF-44E3-9099-C40C66FF867C}">
                  <a14:compatExt spid="_x0000_s687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4" name="Object 730" hidden="1">
              <a:extLst>
                <a:ext uri="{63B3BB69-23CF-44E3-9099-C40C66FF867C}">
                  <a14:compatExt spid="_x0000_s687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5" name="Object 731" hidden="1">
              <a:extLst>
                <a:ext uri="{63B3BB69-23CF-44E3-9099-C40C66FF867C}">
                  <a14:compatExt spid="_x0000_s687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6" name="Object 732" hidden="1">
              <a:extLst>
                <a:ext uri="{63B3BB69-23CF-44E3-9099-C40C66FF867C}">
                  <a14:compatExt spid="_x0000_s687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7" name="Object 733" hidden="1">
              <a:extLst>
                <a:ext uri="{63B3BB69-23CF-44E3-9099-C40C66FF867C}">
                  <a14:compatExt spid="_x0000_s687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8" name="Object 734" hidden="1">
              <a:extLst>
                <a:ext uri="{63B3BB69-23CF-44E3-9099-C40C66FF867C}">
                  <a14:compatExt spid="_x0000_s687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79" name="Object 735" hidden="1">
              <a:extLst>
                <a:ext uri="{63B3BB69-23CF-44E3-9099-C40C66FF867C}">
                  <a14:compatExt spid="_x0000_s687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0" name="Object 736" hidden="1">
              <a:extLst>
                <a:ext uri="{63B3BB69-23CF-44E3-9099-C40C66FF867C}">
                  <a14:compatExt spid="_x0000_s688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1" name="Object 737" hidden="1">
              <a:extLst>
                <a:ext uri="{63B3BB69-23CF-44E3-9099-C40C66FF867C}">
                  <a14:compatExt spid="_x0000_s688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2" name="Object 738" hidden="1">
              <a:extLst>
                <a:ext uri="{63B3BB69-23CF-44E3-9099-C40C66FF867C}">
                  <a14:compatExt spid="_x0000_s688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3" name="Object 739" hidden="1">
              <a:extLst>
                <a:ext uri="{63B3BB69-23CF-44E3-9099-C40C66FF867C}">
                  <a14:compatExt spid="_x0000_s688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4" name="Object 740" hidden="1">
              <a:extLst>
                <a:ext uri="{63B3BB69-23CF-44E3-9099-C40C66FF867C}">
                  <a14:compatExt spid="_x0000_s688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5" name="Object 741" hidden="1">
              <a:extLst>
                <a:ext uri="{63B3BB69-23CF-44E3-9099-C40C66FF867C}">
                  <a14:compatExt spid="_x0000_s688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8" name="Object 764" hidden="1">
              <a:extLst>
                <a:ext uri="{63B3BB69-23CF-44E3-9099-C40C66FF867C}">
                  <a14:compatExt spid="_x0000_s690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9" name="Object 765" hidden="1">
              <a:extLst>
                <a:ext uri="{63B3BB69-23CF-44E3-9099-C40C66FF867C}">
                  <a14:compatExt spid="_x0000_s690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0" name="Object 766" hidden="1">
              <a:extLst>
                <a:ext uri="{63B3BB69-23CF-44E3-9099-C40C66FF867C}">
                  <a14:compatExt spid="_x0000_s691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1" name="Object 767" hidden="1">
              <a:extLst>
                <a:ext uri="{63B3BB69-23CF-44E3-9099-C40C66FF867C}">
                  <a14:compatExt spid="_x0000_s691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2" name="Object 768" hidden="1">
              <a:extLst>
                <a:ext uri="{63B3BB69-23CF-44E3-9099-C40C66FF867C}">
                  <a14:compatExt spid="_x0000_s691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3" name="Object 769" hidden="1">
              <a:extLst>
                <a:ext uri="{63B3BB69-23CF-44E3-9099-C40C66FF867C}">
                  <a14:compatExt spid="_x0000_s691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4" name="Object 770" hidden="1">
              <a:extLst>
                <a:ext uri="{63B3BB69-23CF-44E3-9099-C40C66FF867C}">
                  <a14:compatExt spid="_x0000_s691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5" name="Object 771" hidden="1">
              <a:extLst>
                <a:ext uri="{63B3BB69-23CF-44E3-9099-C40C66FF867C}">
                  <a14:compatExt spid="_x0000_s691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6" name="Object 772" hidden="1">
              <a:extLst>
                <a:ext uri="{63B3BB69-23CF-44E3-9099-C40C66FF867C}">
                  <a14:compatExt spid="_x0000_s691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7" name="Object 773" hidden="1">
              <a:extLst>
                <a:ext uri="{63B3BB69-23CF-44E3-9099-C40C66FF867C}">
                  <a14:compatExt spid="_x0000_s691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8" name="Object 774" hidden="1">
              <a:extLst>
                <a:ext uri="{63B3BB69-23CF-44E3-9099-C40C66FF867C}">
                  <a14:compatExt spid="_x0000_s691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9" name="Object 775" hidden="1">
              <a:extLst>
                <a:ext uri="{63B3BB69-23CF-44E3-9099-C40C66FF867C}">
                  <a14:compatExt spid="_x0000_s691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20" name="Object 776" hidden="1">
              <a:extLst>
                <a:ext uri="{63B3BB69-23CF-44E3-9099-C40C66FF867C}">
                  <a14:compatExt spid="_x0000_s692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21" name="Object 777" hidden="1">
              <a:extLst>
                <a:ext uri="{63B3BB69-23CF-44E3-9099-C40C66FF867C}">
                  <a14:compatExt spid="_x0000_s692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3" name="Object 999" hidden="1">
              <a:extLst>
                <a:ext uri="{63B3BB69-23CF-44E3-9099-C40C66FF867C}">
                  <a14:compatExt spid="_x0000_s714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4" name="Object 1000" hidden="1">
              <a:extLst>
                <a:ext uri="{63B3BB69-23CF-44E3-9099-C40C66FF867C}">
                  <a14:compatExt spid="_x0000_s714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5" name="Object 1001" hidden="1">
              <a:extLst>
                <a:ext uri="{63B3BB69-23CF-44E3-9099-C40C66FF867C}">
                  <a14:compatExt spid="_x0000_s714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6" name="Object 1002" hidden="1">
              <a:extLst>
                <a:ext uri="{63B3BB69-23CF-44E3-9099-C40C66FF867C}">
                  <a14:compatExt spid="_x0000_s714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7" name="Object 1003" hidden="1">
              <a:extLst>
                <a:ext uri="{63B3BB69-23CF-44E3-9099-C40C66FF867C}">
                  <a14:compatExt spid="_x0000_s714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8" name="Object 1004" hidden="1">
              <a:extLst>
                <a:ext uri="{63B3BB69-23CF-44E3-9099-C40C66FF867C}">
                  <a14:compatExt spid="_x0000_s714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9" name="Object 1005" hidden="1">
              <a:extLst>
                <a:ext uri="{63B3BB69-23CF-44E3-9099-C40C66FF867C}">
                  <a14:compatExt spid="_x0000_s714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50" name="Object 1006" hidden="1">
              <a:extLst>
                <a:ext uri="{63B3BB69-23CF-44E3-9099-C40C66FF867C}">
                  <a14:compatExt spid="_x0000_s715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1" name="Object 1007" hidden="1">
              <a:extLst>
                <a:ext uri="{63B3BB69-23CF-44E3-9099-C40C66FF867C}">
                  <a14:compatExt spid="_x0000_s715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2" name="Object 1008" hidden="1">
              <a:extLst>
                <a:ext uri="{63B3BB69-23CF-44E3-9099-C40C66FF867C}">
                  <a14:compatExt spid="_x0000_s715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3" name="Object 1009" hidden="1">
              <a:extLst>
                <a:ext uri="{63B3BB69-23CF-44E3-9099-C40C66FF867C}">
                  <a14:compatExt spid="_x0000_s715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4" name="Object 1010" hidden="1">
              <a:extLst>
                <a:ext uri="{63B3BB69-23CF-44E3-9099-C40C66FF867C}">
                  <a14:compatExt spid="_x0000_s715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5" name="Object 1011" hidden="1">
              <a:extLst>
                <a:ext uri="{63B3BB69-23CF-44E3-9099-C40C66FF867C}">
                  <a14:compatExt spid="_x0000_s715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6" name="Object 1012" hidden="1">
              <a:extLst>
                <a:ext uri="{63B3BB69-23CF-44E3-9099-C40C66FF867C}">
                  <a14:compatExt spid="_x0000_s715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7" name="Object 1013" hidden="1">
              <a:extLst>
                <a:ext uri="{63B3BB69-23CF-44E3-9099-C40C66FF867C}">
                  <a14:compatExt spid="_x0000_s715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58" name="Object 1014" hidden="1">
              <a:extLst>
                <a:ext uri="{63B3BB69-23CF-44E3-9099-C40C66FF867C}">
                  <a14:compatExt spid="_x0000_s715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59" name="Object 1015" hidden="1">
              <a:extLst>
                <a:ext uri="{63B3BB69-23CF-44E3-9099-C40C66FF867C}">
                  <a14:compatExt spid="_x0000_s715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60" name="Object 1016" hidden="1">
              <a:extLst>
                <a:ext uri="{63B3BB69-23CF-44E3-9099-C40C66FF867C}">
                  <a14:compatExt spid="_x0000_s716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61" name="Object 1017" hidden="1">
              <a:extLst>
                <a:ext uri="{63B3BB69-23CF-44E3-9099-C40C66FF867C}">
                  <a14:compatExt spid="_x0000_s716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62" name="Object 1018" hidden="1">
              <a:extLst>
                <a:ext uri="{63B3BB69-23CF-44E3-9099-C40C66FF867C}">
                  <a14:compatExt spid="_x0000_s716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63" name="Object 1019" hidden="1">
              <a:extLst>
                <a:ext uri="{63B3BB69-23CF-44E3-9099-C40C66FF867C}">
                  <a14:compatExt spid="_x0000_s716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64" name="Object 1020" hidden="1">
              <a:extLst>
                <a:ext uri="{63B3BB69-23CF-44E3-9099-C40C66FF867C}">
                  <a14:compatExt spid="_x0000_s716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65" name="Object 1021" hidden="1">
              <a:extLst>
                <a:ext uri="{63B3BB69-23CF-44E3-9099-C40C66FF867C}">
                  <a14:compatExt spid="_x0000_s716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66" name="Object 1022" hidden="1">
              <a:extLst>
                <a:ext uri="{63B3BB69-23CF-44E3-9099-C40C66FF867C}">
                  <a14:compatExt spid="_x0000_s716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67" name="Object 1023" hidden="1">
              <a:extLst>
                <a:ext uri="{63B3BB69-23CF-44E3-9099-C40C66FF867C}">
                  <a14:compatExt spid="_x0000_s716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56" name="Object 1024" hidden="1">
              <a:extLst>
                <a:ext uri="{63B3BB69-23CF-44E3-9099-C40C66FF867C}">
                  <a14:compatExt spid="_x0000_s1945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57" name="Object 1025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58" name="Object 1026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59" name="Object 1027" hidden="1">
              <a:extLst>
                <a:ext uri="{63B3BB69-23CF-44E3-9099-C40C66FF867C}">
                  <a14:compatExt spid="_x0000_s1945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60" name="Object 1028" hidden="1">
              <a:extLst>
                <a:ext uri="{63B3BB69-23CF-44E3-9099-C40C66FF867C}">
                  <a14:compatExt spid="_x0000_s1946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64" name="Object 1032" hidden="1">
              <a:extLst>
                <a:ext uri="{63B3BB69-23CF-44E3-9099-C40C66FF867C}">
                  <a14:compatExt spid="_x0000_s1946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65" name="Object 1033" hidden="1">
              <a:extLst>
                <a:ext uri="{63B3BB69-23CF-44E3-9099-C40C66FF867C}">
                  <a14:compatExt spid="_x0000_s1946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66" name="Object 1034" hidden="1">
              <a:extLst>
                <a:ext uri="{63B3BB69-23CF-44E3-9099-C40C66FF867C}">
                  <a14:compatExt spid="_x0000_s1946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67" name="Object 1035" hidden="1">
              <a:extLst>
                <a:ext uri="{63B3BB69-23CF-44E3-9099-C40C66FF867C}">
                  <a14:compatExt spid="_x0000_s1946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68" name="Object 1036" hidden="1">
              <a:extLst>
                <a:ext uri="{63B3BB69-23CF-44E3-9099-C40C66FF867C}">
                  <a14:compatExt spid="_x0000_s1946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69" name="Object 1037" hidden="1">
              <a:extLst>
                <a:ext uri="{63B3BB69-23CF-44E3-9099-C40C66FF867C}">
                  <a14:compatExt spid="_x0000_s1946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70" name="Object 1038" hidden="1">
              <a:extLst>
                <a:ext uri="{63B3BB69-23CF-44E3-9099-C40C66FF867C}">
                  <a14:compatExt spid="_x0000_s1947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71" name="Object 1039" hidden="1">
              <a:extLst>
                <a:ext uri="{63B3BB69-23CF-44E3-9099-C40C66FF867C}">
                  <a14:compatExt spid="_x0000_s1947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2" name="Object 1040" hidden="1">
              <a:extLst>
                <a:ext uri="{63B3BB69-23CF-44E3-9099-C40C66FF867C}">
                  <a14:compatExt spid="_x0000_s1947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3" name="Object 1041" hidden="1">
              <a:extLst>
                <a:ext uri="{63B3BB69-23CF-44E3-9099-C40C66FF867C}">
                  <a14:compatExt spid="_x0000_s1947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4" name="Object 1042" hidden="1">
              <a:extLst>
                <a:ext uri="{63B3BB69-23CF-44E3-9099-C40C66FF867C}">
                  <a14:compatExt spid="_x0000_s1947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5" name="Object 1043" hidden="1">
              <a:extLst>
                <a:ext uri="{63B3BB69-23CF-44E3-9099-C40C66FF867C}">
                  <a14:compatExt spid="_x0000_s1947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6" name="Object 1044" hidden="1">
              <a:extLst>
                <a:ext uri="{63B3BB69-23CF-44E3-9099-C40C66FF867C}">
                  <a14:compatExt spid="_x0000_s1947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7" name="Object 1045" hidden="1">
              <a:extLst>
                <a:ext uri="{63B3BB69-23CF-44E3-9099-C40C66FF867C}">
                  <a14:compatExt spid="_x0000_s1947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8" name="Object 1046" hidden="1">
              <a:extLst>
                <a:ext uri="{63B3BB69-23CF-44E3-9099-C40C66FF867C}">
                  <a14:compatExt spid="_x0000_s1947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79" name="Object 1047" hidden="1">
              <a:extLst>
                <a:ext uri="{63B3BB69-23CF-44E3-9099-C40C66FF867C}">
                  <a14:compatExt spid="_x0000_s1947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0" name="Object 1048" hidden="1">
              <a:extLst>
                <a:ext uri="{63B3BB69-23CF-44E3-9099-C40C66FF867C}">
                  <a14:compatExt spid="_x0000_s1948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1" name="Object 1049" hidden="1">
              <a:extLst>
                <a:ext uri="{63B3BB69-23CF-44E3-9099-C40C66FF867C}">
                  <a14:compatExt spid="_x0000_s1948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2" name="Object 1050" hidden="1">
              <a:extLst>
                <a:ext uri="{63B3BB69-23CF-44E3-9099-C40C66FF867C}">
                  <a14:compatExt spid="_x0000_s1948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3" name="Object 1051" hidden="1">
              <a:extLst>
                <a:ext uri="{63B3BB69-23CF-44E3-9099-C40C66FF867C}">
                  <a14:compatExt spid="_x0000_s1948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4" name="Object 1052" hidden="1">
              <a:extLst>
                <a:ext uri="{63B3BB69-23CF-44E3-9099-C40C66FF867C}">
                  <a14:compatExt spid="_x0000_s1948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5" name="Object 1053" hidden="1">
              <a:extLst>
                <a:ext uri="{63B3BB69-23CF-44E3-9099-C40C66FF867C}">
                  <a14:compatExt spid="_x0000_s1948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6" name="Object 1054" hidden="1">
              <a:extLst>
                <a:ext uri="{63B3BB69-23CF-44E3-9099-C40C66FF867C}">
                  <a14:compatExt spid="_x0000_s1948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87" name="Object 1055" hidden="1">
              <a:extLst>
                <a:ext uri="{63B3BB69-23CF-44E3-9099-C40C66FF867C}">
                  <a14:compatExt spid="_x0000_s1948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88" name="Object 1056" hidden="1">
              <a:extLst>
                <a:ext uri="{63B3BB69-23CF-44E3-9099-C40C66FF867C}">
                  <a14:compatExt spid="_x0000_s1948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89" name="Object 1057" hidden="1">
              <a:extLst>
                <a:ext uri="{63B3BB69-23CF-44E3-9099-C40C66FF867C}">
                  <a14:compatExt spid="_x0000_s1948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90" name="Object 1058" hidden="1">
              <a:extLst>
                <a:ext uri="{63B3BB69-23CF-44E3-9099-C40C66FF867C}">
                  <a14:compatExt spid="_x0000_s1949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91" name="Object 1059" hidden="1">
              <a:extLst>
                <a:ext uri="{63B3BB69-23CF-44E3-9099-C40C66FF867C}">
                  <a14:compatExt spid="_x0000_s1949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92" name="Object 1060" hidden="1">
              <a:extLst>
                <a:ext uri="{63B3BB69-23CF-44E3-9099-C40C66FF867C}">
                  <a14:compatExt spid="_x0000_s1949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93" name="Object 1061" hidden="1">
              <a:extLst>
                <a:ext uri="{63B3BB69-23CF-44E3-9099-C40C66FF867C}">
                  <a14:compatExt spid="_x0000_s1949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97" name="Object 1065" hidden="1">
              <a:extLst>
                <a:ext uri="{63B3BB69-23CF-44E3-9099-C40C66FF867C}">
                  <a14:compatExt spid="_x0000_s1949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98" name="Object 1066" hidden="1">
              <a:extLst>
                <a:ext uri="{63B3BB69-23CF-44E3-9099-C40C66FF867C}">
                  <a14:compatExt spid="_x0000_s1949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99" name="Object 1067" hidden="1">
              <a:extLst>
                <a:ext uri="{63B3BB69-23CF-44E3-9099-C40C66FF867C}">
                  <a14:compatExt spid="_x0000_s1949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00" name="Object 1068" hidden="1">
              <a:extLst>
                <a:ext uri="{63B3BB69-23CF-44E3-9099-C40C66FF867C}">
                  <a14:compatExt spid="_x0000_s1950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01" name="Object 1069" hidden="1">
              <a:extLst>
                <a:ext uri="{63B3BB69-23CF-44E3-9099-C40C66FF867C}">
                  <a14:compatExt spid="_x0000_s1950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02" name="Object 1070" hidden="1">
              <a:extLst>
                <a:ext uri="{63B3BB69-23CF-44E3-9099-C40C66FF867C}">
                  <a14:compatExt spid="_x0000_s1950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03" name="Object 1071" hidden="1">
              <a:extLst>
                <a:ext uri="{63B3BB69-23CF-44E3-9099-C40C66FF867C}">
                  <a14:compatExt spid="_x0000_s1950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04" name="Object 1072" hidden="1">
              <a:extLst>
                <a:ext uri="{63B3BB69-23CF-44E3-9099-C40C66FF867C}">
                  <a14:compatExt spid="_x0000_s1950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05" name="Object 1073" hidden="1">
              <a:extLst>
                <a:ext uri="{63B3BB69-23CF-44E3-9099-C40C66FF867C}">
                  <a14:compatExt spid="_x0000_s1950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06" name="Object 1074" hidden="1">
              <a:extLst>
                <a:ext uri="{63B3BB69-23CF-44E3-9099-C40C66FF867C}">
                  <a14:compatExt spid="_x0000_s1950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07" name="Object 1075" hidden="1">
              <a:extLst>
                <a:ext uri="{63B3BB69-23CF-44E3-9099-C40C66FF867C}">
                  <a14:compatExt spid="_x0000_s1950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08" name="Object 1076" hidden="1">
              <a:extLst>
                <a:ext uri="{63B3BB69-23CF-44E3-9099-C40C66FF867C}">
                  <a14:compatExt spid="_x0000_s1950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09" name="Object 1077" hidden="1">
              <a:extLst>
                <a:ext uri="{63B3BB69-23CF-44E3-9099-C40C66FF867C}">
                  <a14:compatExt spid="_x0000_s1950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10" name="Object 1078" hidden="1">
              <a:extLst>
                <a:ext uri="{63B3BB69-23CF-44E3-9099-C40C66FF867C}">
                  <a14:compatExt spid="_x0000_s1951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11" name="Object 1079" hidden="1">
              <a:extLst>
                <a:ext uri="{63B3BB69-23CF-44E3-9099-C40C66FF867C}">
                  <a14:compatExt spid="_x0000_s1951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2" name="Object 1080" hidden="1">
              <a:extLst>
                <a:ext uri="{63B3BB69-23CF-44E3-9099-C40C66FF867C}">
                  <a14:compatExt spid="_x0000_s1951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3" name="Object 1081" hidden="1">
              <a:extLst>
                <a:ext uri="{63B3BB69-23CF-44E3-9099-C40C66FF867C}">
                  <a14:compatExt spid="_x0000_s1951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4" name="Object 1082" hidden="1">
              <a:extLst>
                <a:ext uri="{63B3BB69-23CF-44E3-9099-C40C66FF867C}">
                  <a14:compatExt spid="_x0000_s1951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5" name="Object 1083" hidden="1">
              <a:extLst>
                <a:ext uri="{63B3BB69-23CF-44E3-9099-C40C66FF867C}">
                  <a14:compatExt spid="_x0000_s1951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6" name="Object 1084" hidden="1">
              <a:extLst>
                <a:ext uri="{63B3BB69-23CF-44E3-9099-C40C66FF867C}">
                  <a14:compatExt spid="_x0000_s1951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7" name="Object 1085" hidden="1">
              <a:extLst>
                <a:ext uri="{63B3BB69-23CF-44E3-9099-C40C66FF867C}">
                  <a14:compatExt spid="_x0000_s1951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8" name="Object 1086" hidden="1">
              <a:extLst>
                <a:ext uri="{63B3BB69-23CF-44E3-9099-C40C66FF867C}">
                  <a14:compatExt spid="_x0000_s1951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9" name="Object 1087" hidden="1">
              <a:extLst>
                <a:ext uri="{63B3BB69-23CF-44E3-9099-C40C66FF867C}">
                  <a14:compatExt spid="_x0000_s1951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0" name="Object 1088" hidden="1">
              <a:extLst>
                <a:ext uri="{63B3BB69-23CF-44E3-9099-C40C66FF867C}">
                  <a14:compatExt spid="_x0000_s1952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1" name="Object 1089" hidden="1">
              <a:extLst>
                <a:ext uri="{63B3BB69-23CF-44E3-9099-C40C66FF867C}">
                  <a14:compatExt spid="_x0000_s1952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2" name="Object 1090" hidden="1">
              <a:extLst>
                <a:ext uri="{63B3BB69-23CF-44E3-9099-C40C66FF867C}">
                  <a14:compatExt spid="_x0000_s1952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3" name="Object 1091" hidden="1">
              <a:extLst>
                <a:ext uri="{63B3BB69-23CF-44E3-9099-C40C66FF867C}">
                  <a14:compatExt spid="_x0000_s1952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4" name="Object 1092" hidden="1">
              <a:extLst>
                <a:ext uri="{63B3BB69-23CF-44E3-9099-C40C66FF867C}">
                  <a14:compatExt spid="_x0000_s1952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5" name="Object 1093" hidden="1">
              <a:extLst>
                <a:ext uri="{63B3BB69-23CF-44E3-9099-C40C66FF867C}">
                  <a14:compatExt spid="_x0000_s1952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6" name="Object 1094" hidden="1">
              <a:extLst>
                <a:ext uri="{63B3BB69-23CF-44E3-9099-C40C66FF867C}">
                  <a14:compatExt spid="_x0000_s1952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0" name="Object 1098" hidden="1">
              <a:extLst>
                <a:ext uri="{63B3BB69-23CF-44E3-9099-C40C66FF867C}">
                  <a14:compatExt spid="_x0000_s1953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1" name="Object 1099" hidden="1">
              <a:extLst>
                <a:ext uri="{63B3BB69-23CF-44E3-9099-C40C66FF867C}">
                  <a14:compatExt spid="_x0000_s1953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2" name="Object 1100" hidden="1">
              <a:extLst>
                <a:ext uri="{63B3BB69-23CF-44E3-9099-C40C66FF867C}">
                  <a14:compatExt spid="_x0000_s1953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3" name="Object 1101" hidden="1">
              <a:extLst>
                <a:ext uri="{63B3BB69-23CF-44E3-9099-C40C66FF867C}">
                  <a14:compatExt spid="_x0000_s1953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4" name="Object 1102" hidden="1">
              <a:extLst>
                <a:ext uri="{63B3BB69-23CF-44E3-9099-C40C66FF867C}">
                  <a14:compatExt spid="_x0000_s1953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5" name="Object 1103" hidden="1">
              <a:extLst>
                <a:ext uri="{63B3BB69-23CF-44E3-9099-C40C66FF867C}">
                  <a14:compatExt spid="_x0000_s1953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6" name="Object 1104" hidden="1">
              <a:extLst>
                <a:ext uri="{63B3BB69-23CF-44E3-9099-C40C66FF867C}">
                  <a14:compatExt spid="_x0000_s1953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7" name="Object 1105" hidden="1">
              <a:extLst>
                <a:ext uri="{63B3BB69-23CF-44E3-9099-C40C66FF867C}">
                  <a14:compatExt spid="_x0000_s1953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38" name="Object 1106" hidden="1">
              <a:extLst>
                <a:ext uri="{63B3BB69-23CF-44E3-9099-C40C66FF867C}">
                  <a14:compatExt spid="_x0000_s1953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39" name="Object 1107" hidden="1">
              <a:extLst>
                <a:ext uri="{63B3BB69-23CF-44E3-9099-C40C66FF867C}">
                  <a14:compatExt spid="_x0000_s1953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40" name="Object 1108" hidden="1">
              <a:extLst>
                <a:ext uri="{63B3BB69-23CF-44E3-9099-C40C66FF867C}">
                  <a14:compatExt spid="_x0000_s1954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41" name="Object 1109" hidden="1">
              <a:extLst>
                <a:ext uri="{63B3BB69-23CF-44E3-9099-C40C66FF867C}">
                  <a14:compatExt spid="_x0000_s1954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42" name="Object 1110" hidden="1">
              <a:extLst>
                <a:ext uri="{63B3BB69-23CF-44E3-9099-C40C66FF867C}">
                  <a14:compatExt spid="_x0000_s1954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43" name="Object 1111" hidden="1">
              <a:extLst>
                <a:ext uri="{63B3BB69-23CF-44E3-9099-C40C66FF867C}">
                  <a14:compatExt spid="_x0000_s1954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44" name="Object 1112" hidden="1">
              <a:extLst>
                <a:ext uri="{63B3BB69-23CF-44E3-9099-C40C66FF867C}">
                  <a14:compatExt spid="_x0000_s1954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45" name="Object 1113" hidden="1">
              <a:extLst>
                <a:ext uri="{63B3BB69-23CF-44E3-9099-C40C66FF867C}">
                  <a14:compatExt spid="_x0000_s1954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46" name="Object 1114" hidden="1">
              <a:extLst>
                <a:ext uri="{63B3BB69-23CF-44E3-9099-C40C66FF867C}">
                  <a14:compatExt spid="_x0000_s1954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47" name="Object 1115" hidden="1">
              <a:extLst>
                <a:ext uri="{63B3BB69-23CF-44E3-9099-C40C66FF867C}">
                  <a14:compatExt spid="_x0000_s1954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48" name="Object 1116" hidden="1">
              <a:extLst>
                <a:ext uri="{63B3BB69-23CF-44E3-9099-C40C66FF867C}">
                  <a14:compatExt spid="_x0000_s1954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49" name="Object 1117" hidden="1">
              <a:extLst>
                <a:ext uri="{63B3BB69-23CF-44E3-9099-C40C66FF867C}">
                  <a14:compatExt spid="_x0000_s1954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50" name="Object 1118" hidden="1">
              <a:extLst>
                <a:ext uri="{63B3BB69-23CF-44E3-9099-C40C66FF867C}">
                  <a14:compatExt spid="_x0000_s1955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51" name="Object 1119" hidden="1">
              <a:extLst>
                <a:ext uri="{63B3BB69-23CF-44E3-9099-C40C66FF867C}">
                  <a14:compatExt spid="_x0000_s1955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52" name="Object 1120" hidden="1">
              <a:extLst>
                <a:ext uri="{63B3BB69-23CF-44E3-9099-C40C66FF867C}">
                  <a14:compatExt spid="_x0000_s1955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3" name="Object 1121" hidden="1">
              <a:extLst>
                <a:ext uri="{63B3BB69-23CF-44E3-9099-C40C66FF867C}">
                  <a14:compatExt spid="_x0000_s1955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4" name="Object 1122" hidden="1">
              <a:extLst>
                <a:ext uri="{63B3BB69-23CF-44E3-9099-C40C66FF867C}">
                  <a14:compatExt spid="_x0000_s1955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5" name="Object 1123" hidden="1">
              <a:extLst>
                <a:ext uri="{63B3BB69-23CF-44E3-9099-C40C66FF867C}">
                  <a14:compatExt spid="_x0000_s1955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6" name="Object 1124" hidden="1">
              <a:extLst>
                <a:ext uri="{63B3BB69-23CF-44E3-9099-C40C66FF867C}">
                  <a14:compatExt spid="_x0000_s1955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7" name="Object 1125" hidden="1">
              <a:extLst>
                <a:ext uri="{63B3BB69-23CF-44E3-9099-C40C66FF867C}">
                  <a14:compatExt spid="_x0000_s1955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8" name="Object 1126" hidden="1">
              <a:extLst>
                <a:ext uri="{63B3BB69-23CF-44E3-9099-C40C66FF867C}">
                  <a14:compatExt spid="_x0000_s1955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9" name="Object 1127" hidden="1">
              <a:extLst>
                <a:ext uri="{63B3BB69-23CF-44E3-9099-C40C66FF867C}">
                  <a14:compatExt spid="_x0000_s1955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3" name="Object 1131" hidden="1">
              <a:extLst>
                <a:ext uri="{63B3BB69-23CF-44E3-9099-C40C66FF867C}">
                  <a14:compatExt spid="_x0000_s1956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4" name="Object 1132" hidden="1">
              <a:extLst>
                <a:ext uri="{63B3BB69-23CF-44E3-9099-C40C66FF867C}">
                  <a14:compatExt spid="_x0000_s1956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5" name="Object 1133" hidden="1">
              <a:extLst>
                <a:ext uri="{63B3BB69-23CF-44E3-9099-C40C66FF867C}">
                  <a14:compatExt spid="_x0000_s1956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6" name="Object 1134" hidden="1">
              <a:extLst>
                <a:ext uri="{63B3BB69-23CF-44E3-9099-C40C66FF867C}">
                  <a14:compatExt spid="_x0000_s1956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7" name="Object 1135" hidden="1">
              <a:extLst>
                <a:ext uri="{63B3BB69-23CF-44E3-9099-C40C66FF867C}">
                  <a14:compatExt spid="_x0000_s1956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8" name="Object 1136" hidden="1">
              <a:extLst>
                <a:ext uri="{63B3BB69-23CF-44E3-9099-C40C66FF867C}">
                  <a14:compatExt spid="_x0000_s1956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9" name="Object 1137" hidden="1">
              <a:extLst>
                <a:ext uri="{63B3BB69-23CF-44E3-9099-C40C66FF867C}">
                  <a14:compatExt spid="_x0000_s1956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70" name="Object 1138" hidden="1">
              <a:extLst>
                <a:ext uri="{63B3BB69-23CF-44E3-9099-C40C66FF867C}">
                  <a14:compatExt spid="_x0000_s1957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1" name="Object 1139" hidden="1">
              <a:extLst>
                <a:ext uri="{63B3BB69-23CF-44E3-9099-C40C66FF867C}">
                  <a14:compatExt spid="_x0000_s1957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2" name="Object 1140" hidden="1">
              <a:extLst>
                <a:ext uri="{63B3BB69-23CF-44E3-9099-C40C66FF867C}">
                  <a14:compatExt spid="_x0000_s1957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3" name="Object 1141" hidden="1">
              <a:extLst>
                <a:ext uri="{63B3BB69-23CF-44E3-9099-C40C66FF867C}">
                  <a14:compatExt spid="_x0000_s1957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4" name="Object 1142" hidden="1">
              <a:extLst>
                <a:ext uri="{63B3BB69-23CF-44E3-9099-C40C66FF867C}">
                  <a14:compatExt spid="_x0000_s1957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5" name="Object 1143" hidden="1">
              <a:extLst>
                <a:ext uri="{63B3BB69-23CF-44E3-9099-C40C66FF867C}">
                  <a14:compatExt spid="_x0000_s1957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6" name="Object 1144" hidden="1">
              <a:extLst>
                <a:ext uri="{63B3BB69-23CF-44E3-9099-C40C66FF867C}">
                  <a14:compatExt spid="_x0000_s1957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7" name="Object 1145" hidden="1">
              <a:extLst>
                <a:ext uri="{63B3BB69-23CF-44E3-9099-C40C66FF867C}">
                  <a14:compatExt spid="_x0000_s1957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78" name="Object 1146" hidden="1">
              <a:extLst>
                <a:ext uri="{63B3BB69-23CF-44E3-9099-C40C66FF867C}">
                  <a14:compatExt spid="_x0000_s1957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79" name="Object 1147" hidden="1">
              <a:extLst>
                <a:ext uri="{63B3BB69-23CF-44E3-9099-C40C66FF867C}">
                  <a14:compatExt spid="_x0000_s1957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80" name="Object 1148" hidden="1">
              <a:extLst>
                <a:ext uri="{63B3BB69-23CF-44E3-9099-C40C66FF867C}">
                  <a14:compatExt spid="_x0000_s1958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81" name="Object 1149" hidden="1">
              <a:extLst>
                <a:ext uri="{63B3BB69-23CF-44E3-9099-C40C66FF867C}">
                  <a14:compatExt spid="_x0000_s1958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82" name="Object 1150" hidden="1">
              <a:extLst>
                <a:ext uri="{63B3BB69-23CF-44E3-9099-C40C66FF867C}">
                  <a14:compatExt spid="_x0000_s1958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83" name="Object 1151" hidden="1">
              <a:extLst>
                <a:ext uri="{63B3BB69-23CF-44E3-9099-C40C66FF867C}">
                  <a14:compatExt spid="_x0000_s1958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84" name="Object 1152" hidden="1">
              <a:extLst>
                <a:ext uri="{63B3BB69-23CF-44E3-9099-C40C66FF867C}">
                  <a14:compatExt spid="_x0000_s1958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85" name="Object 1153" hidden="1">
              <a:extLst>
                <a:ext uri="{63B3BB69-23CF-44E3-9099-C40C66FF867C}">
                  <a14:compatExt spid="_x0000_s1958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86" name="Object 1154" hidden="1">
              <a:extLst>
                <a:ext uri="{63B3BB69-23CF-44E3-9099-C40C66FF867C}">
                  <a14:compatExt spid="_x0000_s1958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87" name="Object 1155" hidden="1">
              <a:extLst>
                <a:ext uri="{63B3BB69-23CF-44E3-9099-C40C66FF867C}">
                  <a14:compatExt spid="_x0000_s1958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88" name="Object 1156" hidden="1">
              <a:extLst>
                <a:ext uri="{63B3BB69-23CF-44E3-9099-C40C66FF867C}">
                  <a14:compatExt spid="_x0000_s1958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89" name="Object 1157" hidden="1">
              <a:extLst>
                <a:ext uri="{63B3BB69-23CF-44E3-9099-C40C66FF867C}">
                  <a14:compatExt spid="_x0000_s1958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90" name="Object 1158" hidden="1">
              <a:extLst>
                <a:ext uri="{63B3BB69-23CF-44E3-9099-C40C66FF867C}">
                  <a14:compatExt spid="_x0000_s1959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91" name="Object 1159" hidden="1">
              <a:extLst>
                <a:ext uri="{63B3BB69-23CF-44E3-9099-C40C66FF867C}">
                  <a14:compatExt spid="_x0000_s1959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92" name="Object 1160" hidden="1">
              <a:extLst>
                <a:ext uri="{63B3BB69-23CF-44E3-9099-C40C66FF867C}">
                  <a14:compatExt spid="_x0000_s1959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96" name="Object 1164" hidden="1">
              <a:extLst>
                <a:ext uri="{63B3BB69-23CF-44E3-9099-C40C66FF867C}">
                  <a14:compatExt spid="_x0000_s1959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97" name="Object 1165" hidden="1">
              <a:extLst>
                <a:ext uri="{63B3BB69-23CF-44E3-9099-C40C66FF867C}">
                  <a14:compatExt spid="_x0000_s1959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98" name="Object 1166" hidden="1">
              <a:extLst>
                <a:ext uri="{63B3BB69-23CF-44E3-9099-C40C66FF867C}">
                  <a14:compatExt spid="_x0000_s1959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99" name="Object 1167" hidden="1">
              <a:extLst>
                <a:ext uri="{63B3BB69-23CF-44E3-9099-C40C66FF867C}">
                  <a14:compatExt spid="_x0000_s1959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00" name="Object 1168" hidden="1">
              <a:extLst>
                <a:ext uri="{63B3BB69-23CF-44E3-9099-C40C66FF867C}">
                  <a14:compatExt spid="_x0000_s1960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01" name="Object 1169" hidden="1">
              <a:extLst>
                <a:ext uri="{63B3BB69-23CF-44E3-9099-C40C66FF867C}">
                  <a14:compatExt spid="_x0000_s1960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02" name="Object 1170" hidden="1">
              <a:extLst>
                <a:ext uri="{63B3BB69-23CF-44E3-9099-C40C66FF867C}">
                  <a14:compatExt spid="_x0000_s1960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03" name="Object 1171" hidden="1">
              <a:extLst>
                <a:ext uri="{63B3BB69-23CF-44E3-9099-C40C66FF867C}">
                  <a14:compatExt spid="_x0000_s1960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04" name="Object 1172" hidden="1">
              <a:extLst>
                <a:ext uri="{63B3BB69-23CF-44E3-9099-C40C66FF867C}">
                  <a14:compatExt spid="_x0000_s1960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05" name="Object 1173" hidden="1">
              <a:extLst>
                <a:ext uri="{63B3BB69-23CF-44E3-9099-C40C66FF867C}">
                  <a14:compatExt spid="_x0000_s1960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06" name="Object 1174" hidden="1">
              <a:extLst>
                <a:ext uri="{63B3BB69-23CF-44E3-9099-C40C66FF867C}">
                  <a14:compatExt spid="_x0000_s1960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07" name="Object 1175" hidden="1">
              <a:extLst>
                <a:ext uri="{63B3BB69-23CF-44E3-9099-C40C66FF867C}">
                  <a14:compatExt spid="_x0000_s1960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08" name="Object 1176" hidden="1">
              <a:extLst>
                <a:ext uri="{63B3BB69-23CF-44E3-9099-C40C66FF867C}">
                  <a14:compatExt spid="_x0000_s1960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09" name="Object 1177" hidden="1">
              <a:extLst>
                <a:ext uri="{63B3BB69-23CF-44E3-9099-C40C66FF867C}">
                  <a14:compatExt spid="_x0000_s1960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10" name="Object 1178" hidden="1">
              <a:extLst>
                <a:ext uri="{63B3BB69-23CF-44E3-9099-C40C66FF867C}">
                  <a14:compatExt spid="_x0000_s1961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1" name="Object 1179" hidden="1">
              <a:extLst>
                <a:ext uri="{63B3BB69-23CF-44E3-9099-C40C66FF867C}">
                  <a14:compatExt spid="_x0000_s1961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2" name="Object 1180" hidden="1">
              <a:extLst>
                <a:ext uri="{63B3BB69-23CF-44E3-9099-C40C66FF867C}">
                  <a14:compatExt spid="_x0000_s1961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3" name="Object 1181" hidden="1">
              <a:extLst>
                <a:ext uri="{63B3BB69-23CF-44E3-9099-C40C66FF867C}">
                  <a14:compatExt spid="_x0000_s1961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4" name="Object 1182" hidden="1">
              <a:extLst>
                <a:ext uri="{63B3BB69-23CF-44E3-9099-C40C66FF867C}">
                  <a14:compatExt spid="_x0000_s1961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5" name="Object 1183" hidden="1">
              <a:extLst>
                <a:ext uri="{63B3BB69-23CF-44E3-9099-C40C66FF867C}">
                  <a14:compatExt spid="_x0000_s1961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6" name="Object 1184" hidden="1">
              <a:extLst>
                <a:ext uri="{63B3BB69-23CF-44E3-9099-C40C66FF867C}">
                  <a14:compatExt spid="_x0000_s1961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7" name="Object 1185" hidden="1">
              <a:extLst>
                <a:ext uri="{63B3BB69-23CF-44E3-9099-C40C66FF867C}">
                  <a14:compatExt spid="_x0000_s1961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8" name="Object 1186" hidden="1">
              <a:extLst>
                <a:ext uri="{63B3BB69-23CF-44E3-9099-C40C66FF867C}">
                  <a14:compatExt spid="_x0000_s1961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19" name="Object 1187" hidden="1">
              <a:extLst>
                <a:ext uri="{63B3BB69-23CF-44E3-9099-C40C66FF867C}">
                  <a14:compatExt spid="_x0000_s1961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20" name="Object 1188" hidden="1">
              <a:extLst>
                <a:ext uri="{63B3BB69-23CF-44E3-9099-C40C66FF867C}">
                  <a14:compatExt spid="_x0000_s1962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21" name="Object 1189" hidden="1">
              <a:extLst>
                <a:ext uri="{63B3BB69-23CF-44E3-9099-C40C66FF867C}">
                  <a14:compatExt spid="_x0000_s1962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22" name="Object 1190" hidden="1">
              <a:extLst>
                <a:ext uri="{63B3BB69-23CF-44E3-9099-C40C66FF867C}">
                  <a14:compatExt spid="_x0000_s1962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23" name="Object 1191" hidden="1">
              <a:extLst>
                <a:ext uri="{63B3BB69-23CF-44E3-9099-C40C66FF867C}">
                  <a14:compatExt spid="_x0000_s1962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24" name="Object 1192" hidden="1">
              <a:extLst>
                <a:ext uri="{63B3BB69-23CF-44E3-9099-C40C66FF867C}">
                  <a14:compatExt spid="_x0000_s1962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25" name="Object 1193" hidden="1">
              <a:extLst>
                <a:ext uri="{63B3BB69-23CF-44E3-9099-C40C66FF867C}">
                  <a14:compatExt spid="_x0000_s1962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29" name="Object 1197" hidden="1">
              <a:extLst>
                <a:ext uri="{63B3BB69-23CF-44E3-9099-C40C66FF867C}">
                  <a14:compatExt spid="_x0000_s1962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0" name="Object 1198" hidden="1">
              <a:extLst>
                <a:ext uri="{63B3BB69-23CF-44E3-9099-C40C66FF867C}">
                  <a14:compatExt spid="_x0000_s1963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1" name="Object 1199" hidden="1">
              <a:extLst>
                <a:ext uri="{63B3BB69-23CF-44E3-9099-C40C66FF867C}">
                  <a14:compatExt spid="_x0000_s1963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2" name="Object 1200" hidden="1">
              <a:extLst>
                <a:ext uri="{63B3BB69-23CF-44E3-9099-C40C66FF867C}">
                  <a14:compatExt spid="_x0000_s1963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3" name="Object 1201" hidden="1">
              <a:extLst>
                <a:ext uri="{63B3BB69-23CF-44E3-9099-C40C66FF867C}">
                  <a14:compatExt spid="_x0000_s1963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4" name="Object 1202" hidden="1">
              <a:extLst>
                <a:ext uri="{63B3BB69-23CF-44E3-9099-C40C66FF867C}">
                  <a14:compatExt spid="_x0000_s1963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5" name="Object 1203" hidden="1">
              <a:extLst>
                <a:ext uri="{63B3BB69-23CF-44E3-9099-C40C66FF867C}">
                  <a14:compatExt spid="_x0000_s1963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6" name="Object 1204" hidden="1">
              <a:extLst>
                <a:ext uri="{63B3BB69-23CF-44E3-9099-C40C66FF867C}">
                  <a14:compatExt spid="_x0000_s1963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37" name="Object 1205" hidden="1">
              <a:extLst>
                <a:ext uri="{63B3BB69-23CF-44E3-9099-C40C66FF867C}">
                  <a14:compatExt spid="_x0000_s1963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38" name="Object 1206" hidden="1">
              <a:extLst>
                <a:ext uri="{63B3BB69-23CF-44E3-9099-C40C66FF867C}">
                  <a14:compatExt spid="_x0000_s1963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39" name="Object 1207" hidden="1">
              <a:extLst>
                <a:ext uri="{63B3BB69-23CF-44E3-9099-C40C66FF867C}">
                  <a14:compatExt spid="_x0000_s1963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40" name="Object 1208" hidden="1">
              <a:extLst>
                <a:ext uri="{63B3BB69-23CF-44E3-9099-C40C66FF867C}">
                  <a14:compatExt spid="_x0000_s1964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41" name="Object 1209" hidden="1">
              <a:extLst>
                <a:ext uri="{63B3BB69-23CF-44E3-9099-C40C66FF867C}">
                  <a14:compatExt spid="_x0000_s1964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42" name="Object 1210" hidden="1">
              <a:extLst>
                <a:ext uri="{63B3BB69-23CF-44E3-9099-C40C66FF867C}">
                  <a14:compatExt spid="_x0000_s1964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43" name="Object 1211" hidden="1">
              <a:extLst>
                <a:ext uri="{63B3BB69-23CF-44E3-9099-C40C66FF867C}">
                  <a14:compatExt spid="_x0000_s1964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44" name="Object 1212" hidden="1">
              <a:extLst>
                <a:ext uri="{63B3BB69-23CF-44E3-9099-C40C66FF867C}">
                  <a14:compatExt spid="_x0000_s1964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45" name="Object 1213" hidden="1">
              <a:extLst>
                <a:ext uri="{63B3BB69-23CF-44E3-9099-C40C66FF867C}">
                  <a14:compatExt spid="_x0000_s1964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46" name="Object 1214" hidden="1">
              <a:extLst>
                <a:ext uri="{63B3BB69-23CF-44E3-9099-C40C66FF867C}">
                  <a14:compatExt spid="_x0000_s1964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47" name="Object 1215" hidden="1">
              <a:extLst>
                <a:ext uri="{63B3BB69-23CF-44E3-9099-C40C66FF867C}">
                  <a14:compatExt spid="_x0000_s1964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48" name="Object 1216" hidden="1">
              <a:extLst>
                <a:ext uri="{63B3BB69-23CF-44E3-9099-C40C66FF867C}">
                  <a14:compatExt spid="_x0000_s1964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49" name="Object 1217" hidden="1">
              <a:extLst>
                <a:ext uri="{63B3BB69-23CF-44E3-9099-C40C66FF867C}">
                  <a14:compatExt spid="_x0000_s1964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50" name="Object 1218" hidden="1">
              <a:extLst>
                <a:ext uri="{63B3BB69-23CF-44E3-9099-C40C66FF867C}">
                  <a14:compatExt spid="_x0000_s1965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51" name="Object 1219" hidden="1">
              <a:extLst>
                <a:ext uri="{63B3BB69-23CF-44E3-9099-C40C66FF867C}">
                  <a14:compatExt spid="_x0000_s1965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2" name="Object 1220" hidden="1">
              <a:extLst>
                <a:ext uri="{63B3BB69-23CF-44E3-9099-C40C66FF867C}">
                  <a14:compatExt spid="_x0000_s1965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3" name="Object 1221" hidden="1">
              <a:extLst>
                <a:ext uri="{63B3BB69-23CF-44E3-9099-C40C66FF867C}">
                  <a14:compatExt spid="_x0000_s1965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4" name="Object 1222" hidden="1">
              <a:extLst>
                <a:ext uri="{63B3BB69-23CF-44E3-9099-C40C66FF867C}">
                  <a14:compatExt spid="_x0000_s1965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5" name="Object 1223" hidden="1">
              <a:extLst>
                <a:ext uri="{63B3BB69-23CF-44E3-9099-C40C66FF867C}">
                  <a14:compatExt spid="_x0000_s1965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6" name="Object 1224" hidden="1">
              <a:extLst>
                <a:ext uri="{63B3BB69-23CF-44E3-9099-C40C66FF867C}">
                  <a14:compatExt spid="_x0000_s1965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7" name="Object 1225" hidden="1">
              <a:extLst>
                <a:ext uri="{63B3BB69-23CF-44E3-9099-C40C66FF867C}">
                  <a14:compatExt spid="_x0000_s1965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8" name="Object 1226" hidden="1">
              <a:extLst>
                <a:ext uri="{63B3BB69-23CF-44E3-9099-C40C66FF867C}">
                  <a14:compatExt spid="_x0000_s1965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222250</xdr:rowOff>
        </xdr:from>
        <xdr:to>
          <xdr:col>14</xdr:col>
          <xdr:colOff>336550</xdr:colOff>
          <xdr:row>13</xdr:row>
          <xdr:rowOff>127000</xdr:rowOff>
        </xdr:to>
        <xdr:sp>
          <xdr:nvSpPr>
            <xdr:cNvPr id="19766" name="Object 1334" hidden="1">
              <a:extLst>
                <a:ext uri="{63B3BB69-23CF-44E3-9099-C40C66FF867C}">
                  <a14:compatExt spid="_x0000_s19766"/>
                </a:ext>
              </a:extLst>
            </xdr:cNvPr>
            <xdr:cNvSpPr/>
          </xdr:nvSpPr>
          <xdr:spPr>
            <a:xfrm>
              <a:off x="6369050" y="734060"/>
              <a:ext cx="387350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12700</xdr:colOff>
          <xdr:row>17</xdr:row>
          <xdr:rowOff>25400</xdr:rowOff>
        </xdr:from>
        <xdr:to>
          <xdr:col>14</xdr:col>
          <xdr:colOff>349250</xdr:colOff>
          <xdr:row>27</xdr:row>
          <xdr:rowOff>184150</xdr:rowOff>
        </xdr:to>
        <xdr:sp>
          <xdr:nvSpPr>
            <xdr:cNvPr id="19768" name="Object 1336" hidden="1">
              <a:extLst>
                <a:ext uri="{63B3BB69-23CF-44E3-9099-C40C66FF867C}">
                  <a14:compatExt spid="_x0000_s19768"/>
                </a:ext>
              </a:extLst>
            </xdr:cNvPr>
            <xdr:cNvSpPr/>
          </xdr:nvSpPr>
          <xdr:spPr>
            <a:xfrm>
              <a:off x="6381750" y="4375785"/>
              <a:ext cx="38735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25400</xdr:colOff>
          <xdr:row>31</xdr:row>
          <xdr:rowOff>44450</xdr:rowOff>
        </xdr:from>
        <xdr:to>
          <xdr:col>14</xdr:col>
          <xdr:colOff>349250</xdr:colOff>
          <xdr:row>41</xdr:row>
          <xdr:rowOff>203200</xdr:rowOff>
        </xdr:to>
        <xdr:sp>
          <xdr:nvSpPr>
            <xdr:cNvPr id="19769" name="Object 1337" hidden="1">
              <a:extLst>
                <a:ext uri="{63B3BB69-23CF-44E3-9099-C40C66FF867C}">
                  <a14:compatExt spid="_x0000_s19769"/>
                </a:ext>
              </a:extLst>
            </xdr:cNvPr>
            <xdr:cNvSpPr/>
          </xdr:nvSpPr>
          <xdr:spPr>
            <a:xfrm>
              <a:off x="6394450" y="7977505"/>
              <a:ext cx="38608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806450</xdr:colOff>
          <xdr:row>45</xdr:row>
          <xdr:rowOff>38100</xdr:rowOff>
        </xdr:from>
        <xdr:to>
          <xdr:col>14</xdr:col>
          <xdr:colOff>254000</xdr:colOff>
          <xdr:row>55</xdr:row>
          <xdr:rowOff>196850</xdr:rowOff>
        </xdr:to>
        <xdr:sp>
          <xdr:nvSpPr>
            <xdr:cNvPr id="19771" name="Object 1339" hidden="1">
              <a:extLst>
                <a:ext uri="{63B3BB69-23CF-44E3-9099-C40C66FF867C}">
                  <a14:compatExt spid="_x0000_s19771"/>
                </a:ext>
              </a:extLst>
            </xdr:cNvPr>
            <xdr:cNvSpPr/>
          </xdr:nvSpPr>
          <xdr:spPr>
            <a:xfrm>
              <a:off x="6286500" y="11553825"/>
              <a:ext cx="38735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819150</xdr:colOff>
          <xdr:row>59</xdr:row>
          <xdr:rowOff>38100</xdr:rowOff>
        </xdr:from>
        <xdr:to>
          <xdr:col>14</xdr:col>
          <xdr:colOff>266700</xdr:colOff>
          <xdr:row>69</xdr:row>
          <xdr:rowOff>196850</xdr:rowOff>
        </xdr:to>
        <xdr:sp>
          <xdr:nvSpPr>
            <xdr:cNvPr id="19773" name="Object 1341" hidden="1">
              <a:extLst>
                <a:ext uri="{63B3BB69-23CF-44E3-9099-C40C66FF867C}">
                  <a14:compatExt spid="_x0000_s19773"/>
                </a:ext>
              </a:extLst>
            </xdr:cNvPr>
            <xdr:cNvSpPr/>
          </xdr:nvSpPr>
          <xdr:spPr>
            <a:xfrm>
              <a:off x="6299200" y="15136495"/>
              <a:ext cx="38735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838200</xdr:colOff>
          <xdr:row>73</xdr:row>
          <xdr:rowOff>12700</xdr:rowOff>
        </xdr:from>
        <xdr:to>
          <xdr:col>14</xdr:col>
          <xdr:colOff>279400</xdr:colOff>
          <xdr:row>83</xdr:row>
          <xdr:rowOff>171450</xdr:rowOff>
        </xdr:to>
        <xdr:sp>
          <xdr:nvSpPr>
            <xdr:cNvPr id="19774" name="Object 1342" hidden="1">
              <a:extLst>
                <a:ext uri="{63B3BB69-23CF-44E3-9099-C40C66FF867C}">
                  <a14:compatExt spid="_x0000_s19774"/>
                </a:ext>
              </a:extLst>
            </xdr:cNvPr>
            <xdr:cNvSpPr/>
          </xdr:nvSpPr>
          <xdr:spPr>
            <a:xfrm>
              <a:off x="6318250" y="18693765"/>
              <a:ext cx="386715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image" Target="../media/image2.png"/><Relationship Id="rId4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92.bin"/><Relationship Id="rId98" Type="http://schemas.openxmlformats.org/officeDocument/2006/relationships/oleObject" Target="../embeddings/oleObject91.bin"/><Relationship Id="rId97" Type="http://schemas.openxmlformats.org/officeDocument/2006/relationships/oleObject" Target="../embeddings/oleObject90.bin"/><Relationship Id="rId96" Type="http://schemas.openxmlformats.org/officeDocument/2006/relationships/oleObject" Target="../embeddings/oleObject89.bin"/><Relationship Id="rId95" Type="http://schemas.openxmlformats.org/officeDocument/2006/relationships/oleObject" Target="../embeddings/oleObject88.bin"/><Relationship Id="rId94" Type="http://schemas.openxmlformats.org/officeDocument/2006/relationships/oleObject" Target="../embeddings/oleObject87.bin"/><Relationship Id="rId93" Type="http://schemas.openxmlformats.org/officeDocument/2006/relationships/oleObject" Target="../embeddings/oleObject86.bin"/><Relationship Id="rId92" Type="http://schemas.openxmlformats.org/officeDocument/2006/relationships/oleObject" Target="../embeddings/oleObject85.bin"/><Relationship Id="rId91" Type="http://schemas.openxmlformats.org/officeDocument/2006/relationships/oleObject" Target="../embeddings/oleObject84.bin"/><Relationship Id="rId90" Type="http://schemas.openxmlformats.org/officeDocument/2006/relationships/oleObject" Target="../embeddings/oleObject83.bin"/><Relationship Id="rId9" Type="http://schemas.openxmlformats.org/officeDocument/2006/relationships/oleObject" Target="../embeddings/oleObject5.bin"/><Relationship Id="rId89" Type="http://schemas.openxmlformats.org/officeDocument/2006/relationships/oleObject" Target="../embeddings/oleObject82.bin"/><Relationship Id="rId88" Type="http://schemas.openxmlformats.org/officeDocument/2006/relationships/oleObject" Target="../embeddings/oleObject81.bin"/><Relationship Id="rId87" Type="http://schemas.openxmlformats.org/officeDocument/2006/relationships/oleObject" Target="../embeddings/oleObject80.bin"/><Relationship Id="rId86" Type="http://schemas.openxmlformats.org/officeDocument/2006/relationships/oleObject" Target="../embeddings/oleObject79.bin"/><Relationship Id="rId85" Type="http://schemas.openxmlformats.org/officeDocument/2006/relationships/oleObject" Target="../embeddings/oleObject78.bin"/><Relationship Id="rId84" Type="http://schemas.openxmlformats.org/officeDocument/2006/relationships/oleObject" Target="../embeddings/oleObject77.bin"/><Relationship Id="rId83" Type="http://schemas.openxmlformats.org/officeDocument/2006/relationships/oleObject" Target="../embeddings/oleObject76.bin"/><Relationship Id="rId82" Type="http://schemas.openxmlformats.org/officeDocument/2006/relationships/oleObject" Target="../embeddings/oleObject75.bin"/><Relationship Id="rId81" Type="http://schemas.openxmlformats.org/officeDocument/2006/relationships/oleObject" Target="../embeddings/oleObject74.bin"/><Relationship Id="rId80" Type="http://schemas.openxmlformats.org/officeDocument/2006/relationships/oleObject" Target="../embeddings/oleObject73.bin"/><Relationship Id="rId8" Type="http://schemas.openxmlformats.org/officeDocument/2006/relationships/oleObject" Target="../embeddings/oleObject4.bin"/><Relationship Id="rId79" Type="http://schemas.openxmlformats.org/officeDocument/2006/relationships/oleObject" Target="../embeddings/oleObject72.bin"/><Relationship Id="rId78" Type="http://schemas.openxmlformats.org/officeDocument/2006/relationships/oleObject" Target="../embeddings/oleObject71.bin"/><Relationship Id="rId77" Type="http://schemas.openxmlformats.org/officeDocument/2006/relationships/oleObject" Target="../embeddings/oleObject70.bin"/><Relationship Id="rId76" Type="http://schemas.openxmlformats.org/officeDocument/2006/relationships/oleObject" Target="../embeddings/oleObject69.bin"/><Relationship Id="rId75" Type="http://schemas.openxmlformats.org/officeDocument/2006/relationships/oleObject" Target="../embeddings/oleObject68.bin"/><Relationship Id="rId74" Type="http://schemas.openxmlformats.org/officeDocument/2006/relationships/oleObject" Target="../embeddings/oleObject67.bin"/><Relationship Id="rId73" Type="http://schemas.openxmlformats.org/officeDocument/2006/relationships/oleObject" Target="../embeddings/oleObject66.bin"/><Relationship Id="rId72" Type="http://schemas.openxmlformats.org/officeDocument/2006/relationships/oleObject" Target="../embeddings/oleObject65.bin"/><Relationship Id="rId71" Type="http://schemas.openxmlformats.org/officeDocument/2006/relationships/oleObject" Target="../embeddings/oleObject64.bin"/><Relationship Id="rId70" Type="http://schemas.openxmlformats.org/officeDocument/2006/relationships/oleObject" Target="../embeddings/oleObject63.bin"/><Relationship Id="rId7" Type="http://schemas.openxmlformats.org/officeDocument/2006/relationships/image" Target="../media/image5.emf"/><Relationship Id="rId69" Type="http://schemas.openxmlformats.org/officeDocument/2006/relationships/oleObject" Target="../embeddings/oleObject62.bin"/><Relationship Id="rId68" Type="http://schemas.openxmlformats.org/officeDocument/2006/relationships/oleObject" Target="../embeddings/oleObject61.bin"/><Relationship Id="rId67" Type="http://schemas.openxmlformats.org/officeDocument/2006/relationships/oleObject" Target="../embeddings/oleObject60.bin"/><Relationship Id="rId66" Type="http://schemas.openxmlformats.org/officeDocument/2006/relationships/oleObject" Target="../embeddings/oleObject59.bin"/><Relationship Id="rId65" Type="http://schemas.openxmlformats.org/officeDocument/2006/relationships/oleObject" Target="../embeddings/oleObject58.bin"/><Relationship Id="rId64" Type="http://schemas.openxmlformats.org/officeDocument/2006/relationships/oleObject" Target="../embeddings/oleObject57.bin"/><Relationship Id="rId63" Type="http://schemas.openxmlformats.org/officeDocument/2006/relationships/oleObject" Target="../embeddings/oleObject56.bin"/><Relationship Id="rId62" Type="http://schemas.openxmlformats.org/officeDocument/2006/relationships/oleObject" Target="../embeddings/oleObject55.bin"/><Relationship Id="rId61" Type="http://schemas.openxmlformats.org/officeDocument/2006/relationships/oleObject" Target="../embeddings/oleObject54.bin"/><Relationship Id="rId60" Type="http://schemas.openxmlformats.org/officeDocument/2006/relationships/oleObject" Target="../embeddings/oleObject53.bin"/><Relationship Id="rId6" Type="http://schemas.openxmlformats.org/officeDocument/2006/relationships/oleObject" Target="../embeddings/oleObject3.bin"/><Relationship Id="rId59" Type="http://schemas.openxmlformats.org/officeDocument/2006/relationships/oleObject" Target="../embeddings/oleObject52.bin"/><Relationship Id="rId58" Type="http://schemas.openxmlformats.org/officeDocument/2006/relationships/oleObject" Target="../embeddings/oleObject51.bin"/><Relationship Id="rId57" Type="http://schemas.openxmlformats.org/officeDocument/2006/relationships/oleObject" Target="../embeddings/oleObject50.bin"/><Relationship Id="rId56" Type="http://schemas.openxmlformats.org/officeDocument/2006/relationships/oleObject" Target="../embeddings/oleObject49.bin"/><Relationship Id="rId55" Type="http://schemas.openxmlformats.org/officeDocument/2006/relationships/oleObject" Target="../embeddings/oleObject48.bin"/><Relationship Id="rId54" Type="http://schemas.openxmlformats.org/officeDocument/2006/relationships/oleObject" Target="../embeddings/oleObject47.bin"/><Relationship Id="rId53" Type="http://schemas.openxmlformats.org/officeDocument/2006/relationships/oleObject" Target="../embeddings/oleObject46.bin"/><Relationship Id="rId52" Type="http://schemas.openxmlformats.org/officeDocument/2006/relationships/oleObject" Target="../embeddings/oleObject45.bin"/><Relationship Id="rId51" Type="http://schemas.openxmlformats.org/officeDocument/2006/relationships/oleObject" Target="../embeddings/oleObject44.bin"/><Relationship Id="rId50" Type="http://schemas.openxmlformats.org/officeDocument/2006/relationships/oleObject" Target="../embeddings/oleObject43.bin"/><Relationship Id="rId5" Type="http://schemas.openxmlformats.org/officeDocument/2006/relationships/image" Target="../media/image4.emf"/><Relationship Id="rId49" Type="http://schemas.openxmlformats.org/officeDocument/2006/relationships/oleObject" Target="../embeddings/oleObject42.bin"/><Relationship Id="rId48" Type="http://schemas.openxmlformats.org/officeDocument/2006/relationships/oleObject" Target="../embeddings/oleObject41.bin"/><Relationship Id="rId47" Type="http://schemas.openxmlformats.org/officeDocument/2006/relationships/oleObject" Target="../embeddings/oleObject40.bin"/><Relationship Id="rId46" Type="http://schemas.openxmlformats.org/officeDocument/2006/relationships/oleObject" Target="../embeddings/oleObject39.bin"/><Relationship Id="rId45" Type="http://schemas.openxmlformats.org/officeDocument/2006/relationships/oleObject" Target="../embeddings/oleObject38.bin"/><Relationship Id="rId44" Type="http://schemas.openxmlformats.org/officeDocument/2006/relationships/oleObject" Target="../embeddings/oleObject37.bin"/><Relationship Id="rId43" Type="http://schemas.openxmlformats.org/officeDocument/2006/relationships/oleObject" Target="../embeddings/oleObject36.bin"/><Relationship Id="rId42" Type="http://schemas.openxmlformats.org/officeDocument/2006/relationships/oleObject" Target="../embeddings/oleObject35.bin"/><Relationship Id="rId41" Type="http://schemas.openxmlformats.org/officeDocument/2006/relationships/oleObject" Target="../embeddings/oleObject34.bin"/><Relationship Id="rId40" Type="http://schemas.openxmlformats.org/officeDocument/2006/relationships/oleObject" Target="../embeddings/oleObject33.bin"/><Relationship Id="rId4" Type="http://schemas.openxmlformats.org/officeDocument/2006/relationships/oleObject" Target="../embeddings/oleObject2.bin"/><Relationship Id="rId39" Type="http://schemas.openxmlformats.org/officeDocument/2006/relationships/oleObject" Target="../embeddings/oleObject32.bin"/><Relationship Id="rId38" Type="http://schemas.openxmlformats.org/officeDocument/2006/relationships/image" Target="../media/image8.emf"/><Relationship Id="rId37" Type="http://schemas.openxmlformats.org/officeDocument/2006/relationships/oleObject" Target="../embeddings/oleObject31.bin"/><Relationship Id="rId36" Type="http://schemas.openxmlformats.org/officeDocument/2006/relationships/oleObject" Target="../embeddings/oleObject30.bin"/><Relationship Id="rId35" Type="http://schemas.openxmlformats.org/officeDocument/2006/relationships/oleObject" Target="../embeddings/oleObject29.bin"/><Relationship Id="rId34" Type="http://schemas.openxmlformats.org/officeDocument/2006/relationships/oleObject" Target="../embeddings/oleObject28.bin"/><Relationship Id="rId33" Type="http://schemas.openxmlformats.org/officeDocument/2006/relationships/oleObject" Target="../embeddings/oleObject27.bin"/><Relationship Id="rId32" Type="http://schemas.openxmlformats.org/officeDocument/2006/relationships/oleObject" Target="../embeddings/oleObject26.bin"/><Relationship Id="rId31" Type="http://schemas.openxmlformats.org/officeDocument/2006/relationships/oleObject" Target="../embeddings/oleObject25.bin"/><Relationship Id="rId30" Type="http://schemas.openxmlformats.org/officeDocument/2006/relationships/oleObject" Target="../embeddings/oleObject24.bin"/><Relationship Id="rId3" Type="http://schemas.openxmlformats.org/officeDocument/2006/relationships/vmlDrawing" Target="../drawings/vmlDrawing2.vml"/><Relationship Id="rId29" Type="http://schemas.openxmlformats.org/officeDocument/2006/relationships/image" Target="../media/image7.emf"/><Relationship Id="rId28" Type="http://schemas.openxmlformats.org/officeDocument/2006/relationships/oleObject" Target="../embeddings/oleObject23.bin"/><Relationship Id="rId277" Type="http://schemas.openxmlformats.org/officeDocument/2006/relationships/image" Target="../media/image2.png"/><Relationship Id="rId276" Type="http://schemas.openxmlformats.org/officeDocument/2006/relationships/image" Target="../media/image15.emf"/><Relationship Id="rId275" Type="http://schemas.openxmlformats.org/officeDocument/2006/relationships/oleObject" Target="../embeddings/oleObject262.bin"/><Relationship Id="rId274" Type="http://schemas.openxmlformats.org/officeDocument/2006/relationships/image" Target="../media/image14.emf"/><Relationship Id="rId273" Type="http://schemas.openxmlformats.org/officeDocument/2006/relationships/oleObject" Target="../embeddings/oleObject261.bin"/><Relationship Id="rId272" Type="http://schemas.openxmlformats.org/officeDocument/2006/relationships/image" Target="../media/image13.emf"/><Relationship Id="rId271" Type="http://schemas.openxmlformats.org/officeDocument/2006/relationships/oleObject" Target="../embeddings/oleObject260.bin"/><Relationship Id="rId270" Type="http://schemas.openxmlformats.org/officeDocument/2006/relationships/image" Target="../media/image12.emf"/><Relationship Id="rId27" Type="http://schemas.openxmlformats.org/officeDocument/2006/relationships/oleObject" Target="../embeddings/oleObject22.bin"/><Relationship Id="rId269" Type="http://schemas.openxmlformats.org/officeDocument/2006/relationships/oleObject" Target="../embeddings/oleObject259.bin"/><Relationship Id="rId268" Type="http://schemas.openxmlformats.org/officeDocument/2006/relationships/image" Target="../media/image11.emf"/><Relationship Id="rId267" Type="http://schemas.openxmlformats.org/officeDocument/2006/relationships/oleObject" Target="../embeddings/oleObject258.bin"/><Relationship Id="rId266" Type="http://schemas.openxmlformats.org/officeDocument/2006/relationships/image" Target="../media/image10.emf"/><Relationship Id="rId265" Type="http://schemas.openxmlformats.org/officeDocument/2006/relationships/oleObject" Target="../embeddings/oleObject257.bin"/><Relationship Id="rId264" Type="http://schemas.openxmlformats.org/officeDocument/2006/relationships/oleObject" Target="../embeddings/oleObject256.bin"/><Relationship Id="rId263" Type="http://schemas.openxmlformats.org/officeDocument/2006/relationships/oleObject" Target="../embeddings/oleObject255.bin"/><Relationship Id="rId262" Type="http://schemas.openxmlformats.org/officeDocument/2006/relationships/oleObject" Target="../embeddings/oleObject254.bin"/><Relationship Id="rId261" Type="http://schemas.openxmlformats.org/officeDocument/2006/relationships/oleObject" Target="../embeddings/oleObject253.bin"/><Relationship Id="rId260" Type="http://schemas.openxmlformats.org/officeDocument/2006/relationships/oleObject" Target="../embeddings/oleObject252.bin"/><Relationship Id="rId26" Type="http://schemas.openxmlformats.org/officeDocument/2006/relationships/oleObject" Target="../embeddings/oleObject21.bin"/><Relationship Id="rId259" Type="http://schemas.openxmlformats.org/officeDocument/2006/relationships/oleObject" Target="../embeddings/oleObject251.bin"/><Relationship Id="rId258" Type="http://schemas.openxmlformats.org/officeDocument/2006/relationships/oleObject" Target="../embeddings/oleObject250.bin"/><Relationship Id="rId257" Type="http://schemas.openxmlformats.org/officeDocument/2006/relationships/oleObject" Target="../embeddings/oleObject249.bin"/><Relationship Id="rId256" Type="http://schemas.openxmlformats.org/officeDocument/2006/relationships/oleObject" Target="../embeddings/oleObject248.bin"/><Relationship Id="rId255" Type="http://schemas.openxmlformats.org/officeDocument/2006/relationships/oleObject" Target="../embeddings/oleObject247.bin"/><Relationship Id="rId254" Type="http://schemas.openxmlformats.org/officeDocument/2006/relationships/oleObject" Target="../embeddings/oleObject246.bin"/><Relationship Id="rId253" Type="http://schemas.openxmlformats.org/officeDocument/2006/relationships/oleObject" Target="../embeddings/oleObject245.bin"/><Relationship Id="rId252" Type="http://schemas.openxmlformats.org/officeDocument/2006/relationships/oleObject" Target="../embeddings/oleObject244.bin"/><Relationship Id="rId251" Type="http://schemas.openxmlformats.org/officeDocument/2006/relationships/oleObject" Target="../embeddings/oleObject243.bin"/><Relationship Id="rId250" Type="http://schemas.openxmlformats.org/officeDocument/2006/relationships/oleObject" Target="../embeddings/oleObject242.bin"/><Relationship Id="rId25" Type="http://schemas.openxmlformats.org/officeDocument/2006/relationships/oleObject" Target="../embeddings/oleObject20.bin"/><Relationship Id="rId249" Type="http://schemas.openxmlformats.org/officeDocument/2006/relationships/oleObject" Target="../embeddings/oleObject241.bin"/><Relationship Id="rId248" Type="http://schemas.openxmlformats.org/officeDocument/2006/relationships/oleObject" Target="../embeddings/oleObject240.bin"/><Relationship Id="rId247" Type="http://schemas.openxmlformats.org/officeDocument/2006/relationships/oleObject" Target="../embeddings/oleObject239.bin"/><Relationship Id="rId246" Type="http://schemas.openxmlformats.org/officeDocument/2006/relationships/oleObject" Target="../embeddings/oleObject238.bin"/><Relationship Id="rId245" Type="http://schemas.openxmlformats.org/officeDocument/2006/relationships/oleObject" Target="../embeddings/oleObject237.bin"/><Relationship Id="rId244" Type="http://schemas.openxmlformats.org/officeDocument/2006/relationships/oleObject" Target="../embeddings/oleObject236.bin"/><Relationship Id="rId243" Type="http://schemas.openxmlformats.org/officeDocument/2006/relationships/oleObject" Target="../embeddings/oleObject235.bin"/><Relationship Id="rId242" Type="http://schemas.openxmlformats.org/officeDocument/2006/relationships/oleObject" Target="../embeddings/oleObject234.bin"/><Relationship Id="rId241" Type="http://schemas.openxmlformats.org/officeDocument/2006/relationships/oleObject" Target="../embeddings/oleObject233.bin"/><Relationship Id="rId240" Type="http://schemas.openxmlformats.org/officeDocument/2006/relationships/oleObject" Target="../embeddings/oleObject232.bin"/><Relationship Id="rId24" Type="http://schemas.openxmlformats.org/officeDocument/2006/relationships/oleObject" Target="../embeddings/oleObject19.bin"/><Relationship Id="rId239" Type="http://schemas.openxmlformats.org/officeDocument/2006/relationships/oleObject" Target="../embeddings/oleObject231.bin"/><Relationship Id="rId238" Type="http://schemas.openxmlformats.org/officeDocument/2006/relationships/image" Target="../media/image9.emf"/><Relationship Id="rId237" Type="http://schemas.openxmlformats.org/officeDocument/2006/relationships/oleObject" Target="../embeddings/oleObject230.bin"/><Relationship Id="rId236" Type="http://schemas.openxmlformats.org/officeDocument/2006/relationships/oleObject" Target="../embeddings/oleObject229.bin"/><Relationship Id="rId235" Type="http://schemas.openxmlformats.org/officeDocument/2006/relationships/oleObject" Target="../embeddings/oleObject228.bin"/><Relationship Id="rId234" Type="http://schemas.openxmlformats.org/officeDocument/2006/relationships/oleObject" Target="../embeddings/oleObject227.bin"/><Relationship Id="rId233" Type="http://schemas.openxmlformats.org/officeDocument/2006/relationships/oleObject" Target="../embeddings/oleObject226.bin"/><Relationship Id="rId232" Type="http://schemas.openxmlformats.org/officeDocument/2006/relationships/oleObject" Target="../embeddings/oleObject225.bin"/><Relationship Id="rId231" Type="http://schemas.openxmlformats.org/officeDocument/2006/relationships/oleObject" Target="../embeddings/oleObject224.bin"/><Relationship Id="rId230" Type="http://schemas.openxmlformats.org/officeDocument/2006/relationships/oleObject" Target="../embeddings/oleObject223.bin"/><Relationship Id="rId23" Type="http://schemas.openxmlformats.org/officeDocument/2006/relationships/oleObject" Target="../embeddings/oleObject18.bin"/><Relationship Id="rId229" Type="http://schemas.openxmlformats.org/officeDocument/2006/relationships/oleObject" Target="../embeddings/oleObject222.bin"/><Relationship Id="rId228" Type="http://schemas.openxmlformats.org/officeDocument/2006/relationships/oleObject" Target="../embeddings/oleObject221.bin"/><Relationship Id="rId227" Type="http://schemas.openxmlformats.org/officeDocument/2006/relationships/oleObject" Target="../embeddings/oleObject220.bin"/><Relationship Id="rId226" Type="http://schemas.openxmlformats.org/officeDocument/2006/relationships/oleObject" Target="../embeddings/oleObject219.bin"/><Relationship Id="rId225" Type="http://schemas.openxmlformats.org/officeDocument/2006/relationships/oleObject" Target="../embeddings/oleObject218.bin"/><Relationship Id="rId224" Type="http://schemas.openxmlformats.org/officeDocument/2006/relationships/oleObject" Target="../embeddings/oleObject217.bin"/><Relationship Id="rId223" Type="http://schemas.openxmlformats.org/officeDocument/2006/relationships/oleObject" Target="../embeddings/oleObject216.bin"/><Relationship Id="rId222" Type="http://schemas.openxmlformats.org/officeDocument/2006/relationships/oleObject" Target="../embeddings/oleObject215.bin"/><Relationship Id="rId221" Type="http://schemas.openxmlformats.org/officeDocument/2006/relationships/oleObject" Target="../embeddings/oleObject214.bin"/><Relationship Id="rId220" Type="http://schemas.openxmlformats.org/officeDocument/2006/relationships/oleObject" Target="../embeddings/oleObject213.bin"/><Relationship Id="rId22" Type="http://schemas.openxmlformats.org/officeDocument/2006/relationships/oleObject" Target="../embeddings/oleObject17.bin"/><Relationship Id="rId219" Type="http://schemas.openxmlformats.org/officeDocument/2006/relationships/oleObject" Target="../embeddings/oleObject212.bin"/><Relationship Id="rId218" Type="http://schemas.openxmlformats.org/officeDocument/2006/relationships/oleObject" Target="../embeddings/oleObject211.bin"/><Relationship Id="rId217" Type="http://schemas.openxmlformats.org/officeDocument/2006/relationships/oleObject" Target="../embeddings/oleObject210.bin"/><Relationship Id="rId216" Type="http://schemas.openxmlformats.org/officeDocument/2006/relationships/oleObject" Target="../embeddings/oleObject209.bin"/><Relationship Id="rId215" Type="http://schemas.openxmlformats.org/officeDocument/2006/relationships/oleObject" Target="../embeddings/oleObject208.bin"/><Relationship Id="rId214" Type="http://schemas.openxmlformats.org/officeDocument/2006/relationships/oleObject" Target="../embeddings/oleObject207.bin"/><Relationship Id="rId213" Type="http://schemas.openxmlformats.org/officeDocument/2006/relationships/oleObject" Target="../embeddings/oleObject206.bin"/><Relationship Id="rId212" Type="http://schemas.openxmlformats.org/officeDocument/2006/relationships/oleObject" Target="../embeddings/oleObject205.bin"/><Relationship Id="rId211" Type="http://schemas.openxmlformats.org/officeDocument/2006/relationships/oleObject" Target="../embeddings/oleObject204.bin"/><Relationship Id="rId210" Type="http://schemas.openxmlformats.org/officeDocument/2006/relationships/oleObject" Target="../embeddings/oleObject203.bin"/><Relationship Id="rId21" Type="http://schemas.openxmlformats.org/officeDocument/2006/relationships/oleObject" Target="../embeddings/oleObject16.bin"/><Relationship Id="rId209" Type="http://schemas.openxmlformats.org/officeDocument/2006/relationships/oleObject" Target="../embeddings/oleObject202.bin"/><Relationship Id="rId208" Type="http://schemas.openxmlformats.org/officeDocument/2006/relationships/oleObject" Target="../embeddings/oleObject201.bin"/><Relationship Id="rId207" Type="http://schemas.openxmlformats.org/officeDocument/2006/relationships/oleObject" Target="../embeddings/oleObject200.bin"/><Relationship Id="rId206" Type="http://schemas.openxmlformats.org/officeDocument/2006/relationships/oleObject" Target="../embeddings/oleObject199.bin"/><Relationship Id="rId205" Type="http://schemas.openxmlformats.org/officeDocument/2006/relationships/oleObject" Target="../embeddings/oleObject198.bin"/><Relationship Id="rId204" Type="http://schemas.openxmlformats.org/officeDocument/2006/relationships/oleObject" Target="../embeddings/oleObject197.bin"/><Relationship Id="rId203" Type="http://schemas.openxmlformats.org/officeDocument/2006/relationships/oleObject" Target="../embeddings/oleObject196.bin"/><Relationship Id="rId202" Type="http://schemas.openxmlformats.org/officeDocument/2006/relationships/oleObject" Target="../embeddings/oleObject195.bin"/><Relationship Id="rId201" Type="http://schemas.openxmlformats.org/officeDocument/2006/relationships/oleObject" Target="../embeddings/oleObject194.bin"/><Relationship Id="rId200" Type="http://schemas.openxmlformats.org/officeDocument/2006/relationships/oleObject" Target="../embeddings/oleObject193.bin"/><Relationship Id="rId20" Type="http://schemas.openxmlformats.org/officeDocument/2006/relationships/oleObject" Target="../embeddings/oleObject15.bin"/><Relationship Id="rId2" Type="http://schemas.openxmlformats.org/officeDocument/2006/relationships/drawing" Target="../drawings/drawing3.xml"/><Relationship Id="rId199" Type="http://schemas.openxmlformats.org/officeDocument/2006/relationships/oleObject" Target="../embeddings/oleObject192.bin"/><Relationship Id="rId198" Type="http://schemas.openxmlformats.org/officeDocument/2006/relationships/oleObject" Target="../embeddings/oleObject191.bin"/><Relationship Id="rId197" Type="http://schemas.openxmlformats.org/officeDocument/2006/relationships/oleObject" Target="../embeddings/oleObject190.bin"/><Relationship Id="rId196" Type="http://schemas.openxmlformats.org/officeDocument/2006/relationships/oleObject" Target="../embeddings/oleObject189.bin"/><Relationship Id="rId195" Type="http://schemas.openxmlformats.org/officeDocument/2006/relationships/oleObject" Target="../embeddings/oleObject188.bin"/><Relationship Id="rId194" Type="http://schemas.openxmlformats.org/officeDocument/2006/relationships/oleObject" Target="../embeddings/oleObject187.bin"/><Relationship Id="rId193" Type="http://schemas.openxmlformats.org/officeDocument/2006/relationships/oleObject" Target="../embeddings/oleObject186.bin"/><Relationship Id="rId192" Type="http://schemas.openxmlformats.org/officeDocument/2006/relationships/oleObject" Target="../embeddings/oleObject185.bin"/><Relationship Id="rId191" Type="http://schemas.openxmlformats.org/officeDocument/2006/relationships/oleObject" Target="../embeddings/oleObject184.bin"/><Relationship Id="rId190" Type="http://schemas.openxmlformats.org/officeDocument/2006/relationships/oleObject" Target="../embeddings/oleObject183.bin"/><Relationship Id="rId19" Type="http://schemas.openxmlformats.org/officeDocument/2006/relationships/oleObject" Target="../embeddings/oleObject14.bin"/><Relationship Id="rId189" Type="http://schemas.openxmlformats.org/officeDocument/2006/relationships/oleObject" Target="../embeddings/oleObject182.bin"/><Relationship Id="rId188" Type="http://schemas.openxmlformats.org/officeDocument/2006/relationships/oleObject" Target="../embeddings/oleObject181.bin"/><Relationship Id="rId187" Type="http://schemas.openxmlformats.org/officeDocument/2006/relationships/oleObject" Target="../embeddings/oleObject180.bin"/><Relationship Id="rId186" Type="http://schemas.openxmlformats.org/officeDocument/2006/relationships/oleObject" Target="../embeddings/oleObject179.bin"/><Relationship Id="rId185" Type="http://schemas.openxmlformats.org/officeDocument/2006/relationships/oleObject" Target="../embeddings/oleObject178.bin"/><Relationship Id="rId184" Type="http://schemas.openxmlformats.org/officeDocument/2006/relationships/oleObject" Target="../embeddings/oleObject177.bin"/><Relationship Id="rId183" Type="http://schemas.openxmlformats.org/officeDocument/2006/relationships/oleObject" Target="../embeddings/oleObject176.bin"/><Relationship Id="rId182" Type="http://schemas.openxmlformats.org/officeDocument/2006/relationships/oleObject" Target="../embeddings/oleObject175.bin"/><Relationship Id="rId181" Type="http://schemas.openxmlformats.org/officeDocument/2006/relationships/oleObject" Target="../embeddings/oleObject174.bin"/><Relationship Id="rId180" Type="http://schemas.openxmlformats.org/officeDocument/2006/relationships/oleObject" Target="../embeddings/oleObject173.bin"/><Relationship Id="rId18" Type="http://schemas.openxmlformats.org/officeDocument/2006/relationships/oleObject" Target="../embeddings/oleObject13.bin"/><Relationship Id="rId179" Type="http://schemas.openxmlformats.org/officeDocument/2006/relationships/oleObject" Target="../embeddings/oleObject172.bin"/><Relationship Id="rId178" Type="http://schemas.openxmlformats.org/officeDocument/2006/relationships/oleObject" Target="../embeddings/oleObject171.bin"/><Relationship Id="rId177" Type="http://schemas.openxmlformats.org/officeDocument/2006/relationships/oleObject" Target="../embeddings/oleObject170.bin"/><Relationship Id="rId176" Type="http://schemas.openxmlformats.org/officeDocument/2006/relationships/oleObject" Target="../embeddings/oleObject169.bin"/><Relationship Id="rId175" Type="http://schemas.openxmlformats.org/officeDocument/2006/relationships/oleObject" Target="../embeddings/oleObject168.bin"/><Relationship Id="rId174" Type="http://schemas.openxmlformats.org/officeDocument/2006/relationships/oleObject" Target="../embeddings/oleObject167.bin"/><Relationship Id="rId173" Type="http://schemas.openxmlformats.org/officeDocument/2006/relationships/oleObject" Target="../embeddings/oleObject166.bin"/><Relationship Id="rId172" Type="http://schemas.openxmlformats.org/officeDocument/2006/relationships/oleObject" Target="../embeddings/oleObject165.bin"/><Relationship Id="rId171" Type="http://schemas.openxmlformats.org/officeDocument/2006/relationships/oleObject" Target="../embeddings/oleObject164.bin"/><Relationship Id="rId170" Type="http://schemas.openxmlformats.org/officeDocument/2006/relationships/oleObject" Target="../embeddings/oleObject163.bin"/><Relationship Id="rId17" Type="http://schemas.openxmlformats.org/officeDocument/2006/relationships/oleObject" Target="../embeddings/oleObject12.bin"/><Relationship Id="rId169" Type="http://schemas.openxmlformats.org/officeDocument/2006/relationships/oleObject" Target="../embeddings/oleObject162.bin"/><Relationship Id="rId168" Type="http://schemas.openxmlformats.org/officeDocument/2006/relationships/oleObject" Target="../embeddings/oleObject161.bin"/><Relationship Id="rId167" Type="http://schemas.openxmlformats.org/officeDocument/2006/relationships/oleObject" Target="../embeddings/oleObject160.bin"/><Relationship Id="rId166" Type="http://schemas.openxmlformats.org/officeDocument/2006/relationships/oleObject" Target="../embeddings/oleObject159.bin"/><Relationship Id="rId165" Type="http://schemas.openxmlformats.org/officeDocument/2006/relationships/oleObject" Target="../embeddings/oleObject158.bin"/><Relationship Id="rId164" Type="http://schemas.openxmlformats.org/officeDocument/2006/relationships/oleObject" Target="../embeddings/oleObject157.bin"/><Relationship Id="rId163" Type="http://schemas.openxmlformats.org/officeDocument/2006/relationships/oleObject" Target="../embeddings/oleObject156.bin"/><Relationship Id="rId162" Type="http://schemas.openxmlformats.org/officeDocument/2006/relationships/oleObject" Target="../embeddings/oleObject155.bin"/><Relationship Id="rId161" Type="http://schemas.openxmlformats.org/officeDocument/2006/relationships/oleObject" Target="../embeddings/oleObject154.bin"/><Relationship Id="rId160" Type="http://schemas.openxmlformats.org/officeDocument/2006/relationships/oleObject" Target="../embeddings/oleObject153.bin"/><Relationship Id="rId16" Type="http://schemas.openxmlformats.org/officeDocument/2006/relationships/oleObject" Target="../embeddings/oleObject11.bin"/><Relationship Id="rId159" Type="http://schemas.openxmlformats.org/officeDocument/2006/relationships/oleObject" Target="../embeddings/oleObject152.bin"/><Relationship Id="rId158" Type="http://schemas.openxmlformats.org/officeDocument/2006/relationships/oleObject" Target="../embeddings/oleObject151.bin"/><Relationship Id="rId157" Type="http://schemas.openxmlformats.org/officeDocument/2006/relationships/oleObject" Target="../embeddings/oleObject150.bin"/><Relationship Id="rId156" Type="http://schemas.openxmlformats.org/officeDocument/2006/relationships/oleObject" Target="../embeddings/oleObject149.bin"/><Relationship Id="rId155" Type="http://schemas.openxmlformats.org/officeDocument/2006/relationships/oleObject" Target="../embeddings/oleObject148.bin"/><Relationship Id="rId154" Type="http://schemas.openxmlformats.org/officeDocument/2006/relationships/oleObject" Target="../embeddings/oleObject147.bin"/><Relationship Id="rId153" Type="http://schemas.openxmlformats.org/officeDocument/2006/relationships/oleObject" Target="../embeddings/oleObject146.bin"/><Relationship Id="rId152" Type="http://schemas.openxmlformats.org/officeDocument/2006/relationships/oleObject" Target="../embeddings/oleObject145.bin"/><Relationship Id="rId151" Type="http://schemas.openxmlformats.org/officeDocument/2006/relationships/oleObject" Target="../embeddings/oleObject144.bin"/><Relationship Id="rId150" Type="http://schemas.openxmlformats.org/officeDocument/2006/relationships/oleObject" Target="../embeddings/oleObject143.bin"/><Relationship Id="rId15" Type="http://schemas.openxmlformats.org/officeDocument/2006/relationships/oleObject" Target="../embeddings/oleObject10.bin"/><Relationship Id="rId149" Type="http://schemas.openxmlformats.org/officeDocument/2006/relationships/oleObject" Target="../embeddings/oleObject142.bin"/><Relationship Id="rId148" Type="http://schemas.openxmlformats.org/officeDocument/2006/relationships/oleObject" Target="../embeddings/oleObject141.bin"/><Relationship Id="rId147" Type="http://schemas.openxmlformats.org/officeDocument/2006/relationships/oleObject" Target="../embeddings/oleObject140.bin"/><Relationship Id="rId146" Type="http://schemas.openxmlformats.org/officeDocument/2006/relationships/oleObject" Target="../embeddings/oleObject139.bin"/><Relationship Id="rId145" Type="http://schemas.openxmlformats.org/officeDocument/2006/relationships/oleObject" Target="../embeddings/oleObject138.bin"/><Relationship Id="rId144" Type="http://schemas.openxmlformats.org/officeDocument/2006/relationships/oleObject" Target="../embeddings/oleObject137.bin"/><Relationship Id="rId143" Type="http://schemas.openxmlformats.org/officeDocument/2006/relationships/oleObject" Target="../embeddings/oleObject136.bin"/><Relationship Id="rId142" Type="http://schemas.openxmlformats.org/officeDocument/2006/relationships/oleObject" Target="../embeddings/oleObject135.bin"/><Relationship Id="rId141" Type="http://schemas.openxmlformats.org/officeDocument/2006/relationships/oleObject" Target="../embeddings/oleObject134.bin"/><Relationship Id="rId140" Type="http://schemas.openxmlformats.org/officeDocument/2006/relationships/oleObject" Target="../embeddings/oleObject133.bin"/><Relationship Id="rId14" Type="http://schemas.openxmlformats.org/officeDocument/2006/relationships/oleObject" Target="../embeddings/oleObject9.bin"/><Relationship Id="rId139" Type="http://schemas.openxmlformats.org/officeDocument/2006/relationships/oleObject" Target="../embeddings/oleObject132.bin"/><Relationship Id="rId138" Type="http://schemas.openxmlformats.org/officeDocument/2006/relationships/oleObject" Target="../embeddings/oleObject131.bin"/><Relationship Id="rId137" Type="http://schemas.openxmlformats.org/officeDocument/2006/relationships/oleObject" Target="../embeddings/oleObject130.bin"/><Relationship Id="rId136" Type="http://schemas.openxmlformats.org/officeDocument/2006/relationships/oleObject" Target="../embeddings/oleObject129.bin"/><Relationship Id="rId135" Type="http://schemas.openxmlformats.org/officeDocument/2006/relationships/oleObject" Target="../embeddings/oleObject128.bin"/><Relationship Id="rId134" Type="http://schemas.openxmlformats.org/officeDocument/2006/relationships/oleObject" Target="../embeddings/oleObject127.bin"/><Relationship Id="rId133" Type="http://schemas.openxmlformats.org/officeDocument/2006/relationships/oleObject" Target="../embeddings/oleObject126.bin"/><Relationship Id="rId132" Type="http://schemas.openxmlformats.org/officeDocument/2006/relationships/oleObject" Target="../embeddings/oleObject125.bin"/><Relationship Id="rId131" Type="http://schemas.openxmlformats.org/officeDocument/2006/relationships/oleObject" Target="../embeddings/oleObject124.bin"/><Relationship Id="rId130" Type="http://schemas.openxmlformats.org/officeDocument/2006/relationships/oleObject" Target="../embeddings/oleObject123.bin"/><Relationship Id="rId13" Type="http://schemas.openxmlformats.org/officeDocument/2006/relationships/oleObject" Target="../embeddings/oleObject8.bin"/><Relationship Id="rId129" Type="http://schemas.openxmlformats.org/officeDocument/2006/relationships/oleObject" Target="../embeddings/oleObject122.bin"/><Relationship Id="rId128" Type="http://schemas.openxmlformats.org/officeDocument/2006/relationships/oleObject" Target="../embeddings/oleObject121.bin"/><Relationship Id="rId127" Type="http://schemas.openxmlformats.org/officeDocument/2006/relationships/oleObject" Target="../embeddings/oleObject120.bin"/><Relationship Id="rId126" Type="http://schemas.openxmlformats.org/officeDocument/2006/relationships/oleObject" Target="../embeddings/oleObject119.bin"/><Relationship Id="rId125" Type="http://schemas.openxmlformats.org/officeDocument/2006/relationships/oleObject" Target="../embeddings/oleObject118.bin"/><Relationship Id="rId124" Type="http://schemas.openxmlformats.org/officeDocument/2006/relationships/oleObject" Target="../embeddings/oleObject117.bin"/><Relationship Id="rId123" Type="http://schemas.openxmlformats.org/officeDocument/2006/relationships/oleObject" Target="../embeddings/oleObject116.bin"/><Relationship Id="rId122" Type="http://schemas.openxmlformats.org/officeDocument/2006/relationships/oleObject" Target="../embeddings/oleObject115.bin"/><Relationship Id="rId121" Type="http://schemas.openxmlformats.org/officeDocument/2006/relationships/oleObject" Target="../embeddings/oleObject114.bin"/><Relationship Id="rId120" Type="http://schemas.openxmlformats.org/officeDocument/2006/relationships/oleObject" Target="../embeddings/oleObject113.bin"/><Relationship Id="rId12" Type="http://schemas.openxmlformats.org/officeDocument/2006/relationships/oleObject" Target="../embeddings/oleObject7.bin"/><Relationship Id="rId119" Type="http://schemas.openxmlformats.org/officeDocument/2006/relationships/oleObject" Target="../embeddings/oleObject112.bin"/><Relationship Id="rId118" Type="http://schemas.openxmlformats.org/officeDocument/2006/relationships/oleObject" Target="../embeddings/oleObject111.bin"/><Relationship Id="rId117" Type="http://schemas.openxmlformats.org/officeDocument/2006/relationships/oleObject" Target="../embeddings/oleObject110.bin"/><Relationship Id="rId116" Type="http://schemas.openxmlformats.org/officeDocument/2006/relationships/oleObject" Target="../embeddings/oleObject109.bin"/><Relationship Id="rId115" Type="http://schemas.openxmlformats.org/officeDocument/2006/relationships/oleObject" Target="../embeddings/oleObject108.bin"/><Relationship Id="rId114" Type="http://schemas.openxmlformats.org/officeDocument/2006/relationships/oleObject" Target="../embeddings/oleObject107.bin"/><Relationship Id="rId113" Type="http://schemas.openxmlformats.org/officeDocument/2006/relationships/oleObject" Target="../embeddings/oleObject106.bin"/><Relationship Id="rId112" Type="http://schemas.openxmlformats.org/officeDocument/2006/relationships/oleObject" Target="../embeddings/oleObject105.bin"/><Relationship Id="rId111" Type="http://schemas.openxmlformats.org/officeDocument/2006/relationships/oleObject" Target="../embeddings/oleObject104.bin"/><Relationship Id="rId110" Type="http://schemas.openxmlformats.org/officeDocument/2006/relationships/oleObject" Target="../embeddings/oleObject103.bin"/><Relationship Id="rId11" Type="http://schemas.openxmlformats.org/officeDocument/2006/relationships/image" Target="../media/image6.emf"/><Relationship Id="rId109" Type="http://schemas.openxmlformats.org/officeDocument/2006/relationships/oleObject" Target="../embeddings/oleObject102.bin"/><Relationship Id="rId108" Type="http://schemas.openxmlformats.org/officeDocument/2006/relationships/oleObject" Target="../embeddings/oleObject101.bin"/><Relationship Id="rId107" Type="http://schemas.openxmlformats.org/officeDocument/2006/relationships/oleObject" Target="../embeddings/oleObject100.bin"/><Relationship Id="rId106" Type="http://schemas.openxmlformats.org/officeDocument/2006/relationships/oleObject" Target="../embeddings/oleObject99.bin"/><Relationship Id="rId105" Type="http://schemas.openxmlformats.org/officeDocument/2006/relationships/oleObject" Target="../embeddings/oleObject98.bin"/><Relationship Id="rId104" Type="http://schemas.openxmlformats.org/officeDocument/2006/relationships/oleObject" Target="../embeddings/oleObject97.bin"/><Relationship Id="rId103" Type="http://schemas.openxmlformats.org/officeDocument/2006/relationships/oleObject" Target="../embeddings/oleObject96.bin"/><Relationship Id="rId102" Type="http://schemas.openxmlformats.org/officeDocument/2006/relationships/oleObject" Target="../embeddings/oleObject95.bin"/><Relationship Id="rId101" Type="http://schemas.openxmlformats.org/officeDocument/2006/relationships/oleObject" Target="../embeddings/oleObject94.bin"/><Relationship Id="rId100" Type="http://schemas.openxmlformats.org/officeDocument/2006/relationships/oleObject" Target="../embeddings/oleObject93.bin"/><Relationship Id="rId10" Type="http://schemas.openxmlformats.org/officeDocument/2006/relationships/oleObject" Target="../embeddings/oleObject6.bin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121"/>
  <sheetViews>
    <sheetView showGridLines="0" zoomScale="85" zoomScaleNormal="85" workbookViewId="0">
      <selection activeCell="D14" sqref="D14"/>
    </sheetView>
  </sheetViews>
  <sheetFormatPr defaultColWidth="9.81818181818182" defaultRowHeight="14.5"/>
  <cols>
    <col min="1" max="1" width="3.09090909090909" style="131" customWidth="1"/>
    <col min="2" max="2" width="22.7272727272727" style="131" customWidth="1"/>
    <col min="3" max="3" width="14.9090909090909" style="131" customWidth="1"/>
    <col min="4" max="4" width="49.2727272727273" style="131" customWidth="1"/>
    <col min="5" max="5" width="36.7272727272727" style="131" customWidth="1"/>
    <col min="6" max="16384" width="9.81818181818182" style="131"/>
  </cols>
  <sheetData>
    <row r="1" s="126" customFormat="1" ht="18" customHeight="1" spans="1:25">
      <c r="A1" s="132"/>
      <c r="B1" s="133"/>
      <c r="C1" s="133"/>
      <c r="D1" s="133"/>
      <c r="E1" s="133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="126" customFormat="1" ht="15.5" spans="1:25">
      <c r="A2" s="132"/>
      <c r="B2" s="133"/>
      <c r="C2" s="133"/>
      <c r="D2" s="133"/>
      <c r="E2" s="133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 s="126" customFormat="1" ht="15.5" spans="1:25">
      <c r="A3" s="132"/>
      <c r="B3" s="133"/>
      <c r="C3" s="133"/>
      <c r="D3" s="133"/>
      <c r="E3" s="133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</row>
    <row r="4" s="127" customFormat="1" ht="26" spans="1:25">
      <c r="A4" s="135"/>
      <c r="B4" s="136" t="s">
        <v>0</v>
      </c>
      <c r="C4" s="136"/>
      <c r="D4" s="137"/>
      <c r="E4" s="135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</row>
    <row r="5" s="126" customFormat="1" ht="15.5" spans="1:25">
      <c r="A5" s="133"/>
      <c r="B5" s="139"/>
      <c r="C5" s="139"/>
      <c r="D5" s="133"/>
      <c r="E5" s="133"/>
      <c r="F5" s="140"/>
      <c r="G5" s="140"/>
      <c r="H5" s="140"/>
      <c r="I5" s="140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</row>
    <row r="6" s="126" customFormat="1" ht="15.5" spans="1:25">
      <c r="A6" s="133"/>
      <c r="B6" s="139"/>
      <c r="C6" s="139"/>
      <c r="D6" s="133"/>
      <c r="E6" s="133"/>
      <c r="F6" s="140"/>
      <c r="G6" s="140"/>
      <c r="H6" s="140"/>
      <c r="I6" s="140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</row>
    <row r="7" s="126" customFormat="1" ht="24.75" customHeight="1" spans="1:25">
      <c r="A7" s="132"/>
      <c r="B7" s="141" t="s">
        <v>1</v>
      </c>
      <c r="C7" s="142" t="s">
        <v>2</v>
      </c>
      <c r="D7" s="143"/>
      <c r="E7" s="133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</row>
    <row r="8" s="128" customFormat="1" ht="33.75" customHeight="1" spans="1:25">
      <c r="A8" s="144"/>
      <c r="B8" s="145" t="s">
        <v>3</v>
      </c>
      <c r="C8" s="146" t="s">
        <v>4</v>
      </c>
      <c r="D8" s="146"/>
      <c r="E8" s="146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</row>
    <row r="9" s="128" customFormat="1" ht="14.25" customHeight="1" spans="1:25">
      <c r="A9" s="144"/>
      <c r="B9" s="144"/>
      <c r="C9" s="144"/>
      <c r="D9" s="144"/>
      <c r="E9" s="144"/>
      <c r="F9" s="148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</row>
    <row r="10" s="128" customFormat="1" ht="17.25" customHeight="1" spans="1:25">
      <c r="A10" s="144"/>
      <c r="B10" s="145"/>
      <c r="C10" s="145"/>
      <c r="D10" s="146"/>
      <c r="E10" s="149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</row>
    <row r="11" s="128" customFormat="1" ht="15.75" customHeight="1" spans="1:25">
      <c r="A11" s="144"/>
      <c r="B11" s="145"/>
      <c r="C11" s="145"/>
      <c r="D11" s="150"/>
      <c r="E11" s="149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</row>
    <row r="12" s="128" customFormat="1" ht="15.5" spans="1:25">
      <c r="A12" s="144"/>
      <c r="B12" s="145"/>
      <c r="C12" s="145"/>
      <c r="D12" s="151"/>
      <c r="E12" s="144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</row>
    <row r="13" s="128" customFormat="1" ht="22.5" customHeight="1" spans="1:25">
      <c r="A13" s="144"/>
      <c r="B13" s="145" t="s">
        <v>5</v>
      </c>
      <c r="C13" s="152">
        <v>45559</v>
      </c>
      <c r="D13" s="153"/>
      <c r="E13" s="144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</row>
    <row r="14" s="128" customFormat="1" ht="27" customHeight="1" spans="1:25">
      <c r="A14" s="144"/>
      <c r="B14" s="145" t="s">
        <v>6</v>
      </c>
      <c r="C14" s="152">
        <v>45565</v>
      </c>
      <c r="D14" s="152"/>
      <c r="E14" s="154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</row>
    <row r="15" s="128" customFormat="1" ht="15.5" spans="1:25">
      <c r="A15" s="144"/>
      <c r="B15" s="145"/>
      <c r="C15" s="145"/>
      <c r="D15" s="155"/>
      <c r="E15" s="154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</row>
    <row r="16" s="128" customFormat="1" ht="15.5" spans="1:25">
      <c r="A16" s="144"/>
      <c r="B16" s="145"/>
      <c r="C16" s="145"/>
      <c r="D16" s="150"/>
      <c r="E16" s="144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</row>
    <row r="17" s="128" customFormat="1" ht="36" customHeight="1" spans="1:25">
      <c r="A17" s="144"/>
      <c r="B17" s="156" t="s">
        <v>7</v>
      </c>
      <c r="C17" s="157" t="s">
        <v>8</v>
      </c>
      <c r="D17" s="158" t="s">
        <v>9</v>
      </c>
      <c r="E17" s="144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</row>
    <row r="18" s="128" customFormat="1" ht="36" customHeight="1" spans="1:25">
      <c r="A18" s="144"/>
      <c r="B18" s="156" t="s">
        <v>10</v>
      </c>
      <c r="C18" s="157" t="s">
        <v>11</v>
      </c>
      <c r="D18" s="158" t="s">
        <v>9</v>
      </c>
      <c r="E18" s="144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</row>
    <row r="19" s="128" customFormat="1" ht="36" customHeight="1" spans="1:25">
      <c r="A19" s="144"/>
      <c r="B19" s="156" t="s">
        <v>12</v>
      </c>
      <c r="C19" s="157" t="s">
        <v>8</v>
      </c>
      <c r="D19" s="158" t="s">
        <v>9</v>
      </c>
      <c r="E19" s="144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</row>
    <row r="20" s="128" customFormat="1" ht="36" customHeight="1" spans="1:25">
      <c r="A20" s="144"/>
      <c r="B20" s="156" t="s">
        <v>13</v>
      </c>
      <c r="C20" s="157" t="s">
        <v>11</v>
      </c>
      <c r="D20" s="158" t="s">
        <v>9</v>
      </c>
      <c r="E20" s="144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</row>
    <row r="21" s="128" customFormat="1" ht="15.5" spans="1:25">
      <c r="A21" s="144"/>
      <c r="B21" s="145"/>
      <c r="C21" s="145"/>
      <c r="D21" s="150"/>
      <c r="E21" s="144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</row>
    <row r="22" s="128" customFormat="1" ht="15.5" spans="1:25">
      <c r="A22" s="144"/>
      <c r="B22" s="145"/>
      <c r="C22" s="145"/>
      <c r="D22" s="150"/>
      <c r="E22" s="144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</row>
    <row r="23" s="128" customFormat="1" ht="15.5" spans="1:25">
      <c r="A23" s="144"/>
      <c r="B23" s="144"/>
      <c r="C23" s="144"/>
      <c r="D23" s="144"/>
      <c r="E23" s="144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</row>
    <row r="24" s="128" customFormat="1" ht="15.5" spans="1:25">
      <c r="A24" s="144"/>
      <c r="B24" s="145"/>
      <c r="C24" s="145"/>
      <c r="D24" s="150"/>
      <c r="E24" s="144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</row>
    <row r="25" s="129" customFormat="1" ht="15.5" spans="1:25">
      <c r="A25" s="159"/>
      <c r="B25" s="145"/>
      <c r="C25" s="145"/>
      <c r="D25" s="144"/>
      <c r="E25" s="144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</row>
    <row r="26" s="129" customFormat="1" ht="15.5" spans="1:25">
      <c r="A26" s="159"/>
      <c r="B26" s="145"/>
      <c r="C26" s="145"/>
      <c r="D26" s="146"/>
      <c r="E26" s="144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</row>
    <row r="27" s="129" customFormat="1" ht="15.5" spans="1:25">
      <c r="A27" s="159"/>
      <c r="B27" s="144"/>
      <c r="C27" s="144"/>
      <c r="D27" s="144"/>
      <c r="E27" s="144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</row>
    <row r="28" s="129" customFormat="1" ht="16.5" customHeight="1" spans="1:25">
      <c r="A28" s="161"/>
      <c r="B28" s="144"/>
      <c r="C28" s="144"/>
      <c r="D28" s="144"/>
      <c r="E28" s="144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</row>
    <row r="29" s="129" customFormat="1" ht="15.5" spans="1:25">
      <c r="A29" s="159"/>
      <c r="B29" s="144"/>
      <c r="C29" s="144"/>
      <c r="D29" s="144"/>
      <c r="E29" s="144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</row>
    <row r="30" s="129" customFormat="1" ht="15.5" spans="1:25">
      <c r="A30" s="159"/>
      <c r="B30" s="144"/>
      <c r="C30" s="144"/>
      <c r="D30" s="144"/>
      <c r="E30" s="144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</row>
    <row r="31" s="129" customFormat="1" ht="15.5" spans="1:25">
      <c r="A31" s="162"/>
      <c r="B31" s="144"/>
      <c r="C31" s="144"/>
      <c r="D31" s="144"/>
      <c r="E31" s="144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</row>
    <row r="32" s="129" customFormat="1" spans="1:25">
      <c r="A32" s="130"/>
      <c r="B32" s="130"/>
      <c r="C32" s="130"/>
      <c r="D32" s="130"/>
      <c r="E32" s="13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</row>
    <row r="33" s="129" customFormat="1" spans="1:25">
      <c r="A33" s="130"/>
      <c r="B33" s="130"/>
      <c r="C33" s="130"/>
      <c r="D33" s="130"/>
      <c r="E33" s="13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</row>
    <row r="34" s="129" customFormat="1" spans="1:25">
      <c r="A34" s="130"/>
      <c r="B34" s="130"/>
      <c r="C34" s="130"/>
      <c r="D34" s="130"/>
      <c r="E34" s="13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</row>
    <row r="35" s="129" customFormat="1" spans="1:25">
      <c r="A35" s="130"/>
      <c r="B35" s="130"/>
      <c r="C35" s="130"/>
      <c r="D35" s="130"/>
      <c r="E35" s="13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</row>
    <row r="36" s="130" customFormat="1"/>
    <row r="37" s="130" customFormat="1"/>
    <row r="38" s="130" customFormat="1"/>
    <row r="39" s="130" customFormat="1"/>
    <row r="40" s="130" customFormat="1"/>
    <row r="41" s="130" customFormat="1"/>
    <row r="42" s="130" customFormat="1"/>
    <row r="43" s="130" customFormat="1"/>
    <row r="44" s="130" customFormat="1"/>
    <row r="45" s="130" customFormat="1"/>
    <row r="46" s="130" customFormat="1"/>
    <row r="47" s="130" customFormat="1"/>
    <row r="48" s="130" customFormat="1"/>
    <row r="49" s="130" customFormat="1" ht="25" customHeight="1"/>
    <row r="50" s="130" customFormat="1" ht="25" customHeight="1"/>
    <row r="51" s="130" customFormat="1" ht="25" customHeight="1"/>
    <row r="52" s="130" customFormat="1" ht="25" customHeight="1"/>
    <row r="53" s="130" customFormat="1" ht="25" customHeight="1"/>
    <row r="54" s="130" customFormat="1" ht="25" customHeight="1"/>
    <row r="55" s="130" customFormat="1" ht="25" customHeight="1"/>
    <row r="56" s="130" customFormat="1" ht="25" customHeight="1"/>
    <row r="57" s="130" customFormat="1" ht="25" customHeight="1"/>
    <row r="58" s="130" customFormat="1" ht="25" customHeight="1"/>
    <row r="59" s="130" customFormat="1" ht="25" customHeight="1"/>
    <row r="60" s="130" customFormat="1" ht="25" customHeight="1"/>
    <row r="61" s="130" customFormat="1" ht="25" customHeight="1"/>
    <row r="62" s="130" customFormat="1" ht="25" customHeight="1"/>
    <row r="63" s="130" customFormat="1" ht="25" customHeight="1"/>
    <row r="64" s="130" customFormat="1" ht="25" customHeight="1"/>
    <row r="65" s="130" customFormat="1" ht="25" customHeight="1"/>
    <row r="66" s="130" customFormat="1" ht="25" customHeight="1"/>
    <row r="67" s="130" customFormat="1" ht="25" customHeight="1"/>
    <row r="68" s="130" customFormat="1" ht="25" customHeight="1"/>
    <row r="69" s="130" customFormat="1" ht="25" customHeight="1"/>
    <row r="70" s="130" customFormat="1" ht="25" customHeight="1"/>
    <row r="71" s="130" customFormat="1" ht="25" customHeight="1"/>
    <row r="72" s="130" customFormat="1" ht="25" customHeight="1"/>
    <row r="73" s="130" customFormat="1" ht="25" customHeight="1"/>
    <row r="74" s="130" customFormat="1" ht="25" customHeight="1"/>
    <row r="75" s="130" customFormat="1" ht="25" customHeight="1"/>
    <row r="76" s="130" customFormat="1" ht="25" customHeight="1"/>
    <row r="77" s="130" customFormat="1" ht="25" customHeight="1"/>
    <row r="78" s="130" customFormat="1" ht="25" customHeight="1"/>
    <row r="79" s="130" customFormat="1" ht="25" customHeight="1"/>
    <row r="80" s="130" customFormat="1" ht="25" customHeight="1"/>
    <row r="81" s="130" customFormat="1" ht="25" customHeight="1"/>
    <row r="82" s="130" customFormat="1" ht="25" customHeight="1"/>
    <row r="83" s="130" customFormat="1" ht="25" customHeight="1"/>
    <row r="84" s="130" customFormat="1" ht="25" customHeight="1"/>
    <row r="85" s="130" customFormat="1" ht="25" customHeight="1"/>
    <row r="86" s="130" customFormat="1" ht="25" customHeight="1"/>
    <row r="87" s="130" customFormat="1" ht="25" customHeight="1"/>
    <row r="88" s="130" customFormat="1" ht="25" customHeight="1"/>
    <row r="89" s="130" customFormat="1" ht="25" customHeight="1"/>
    <row r="90" s="130" customFormat="1" ht="25" customHeight="1"/>
    <row r="91" s="130" customFormat="1" ht="25" customHeight="1"/>
    <row r="92" s="130" customFormat="1" ht="25" customHeight="1"/>
    <row r="93" s="130" customFormat="1" ht="25" customHeight="1"/>
    <row r="94" s="130" customFormat="1" ht="25" customHeight="1"/>
    <row r="95" s="130" customFormat="1" ht="25" customHeight="1"/>
    <row r="96" s="130" customFormat="1" ht="25" customHeight="1"/>
    <row r="97" s="130" customFormat="1" ht="25" customHeight="1"/>
    <row r="98" s="130" customFormat="1" ht="25" customHeight="1"/>
    <row r="99" s="130" customFormat="1" ht="25" customHeight="1"/>
    <row r="100" s="130" customFormat="1" ht="25" customHeight="1"/>
    <row r="101" s="130" customFormat="1" ht="25" customHeight="1"/>
    <row r="102" s="130" customFormat="1" ht="25" customHeight="1"/>
    <row r="103" s="130" customFormat="1" ht="25" customHeight="1"/>
    <row r="104" s="130" customFormat="1" ht="25" customHeight="1"/>
    <row r="105" s="130" customFormat="1" ht="25" customHeight="1"/>
    <row r="106" s="130" customFormat="1" ht="25" customHeight="1"/>
    <row r="107" s="130" customFormat="1" ht="25" customHeight="1"/>
    <row r="108" s="130" customFormat="1" ht="25" customHeight="1"/>
    <row r="109" s="130" customFormat="1" ht="25" customHeight="1"/>
    <row r="110" s="130" customFormat="1" ht="25" customHeight="1"/>
    <row r="111" s="130" customFormat="1" ht="25" customHeight="1"/>
    <row r="112" s="130" customFormat="1" ht="25" customHeight="1"/>
    <row r="113" s="130" customFormat="1" ht="25" customHeight="1"/>
    <row r="114" s="130" customFormat="1" ht="25" customHeight="1"/>
    <row r="115" s="130" customFormat="1" ht="25" customHeight="1"/>
    <row r="116" s="130" customFormat="1" ht="25" customHeight="1" spans="2:4">
      <c r="B116" s="131"/>
      <c r="C116" s="131"/>
      <c r="D116" s="131"/>
    </row>
    <row r="117" s="130" customFormat="1" ht="25" customHeight="1" spans="2:4">
      <c r="B117" s="131"/>
      <c r="C117" s="131"/>
      <c r="D117" s="131"/>
    </row>
    <row r="118" s="130" customFormat="1" ht="25" customHeight="1" spans="1:5">
      <c r="A118" s="131"/>
      <c r="B118" s="131"/>
      <c r="C118" s="131"/>
      <c r="D118" s="131"/>
      <c r="E118" s="131"/>
    </row>
    <row r="119" s="130" customFormat="1" ht="25" customHeight="1" spans="1:5">
      <c r="A119" s="131"/>
      <c r="B119" s="131"/>
      <c r="C119" s="131"/>
      <c r="D119" s="131"/>
      <c r="E119" s="131"/>
    </row>
    <row r="120" s="130" customFormat="1" ht="25" customHeight="1" spans="1:5">
      <c r="A120" s="131"/>
      <c r="B120" s="131"/>
      <c r="C120" s="131"/>
      <c r="D120" s="131"/>
      <c r="E120" s="131"/>
    </row>
    <row r="121" s="130" customFormat="1" ht="25" customHeight="1" spans="1:5">
      <c r="A121" s="131"/>
      <c r="B121" s="131"/>
      <c r="C121" s="131"/>
      <c r="D121" s="131"/>
      <c r="E121" s="131"/>
    </row>
  </sheetData>
  <mergeCells count="3">
    <mergeCell ref="B4:D4"/>
    <mergeCell ref="C7:D7"/>
    <mergeCell ref="C8:E8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orientation="portrait"/>
  <headerFooter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34"/>
  <sheetViews>
    <sheetView showGridLines="0" tabSelected="1" topLeftCell="B1" workbookViewId="0">
      <selection activeCell="I11" sqref="I11"/>
    </sheetView>
  </sheetViews>
  <sheetFormatPr defaultColWidth="7.90909090909091" defaultRowHeight="20.15" customHeight="1"/>
  <cols>
    <col min="1" max="1" width="14.7272727272727" style="114" customWidth="1"/>
    <col min="2" max="2" width="32.2727272727273" style="114" customWidth="1"/>
    <col min="3" max="5" width="15.9090909090909" style="114" customWidth="1"/>
    <col min="6" max="6" width="17" style="114" customWidth="1"/>
    <col min="7" max="7" width="16" style="114" customWidth="1"/>
    <col min="8" max="8" width="16.0909090909091" style="114" customWidth="1"/>
    <col min="9" max="11" width="14.9090909090909" style="114" customWidth="1"/>
    <col min="12" max="16384" width="7.90909090909091" style="114"/>
  </cols>
  <sheetData>
    <row r="1" customHeight="1" spans="1:5">
      <c r="A1" s="115" t="s">
        <v>5</v>
      </c>
      <c r="B1" s="116">
        <v>45565</v>
      </c>
      <c r="C1" s="116"/>
      <c r="D1" s="116"/>
      <c r="E1" s="116"/>
    </row>
    <row r="2" customHeight="1" spans="1:5">
      <c r="A2" s="115" t="s">
        <v>1</v>
      </c>
      <c r="B2" s="117" t="s">
        <v>14</v>
      </c>
      <c r="C2" s="2"/>
      <c r="D2" s="2"/>
      <c r="E2" s="2"/>
    </row>
    <row r="3" customHeight="1" spans="1:5">
      <c r="A3" s="115" t="s">
        <v>15</v>
      </c>
      <c r="B3" s="117" t="s">
        <v>16</v>
      </c>
      <c r="C3" s="2"/>
      <c r="D3" s="2"/>
      <c r="E3" s="2"/>
    </row>
    <row r="4" customHeight="1" spans="1:5">
      <c r="A4" s="115" t="s">
        <v>17</v>
      </c>
      <c r="B4" s="117"/>
      <c r="C4" s="2"/>
      <c r="D4" s="2"/>
      <c r="E4" s="2"/>
    </row>
    <row r="5" customHeight="1" spans="1:11">
      <c r="A5" s="118" t="s">
        <v>18</v>
      </c>
      <c r="B5" s="118" t="s">
        <v>19</v>
      </c>
      <c r="C5" s="119" t="s">
        <v>20</v>
      </c>
      <c r="D5" s="119" t="s">
        <v>21</v>
      </c>
      <c r="E5" s="118" t="s">
        <v>22</v>
      </c>
      <c r="F5" s="118" t="s">
        <v>23</v>
      </c>
      <c r="G5" s="118" t="s">
        <v>24</v>
      </c>
      <c r="H5" s="118" t="s">
        <v>25</v>
      </c>
      <c r="I5" s="119" t="s">
        <v>26</v>
      </c>
      <c r="J5" s="122" t="s">
        <v>27</v>
      </c>
      <c r="K5" s="123"/>
    </row>
    <row r="6" customHeight="1" spans="1:12">
      <c r="A6" s="57">
        <v>1</v>
      </c>
      <c r="B6" s="57" t="s">
        <v>28</v>
      </c>
      <c r="C6" s="120">
        <v>10000</v>
      </c>
      <c r="D6" s="120">
        <v>3</v>
      </c>
      <c r="E6" s="57">
        <f ca="1">OFFSET(INDEX('IC50 Curve'!$A:$A,MATCH(Summary!B6,'IC50 Curve'!$A:$A,0),1),6,7)</f>
        <v>0</v>
      </c>
      <c r="F6" s="57">
        <f ca="1">OFFSET(INDEX('IC50 Curve'!$A:$A,MATCH(Summary!B6,'IC50 Curve'!$A:$A,0),1),5,7)</f>
        <v>0</v>
      </c>
      <c r="G6" s="121">
        <f ca="1">OFFSET(INDEX('IC50 Curve'!$A:$A,MATCH(Summary!B6,'IC50 Curve'!$A:$A,0),1),0,7)</f>
        <v>1.907</v>
      </c>
      <c r="H6" s="121">
        <f ca="1">OFFSET(INDEX('IC50 Curve'!$A:$A,MATCH(Summary!B6,'IC50 Curve'!$A:$A,0),1),1,7)</f>
        <v>89.87</v>
      </c>
      <c r="I6" s="124">
        <f ca="1">OFFSET(INDEX('IC50 Curve'!$A:$A,MATCH(Summary!B6,'IC50 Curve'!$A:$A,0),1),2,7)</f>
        <v>34.56</v>
      </c>
      <c r="J6" s="121">
        <f ca="1">OFFSET(INDEX('IC50 Curve'!$A:$A,MATCH(Summary!B6,'IC50 Curve'!$A:$A,0),1),3,7)</f>
        <v>38.459</v>
      </c>
      <c r="K6" s="125"/>
      <c r="L6" s="1"/>
    </row>
    <row r="7" customHeight="1" spans="1:11">
      <c r="A7" s="57">
        <v>2</v>
      </c>
      <c r="B7" s="57" t="s">
        <v>29</v>
      </c>
      <c r="C7" s="120">
        <v>10000</v>
      </c>
      <c r="D7" s="120">
        <v>3</v>
      </c>
      <c r="E7" s="57">
        <f ca="1">OFFSET(INDEX('IC50 Curve'!$A:$A,MATCH(Summary!B7,'IC50 Curve'!$A:$A,0),1),6,7)</f>
        <v>0</v>
      </c>
      <c r="F7" s="57">
        <f ca="1">OFFSET(INDEX('IC50 Curve'!$A:$A,MATCH(Summary!B7,'IC50 Curve'!$A:$A,0),1),5,7)</f>
        <v>0</v>
      </c>
      <c r="G7" s="121">
        <f ca="1">OFFSET(INDEX('IC50 Curve'!$A:$A,MATCH(Summary!B7,'IC50 Curve'!$A:$A,0),1),0,7)</f>
        <v>-2.544</v>
      </c>
      <c r="H7" s="121">
        <f ca="1">OFFSET(INDEX('IC50 Curve'!$A:$A,MATCH(Summary!B7,'IC50 Curve'!$A:$A,0),1),1,7)</f>
        <v>98.66</v>
      </c>
      <c r="I7" s="124">
        <f ca="1">OFFSET(INDEX('IC50 Curve'!$A:$A,MATCH(Summary!B7,'IC50 Curve'!$A:$A,0),1),2,7)</f>
        <v>128.8</v>
      </c>
      <c r="J7" s="121">
        <f ca="1">OFFSET(INDEX('IC50 Curve'!$A:$A,MATCH(Summary!B7,'IC50 Curve'!$A:$A,0),1),3,7)</f>
        <v>136.1444</v>
      </c>
      <c r="K7" s="125"/>
    </row>
    <row r="8" customHeight="1" spans="1:12">
      <c r="A8" s="57">
        <v>3</v>
      </c>
      <c r="B8" s="57" t="s">
        <v>30</v>
      </c>
      <c r="C8" s="120">
        <v>10000</v>
      </c>
      <c r="D8" s="120">
        <v>3</v>
      </c>
      <c r="E8" s="57">
        <f ca="1">OFFSET(INDEX('IC50 Curve'!$A:$A,MATCH(Summary!B8,'IC50 Curve'!$A:$A,0),1),6,7)</f>
        <v>0</v>
      </c>
      <c r="F8" s="57">
        <f ca="1">OFFSET(INDEX('IC50 Curve'!$A:$A,MATCH(Summary!B8,'IC50 Curve'!$A:$A,0),1),5,7)</f>
        <v>0</v>
      </c>
      <c r="G8" s="121">
        <f ca="1">OFFSET(INDEX('IC50 Curve'!$A:$A,MATCH(Summary!B8,'IC50 Curve'!$A:$A,0),1),0,7)</f>
        <v>-1.555</v>
      </c>
      <c r="H8" s="121">
        <f ca="1">OFFSET(INDEX('IC50 Curve'!$A:$A,MATCH(Summary!B8,'IC50 Curve'!$A:$A,0),1),1,7)</f>
        <v>99.44</v>
      </c>
      <c r="I8" s="124">
        <f ca="1">OFFSET(INDEX('IC50 Curve'!$A:$A,MATCH(Summary!B8,'IC50 Curve'!$A:$A,0),1),2,7)</f>
        <v>1680</v>
      </c>
      <c r="J8" s="121">
        <f ca="1">OFFSET(INDEX('IC50 Curve'!$A:$A,MATCH(Summary!B8,'IC50 Curve'!$A:$A,0),1),3,7)</f>
        <v>1698.243</v>
      </c>
      <c r="K8" s="125"/>
      <c r="L8" s="1"/>
    </row>
    <row r="9" customHeight="1" spans="1:12">
      <c r="A9" s="57">
        <v>4</v>
      </c>
      <c r="B9" s="57" t="s">
        <v>31</v>
      </c>
      <c r="C9" s="120">
        <v>10000</v>
      </c>
      <c r="D9" s="120">
        <v>3</v>
      </c>
      <c r="E9" s="57">
        <f ca="1">OFFSET(INDEX('IC50 Curve'!$A:$A,MATCH(Summary!B9,'IC50 Curve'!$A:$A,0),1),6,7)</f>
        <v>0</v>
      </c>
      <c r="F9" s="57">
        <f ca="1">OFFSET(INDEX('IC50 Curve'!$A:$A,MATCH(Summary!B9,'IC50 Curve'!$A:$A,0),1),5,7)</f>
        <v>0</v>
      </c>
      <c r="G9" s="121">
        <f ca="1">OFFSET(INDEX('IC50 Curve'!$A:$A,MATCH(Summary!B9,'IC50 Curve'!$A:$A,0),1),0,7)</f>
        <v>2.343</v>
      </c>
      <c r="H9" s="121">
        <f ca="1">OFFSET(INDEX('IC50 Curve'!$A:$A,MATCH(Summary!B9,'IC50 Curve'!$A:$A,0),1),1,7)</f>
        <v>8</v>
      </c>
      <c r="I9" s="124" t="str">
        <f ca="1">OFFSET(INDEX('IC50 Curve'!$A:$A,MATCH(Summary!B9,'IC50 Curve'!$A:$A,0),1),2,7)</f>
        <v>＞10000</v>
      </c>
      <c r="J9" s="121" t="str">
        <f ca="1">OFFSET(INDEX('IC50 Curve'!$A:$A,MATCH(Summary!B9,'IC50 Curve'!$A:$A,0),1),3,7)</f>
        <v>＞10000</v>
      </c>
      <c r="K9" s="125"/>
      <c r="L9" s="1"/>
    </row>
    <row r="10" ht="19.5" customHeight="1" spans="1:11">
      <c r="A10" s="57">
        <v>5</v>
      </c>
      <c r="B10" s="57" t="s">
        <v>32</v>
      </c>
      <c r="C10" s="120">
        <v>10000</v>
      </c>
      <c r="D10" s="120">
        <v>3</v>
      </c>
      <c r="E10" s="57">
        <f ca="1">OFFSET(INDEX('IC50 Curve'!$A:$A,MATCH(Summary!B10,'IC50 Curve'!$A:$A,0),1),6,7)</f>
        <v>0</v>
      </c>
      <c r="F10" s="57">
        <f ca="1">OFFSET(INDEX('IC50 Curve'!$A:$A,MATCH(Summary!B10,'IC50 Curve'!$A:$A,0),1),5,7)</f>
        <v>0</v>
      </c>
      <c r="G10" s="121">
        <f ca="1">OFFSET(INDEX('IC50 Curve'!$A:$A,MATCH(Summary!B10,'IC50 Curve'!$A:$A,0),1),0,7)</f>
        <v>-0.0603</v>
      </c>
      <c r="H10" s="121">
        <f ca="1">OFFSET(INDEX('IC50 Curve'!$A:$A,MATCH(Summary!B10,'IC50 Curve'!$A:$A,0),1),1,7)</f>
        <v>92.45</v>
      </c>
      <c r="I10" s="124">
        <f ca="1">OFFSET(INDEX('IC50 Curve'!$A:$A,MATCH(Summary!B10,'IC50 Curve'!$A:$A,0),1),2,7)</f>
        <v>534.2</v>
      </c>
      <c r="J10" s="121">
        <f ca="1">OFFSET(INDEX('IC50 Curve'!$A:$A,MATCH(Summary!B10,'IC50 Curve'!$A:$A,0),1),3,7)</f>
        <v>562.341</v>
      </c>
      <c r="K10" s="125"/>
    </row>
    <row r="11" ht="19.5" customHeight="1" spans="1:11">
      <c r="A11" s="57">
        <v>6</v>
      </c>
      <c r="B11" s="57" t="s">
        <v>33</v>
      </c>
      <c r="C11" s="120">
        <v>10000</v>
      </c>
      <c r="D11" s="120">
        <v>3</v>
      </c>
      <c r="E11" s="57">
        <f ca="1">OFFSET(INDEX('IC50 Curve'!$A:$A,MATCH(Summary!B11,'IC50 Curve'!$A:$A,0),1),6,7)</f>
        <v>0</v>
      </c>
      <c r="F11" s="57">
        <f ca="1">OFFSET(INDEX('IC50 Curve'!$A:$A,MATCH(Summary!B11,'IC50 Curve'!$A:$A,0),1),5,7)</f>
        <v>0</v>
      </c>
      <c r="G11" s="121">
        <f ca="1">OFFSET(INDEX('IC50 Curve'!$A:$A,MATCH(Summary!B11,'IC50 Curve'!$A:$A,0),1),0,7)</f>
        <v>0.2928</v>
      </c>
      <c r="H11" s="121">
        <f ca="1">OFFSET(INDEX('IC50 Curve'!$A:$A,MATCH(Summary!B11,'IC50 Curve'!$A:$A,0),1),1,7)</f>
        <v>90.79</v>
      </c>
      <c r="I11" s="124">
        <f ca="1">OFFSET(INDEX('IC50 Curve'!$A:$A,MATCH(Summary!B11,'IC50 Curve'!$A:$A,0),1),2,7)</f>
        <v>91.48</v>
      </c>
      <c r="J11" s="121">
        <f ca="1">OFFSET(INDEX('IC50 Curve'!$A:$A,MATCH(Summary!B11,'IC50 Curve'!$A:$A,0),1),3,7)</f>
        <v>101.859</v>
      </c>
      <c r="K11" s="125"/>
    </row>
    <row r="16" customHeight="1" spans="2:3">
      <c r="B16" s="1"/>
      <c r="C16" s="1"/>
    </row>
    <row r="17" customHeight="1" spans="2:3">
      <c r="B17" s="1"/>
      <c r="C17" s="1"/>
    </row>
    <row r="18" customHeight="1" spans="2:3">
      <c r="B18" s="1"/>
      <c r="C18" s="1"/>
    </row>
    <row r="19" customHeight="1" spans="2:3">
      <c r="B19" s="1"/>
      <c r="C19" s="1"/>
    </row>
    <row r="20" customHeight="1" spans="2:3">
      <c r="B20" s="1"/>
      <c r="C20" s="1"/>
    </row>
    <row r="21" customHeight="1" spans="2:3">
      <c r="B21" s="1"/>
      <c r="C21" s="1"/>
    </row>
    <row r="22" customHeight="1" spans="2:3">
      <c r="B22" s="1"/>
      <c r="C22" s="1"/>
    </row>
    <row r="23" customHeight="1" spans="2:3">
      <c r="B23" s="1"/>
      <c r="C23" s="1"/>
    </row>
    <row r="24" customHeight="1" spans="2:3">
      <c r="B24" s="1"/>
      <c r="C24" s="1"/>
    </row>
    <row r="25" customHeight="1" spans="2:3">
      <c r="B25" s="1"/>
      <c r="C25" s="1"/>
    </row>
    <row r="26" customHeight="1" spans="2:3">
      <c r="B26" s="1"/>
      <c r="C26" s="1"/>
    </row>
    <row r="27" customHeight="1" spans="2:3">
      <c r="B27" s="1"/>
      <c r="C27" s="1"/>
    </row>
    <row r="28" customHeight="1" spans="2:3">
      <c r="B28" s="1"/>
      <c r="C28" s="1"/>
    </row>
    <row r="29" customHeight="1" spans="2:3">
      <c r="B29" s="1"/>
      <c r="C29" s="1"/>
    </row>
    <row r="30" customHeight="1" spans="2:3">
      <c r="B30" s="1"/>
      <c r="C30" s="1"/>
    </row>
    <row r="31" customHeight="1" spans="2:3">
      <c r="B31" s="1"/>
      <c r="C31" s="1"/>
    </row>
    <row r="32" customHeight="1" spans="2:3">
      <c r="B32" s="1"/>
      <c r="C32" s="1"/>
    </row>
    <row r="33" customHeight="1" spans="2:3">
      <c r="B33" s="1"/>
      <c r="C33" s="1"/>
    </row>
    <row r="34" customHeight="1" spans="2:3">
      <c r="B34" s="1"/>
      <c r="C34" s="1"/>
    </row>
  </sheetData>
  <printOptions horizontalCentered="1" verticalCentered="1"/>
  <pageMargins left="0.984251968503937" right="0.984251968503937" top="0.984251968503937" bottom="0.984251968503937" header="0.511811023622047" footer="0.511811023622047"/>
  <pageSetup paperSize="9" orientation="landscape"/>
  <headerFooter/>
  <drawing r:id="rId1"/>
  <legacyDrawing r:id="rId2"/>
  <picture r:id="rId5"/>
  <oleObjects>
    <mc:AlternateContent xmlns:mc="http://schemas.openxmlformats.org/markup-compatibility/2006">
      <mc:Choice Requires="x14">
        <oleObject shapeId="21506" progId="Prism8.Document" r:id="rId3">
          <objectPr defaultSize="0" r:id="rId4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7</xdr:col>
                <xdr:colOff>603250</xdr:colOff>
                <xdr:row>21</xdr:row>
                <xdr:rowOff>127000</xdr:rowOff>
              </to>
            </anchor>
          </objectPr>
        </oleObject>
      </mc:Choice>
      <mc:Fallback>
        <oleObject shapeId="21506" progId="Prism8.Document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5"/>
  <sheetViews>
    <sheetView showGridLines="0" zoomScale="85" zoomScaleNormal="85" workbookViewId="0">
      <selection activeCell="B15" sqref="B15"/>
    </sheetView>
  </sheetViews>
  <sheetFormatPr defaultColWidth="9.09090909090909" defaultRowHeight="20.15" customHeight="1"/>
  <cols>
    <col min="1" max="1" width="17.7272727272727" style="2" customWidth="1"/>
    <col min="2" max="2" width="103.454545454545" style="107" customWidth="1"/>
    <col min="3" max="16384" width="9.09090909090909" style="108"/>
  </cols>
  <sheetData>
    <row r="1" s="106" customFormat="1" ht="14" spans="1:19">
      <c r="A1" s="109" t="s">
        <v>34</v>
      </c>
      <c r="B1" s="108"/>
      <c r="C1" s="108"/>
      <c r="D1" s="108"/>
      <c r="E1" s="108"/>
      <c r="F1" s="108"/>
      <c r="G1" s="108"/>
      <c r="H1" s="108"/>
      <c r="I1" s="108"/>
      <c r="P1" s="108"/>
      <c r="Q1" s="108"/>
      <c r="R1" s="108"/>
      <c r="S1" s="108"/>
    </row>
    <row r="2" s="106" customFormat="1" ht="16" customHeight="1" spans="1:19">
      <c r="A2" s="108" t="s">
        <v>4</v>
      </c>
      <c r="B2" s="108"/>
      <c r="C2" s="108"/>
      <c r="D2" s="108"/>
      <c r="E2" s="108"/>
      <c r="F2" s="108"/>
      <c r="G2" s="108"/>
      <c r="H2" s="108"/>
      <c r="I2" s="108"/>
      <c r="P2" s="108"/>
      <c r="Q2" s="108"/>
      <c r="R2" s="108"/>
      <c r="S2" s="108"/>
    </row>
    <row r="3" s="106" customFormat="1" ht="14" spans="1:19">
      <c r="A3" s="108"/>
      <c r="B3" s="108"/>
      <c r="C3" s="108"/>
      <c r="D3" s="108"/>
      <c r="E3" s="108"/>
      <c r="F3" s="108"/>
      <c r="G3" s="108"/>
      <c r="H3" s="108"/>
      <c r="I3" s="108"/>
      <c r="P3" s="108"/>
      <c r="Q3" s="108"/>
      <c r="R3" s="108"/>
      <c r="S3" s="108"/>
    </row>
    <row r="4" s="106" customFormat="1" ht="14" spans="1:19">
      <c r="A4" s="110" t="s">
        <v>35</v>
      </c>
      <c r="B4" s="108"/>
      <c r="C4" s="108"/>
      <c r="D4" s="108"/>
      <c r="E4" s="108"/>
      <c r="F4" s="108"/>
      <c r="G4" s="108"/>
      <c r="H4" s="108"/>
      <c r="I4" s="108"/>
      <c r="P4" s="108"/>
      <c r="Q4" s="108"/>
      <c r="R4" s="108"/>
      <c r="S4" s="108"/>
    </row>
    <row r="5" s="106" customFormat="1" ht="14" spans="1:19">
      <c r="A5" s="111" t="s">
        <v>36</v>
      </c>
      <c r="B5" s="108"/>
      <c r="C5" s="108"/>
      <c r="D5" s="108"/>
      <c r="E5" s="108"/>
      <c r="F5" s="108"/>
      <c r="G5" s="108"/>
      <c r="H5" s="108"/>
      <c r="I5" s="108"/>
      <c r="P5" s="108"/>
      <c r="Q5" s="108"/>
      <c r="R5" s="108"/>
      <c r="S5" s="108"/>
    </row>
    <row r="6" s="106" customFormat="1" ht="14" spans="1:19">
      <c r="A6" s="108"/>
      <c r="B6" s="108"/>
      <c r="C6" s="108"/>
      <c r="D6" s="108"/>
      <c r="E6" s="108"/>
      <c r="F6" s="108"/>
      <c r="G6" s="108"/>
      <c r="H6" s="108"/>
      <c r="I6" s="108"/>
      <c r="P6" s="108"/>
      <c r="Q6" s="108"/>
      <c r="R6" s="108"/>
      <c r="S6" s="108"/>
    </row>
    <row r="7" s="106" customFormat="1" ht="14" spans="1:19">
      <c r="A7" s="110" t="s">
        <v>37</v>
      </c>
      <c r="B7" s="108"/>
      <c r="C7" s="108"/>
      <c r="D7" s="108"/>
      <c r="E7" s="108"/>
      <c r="F7" s="108"/>
      <c r="G7" s="108"/>
      <c r="H7" s="108"/>
      <c r="I7" s="108"/>
      <c r="P7" s="108"/>
      <c r="Q7" s="108"/>
      <c r="R7" s="108"/>
      <c r="S7" s="108"/>
    </row>
    <row r="8" s="106" customFormat="1" ht="14" spans="1:19">
      <c r="A8" s="111" t="s">
        <v>38</v>
      </c>
      <c r="B8" s="108"/>
      <c r="C8" s="108"/>
      <c r="D8" s="108"/>
      <c r="E8" s="108"/>
      <c r="F8" s="108"/>
      <c r="G8" s="108"/>
      <c r="H8" s="108"/>
      <c r="I8" s="108"/>
      <c r="P8" s="108"/>
      <c r="Q8" s="108"/>
      <c r="R8" s="108"/>
      <c r="S8" s="108"/>
    </row>
    <row r="9" s="106" customFormat="1" ht="14" spans="1:19">
      <c r="A9" s="108"/>
      <c r="B9" s="108"/>
      <c r="C9" s="108"/>
      <c r="D9" s="108"/>
      <c r="E9" s="108"/>
      <c r="F9" s="108"/>
      <c r="G9" s="108"/>
      <c r="H9" s="108"/>
      <c r="I9" s="108"/>
      <c r="P9" s="108"/>
      <c r="Q9" s="108"/>
      <c r="R9" s="108"/>
      <c r="S9" s="108"/>
    </row>
    <row r="10" s="106" customFormat="1" ht="14" spans="1:19">
      <c r="A10" s="110" t="s">
        <v>39</v>
      </c>
      <c r="B10" s="108"/>
      <c r="C10" s="108"/>
      <c r="D10" s="108"/>
      <c r="E10" s="108"/>
      <c r="F10" s="108"/>
      <c r="G10" s="108"/>
      <c r="H10" s="108"/>
      <c r="I10" s="108"/>
      <c r="P10" s="108"/>
      <c r="Q10" s="108"/>
      <c r="R10" s="108"/>
      <c r="S10" s="108"/>
    </row>
    <row r="11" s="106" customFormat="1" ht="15.5" spans="1:19">
      <c r="A11" s="112" t="s">
        <v>40</v>
      </c>
      <c r="B11" s="113"/>
      <c r="C11" s="108"/>
      <c r="D11" s="108"/>
      <c r="E11" s="108"/>
      <c r="F11" s="108"/>
      <c r="G11" s="108"/>
      <c r="H11" s="108"/>
      <c r="I11" s="108"/>
      <c r="P11" s="108"/>
      <c r="Q11" s="108"/>
      <c r="R11" s="108"/>
      <c r="S11" s="108"/>
    </row>
    <row r="12" s="106" customFormat="1" ht="15.5" spans="1:19">
      <c r="A12" s="112" t="s">
        <v>41</v>
      </c>
      <c r="B12" s="113"/>
      <c r="C12" s="108"/>
      <c r="D12" s="108"/>
      <c r="E12" s="108"/>
      <c r="F12" s="108"/>
      <c r="G12" s="108"/>
      <c r="H12" s="108"/>
      <c r="I12" s="108"/>
      <c r="P12" s="108"/>
      <c r="Q12" s="108"/>
      <c r="R12" s="108"/>
      <c r="S12" s="108"/>
    </row>
    <row r="13" s="106" customFormat="1" ht="19.5" spans="1:19">
      <c r="A13" s="112" t="s">
        <v>42</v>
      </c>
      <c r="B13" s="113"/>
      <c r="C13" s="108"/>
      <c r="D13" s="108"/>
      <c r="E13" s="108"/>
      <c r="F13" s="108"/>
      <c r="G13" s="108"/>
      <c r="H13" s="108"/>
      <c r="I13" s="108"/>
      <c r="P13" s="108"/>
      <c r="Q13" s="108"/>
      <c r="R13" s="108"/>
      <c r="S13" s="108"/>
    </row>
    <row r="14" s="106" customFormat="1" ht="15.5" spans="1:19">
      <c r="A14" s="112" t="s">
        <v>43</v>
      </c>
      <c r="B14" s="113"/>
      <c r="C14" s="108"/>
      <c r="D14" s="108"/>
      <c r="E14" s="108"/>
      <c r="F14" s="108"/>
      <c r="G14" s="108"/>
      <c r="H14" s="108"/>
      <c r="I14" s="108"/>
      <c r="P14" s="108"/>
      <c r="Q14" s="108"/>
      <c r="R14" s="108"/>
      <c r="S14" s="108"/>
    </row>
    <row r="15" s="106" customFormat="1" ht="15.5" spans="1:19">
      <c r="A15" s="112" t="s">
        <v>44</v>
      </c>
      <c r="B15" s="113"/>
      <c r="C15" s="108"/>
      <c r="D15" s="108"/>
      <c r="E15" s="108"/>
      <c r="F15" s="108"/>
      <c r="G15" s="108"/>
      <c r="H15" s="108"/>
      <c r="I15" s="108"/>
      <c r="P15" s="108"/>
      <c r="Q15" s="108"/>
      <c r="R15" s="108"/>
      <c r="S15" s="108"/>
    </row>
    <row r="16" s="106" customFormat="1" ht="15.5" spans="1:19">
      <c r="A16" s="112" t="s">
        <v>45</v>
      </c>
      <c r="B16" s="113"/>
      <c r="C16" s="108"/>
      <c r="D16" s="108"/>
      <c r="E16" s="108"/>
      <c r="F16" s="108"/>
      <c r="G16" s="108"/>
      <c r="H16" s="108"/>
      <c r="I16" s="108"/>
      <c r="P16" s="108"/>
      <c r="Q16" s="108"/>
      <c r="R16" s="108"/>
      <c r="S16" s="108"/>
    </row>
    <row r="17" s="106" customFormat="1" ht="14" spans="1:19">
      <c r="A17" s="108" t="s">
        <v>46</v>
      </c>
      <c r="B17" s="107"/>
      <c r="C17" s="108"/>
      <c r="D17" s="108"/>
      <c r="E17" s="108"/>
      <c r="F17" s="108"/>
      <c r="G17" s="108"/>
      <c r="H17" s="108"/>
      <c r="I17" s="108"/>
      <c r="P17" s="108"/>
      <c r="Q17" s="108"/>
      <c r="R17" s="108"/>
      <c r="S17" s="108"/>
    </row>
    <row r="18" s="106" customFormat="1" ht="14" spans="1:19">
      <c r="A18" s="1" t="s">
        <v>47</v>
      </c>
      <c r="B18" s="107" t="s">
        <v>48</v>
      </c>
      <c r="C18" s="108"/>
      <c r="D18" s="108"/>
      <c r="E18" s="108"/>
      <c r="F18" s="108"/>
      <c r="G18" s="108"/>
      <c r="H18" s="108"/>
      <c r="I18" s="108"/>
      <c r="P18" s="108"/>
      <c r="Q18" s="108"/>
      <c r="R18" s="108"/>
      <c r="S18" s="108"/>
    </row>
    <row r="19" customHeight="1" spans="1:2">
      <c r="A19" s="108"/>
      <c r="B19" s="107" t="s">
        <v>49</v>
      </c>
    </row>
    <row r="20" customHeight="1" spans="1:2">
      <c r="A20" s="108"/>
      <c r="B20" s="107" t="s">
        <v>50</v>
      </c>
    </row>
    <row r="21" customHeight="1" spans="1:2">
      <c r="A21" s="108"/>
      <c r="B21" s="107" t="s">
        <v>51</v>
      </c>
    </row>
    <row r="22" customHeight="1" spans="1:2">
      <c r="A22" s="108"/>
      <c r="B22" s="107" t="s">
        <v>52</v>
      </c>
    </row>
    <row r="23" customHeight="1" spans="1:2">
      <c r="A23" s="108"/>
      <c r="B23" s="107" t="s">
        <v>53</v>
      </c>
    </row>
    <row r="24" customHeight="1" spans="1:2">
      <c r="A24" s="108"/>
      <c r="B24" s="107" t="s">
        <v>54</v>
      </c>
    </row>
    <row r="25" customHeight="1" spans="1:2">
      <c r="A25" s="108"/>
      <c r="B25" s="107" t="s">
        <v>55</v>
      </c>
    </row>
    <row r="26" customHeight="1" spans="1:2">
      <c r="A26" s="108"/>
      <c r="B26" s="107" t="s">
        <v>56</v>
      </c>
    </row>
    <row r="27" customHeight="1" spans="1:2">
      <c r="A27" s="1" t="s">
        <v>57</v>
      </c>
      <c r="B27" s="107" t="s">
        <v>58</v>
      </c>
    </row>
    <row r="28" customHeight="1" spans="1:2">
      <c r="A28" s="1"/>
      <c r="B28" s="107" t="s">
        <v>59</v>
      </c>
    </row>
    <row r="29" customHeight="1" spans="1:2">
      <c r="A29" s="1"/>
      <c r="B29" s="107" t="s">
        <v>60</v>
      </c>
    </row>
    <row r="30" customHeight="1" spans="1:2">
      <c r="A30" s="1"/>
      <c r="B30" s="107" t="s">
        <v>61</v>
      </c>
    </row>
    <row r="31" customHeight="1" spans="1:2">
      <c r="A31" s="1"/>
      <c r="B31" s="107" t="s">
        <v>62</v>
      </c>
    </row>
    <row r="32" customHeight="1" spans="1:2">
      <c r="A32" s="1"/>
      <c r="B32" s="107" t="s">
        <v>63</v>
      </c>
    </row>
    <row r="33" customHeight="1" spans="1:2">
      <c r="A33" s="108"/>
      <c r="B33" s="107" t="s">
        <v>64</v>
      </c>
    </row>
    <row r="34" customHeight="1" spans="1:2">
      <c r="A34" s="1" t="s">
        <v>65</v>
      </c>
      <c r="B34" s="107" t="s">
        <v>66</v>
      </c>
    </row>
    <row r="35" customHeight="1" spans="1:2">
      <c r="A35" s="1"/>
      <c r="B35" s="107" t="s">
        <v>67</v>
      </c>
    </row>
  </sheetData>
  <printOptions horizontalCentered="1" verticalCentered="1"/>
  <pageMargins left="0.708661417322835" right="0.708661417322835" top="0.748031496062992" bottom="0.748031496062992" header="0.31496062992126" footer="0.31496062992126"/>
  <pageSetup paperSize="9" orientation="landscape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1:K20"/>
  <sheetViews>
    <sheetView showGridLines="0" zoomScale="80" zoomScaleNormal="80" topLeftCell="A7" workbookViewId="0">
      <selection activeCell="E23" sqref="E23"/>
    </sheetView>
  </sheetViews>
  <sheetFormatPr defaultColWidth="8.90909090909091" defaultRowHeight="20.15" customHeight="1"/>
  <cols>
    <col min="1" max="1" width="8.90909090909091" style="29"/>
    <col min="2" max="2" width="10.2727272727273" style="29" customWidth="1"/>
    <col min="3" max="3" width="40.2727272727273" style="29" customWidth="1"/>
    <col min="4" max="4" width="13.3636363636364" style="29" customWidth="1"/>
    <col min="5" max="5" width="14" style="29" customWidth="1"/>
    <col min="6" max="6" width="32.6363636363636" style="29" customWidth="1"/>
    <col min="7" max="7" width="34.2727272727273" style="29" customWidth="1"/>
    <col min="8" max="8" width="28.4545454545455" style="29" customWidth="1"/>
    <col min="9" max="9" width="20.0909090909091" style="29" customWidth="1"/>
    <col min="10" max="10" width="17.9090909090909" style="29" customWidth="1"/>
    <col min="11" max="11" width="18.9090909090909" style="29" customWidth="1"/>
    <col min="12" max="16384" width="8.90909090909091" style="29"/>
  </cols>
  <sheetData>
    <row r="1" customHeight="1" spans="2:3">
      <c r="B1" s="91" t="s">
        <v>68</v>
      </c>
      <c r="C1" s="92"/>
    </row>
    <row r="2" customHeight="1" spans="2:11">
      <c r="B2" s="93" t="s">
        <v>69</v>
      </c>
      <c r="C2" s="93" t="s">
        <v>19</v>
      </c>
      <c r="D2" s="93" t="s">
        <v>70</v>
      </c>
      <c r="E2" s="93" t="s">
        <v>71</v>
      </c>
      <c r="F2" s="94" t="s">
        <v>72</v>
      </c>
      <c r="G2" s="95"/>
      <c r="H2" s="95"/>
      <c r="I2" s="95"/>
      <c r="J2" s="95"/>
      <c r="K2" s="95"/>
    </row>
    <row r="3" customHeight="1" spans="2:11">
      <c r="B3" s="96"/>
      <c r="C3" s="96"/>
      <c r="D3" s="96"/>
      <c r="E3" s="96"/>
      <c r="F3" s="94"/>
      <c r="G3" s="95"/>
      <c r="H3" s="95"/>
      <c r="I3" s="95"/>
      <c r="J3" s="95"/>
      <c r="K3" s="95"/>
    </row>
    <row r="4" customHeight="1" spans="2:11">
      <c r="B4" s="57">
        <v>1</v>
      </c>
      <c r="C4" s="57" t="s">
        <v>28</v>
      </c>
      <c r="D4" s="57" t="s">
        <v>73</v>
      </c>
      <c r="E4" s="163" t="s">
        <v>74</v>
      </c>
      <c r="F4" s="57">
        <v>10</v>
      </c>
      <c r="G4" s="97"/>
      <c r="H4" s="49"/>
      <c r="I4" s="49"/>
      <c r="J4" s="49"/>
      <c r="K4" s="97"/>
    </row>
    <row r="5" customHeight="1" spans="2:11">
      <c r="B5" s="57">
        <v>2</v>
      </c>
      <c r="C5" s="57" t="s">
        <v>29</v>
      </c>
      <c r="D5" s="57" t="s">
        <v>73</v>
      </c>
      <c r="E5" s="163" t="s">
        <v>74</v>
      </c>
      <c r="F5" s="57">
        <v>10</v>
      </c>
      <c r="G5" s="97"/>
      <c r="H5" s="49"/>
      <c r="I5" s="49"/>
      <c r="J5" s="49"/>
      <c r="K5" s="97"/>
    </row>
    <row r="6" customHeight="1" spans="2:11">
      <c r="B6" s="57">
        <v>3</v>
      </c>
      <c r="C6" s="57" t="s">
        <v>30</v>
      </c>
      <c r="D6" s="57" t="s">
        <v>73</v>
      </c>
      <c r="E6" s="163" t="s">
        <v>74</v>
      </c>
      <c r="F6" s="57">
        <v>10</v>
      </c>
      <c r="G6" s="97"/>
      <c r="H6" s="49"/>
      <c r="I6" s="49"/>
      <c r="J6" s="49"/>
      <c r="K6" s="97"/>
    </row>
    <row r="7" customHeight="1" spans="2:11">
      <c r="B7" s="57">
        <v>4</v>
      </c>
      <c r="C7" s="57" t="s">
        <v>31</v>
      </c>
      <c r="D7" s="57" t="s">
        <v>73</v>
      </c>
      <c r="E7" s="163" t="s">
        <v>74</v>
      </c>
      <c r="F7" s="57">
        <v>10</v>
      </c>
      <c r="G7" s="97"/>
      <c r="H7" s="49"/>
      <c r="I7" s="49"/>
      <c r="J7" s="49"/>
      <c r="K7" s="97"/>
    </row>
    <row r="8" customHeight="1" spans="2:11">
      <c r="B8" s="57">
        <v>5</v>
      </c>
      <c r="C8" s="57" t="s">
        <v>32</v>
      </c>
      <c r="D8" s="57" t="s">
        <v>73</v>
      </c>
      <c r="E8" s="163" t="s">
        <v>74</v>
      </c>
      <c r="F8" s="57">
        <v>10</v>
      </c>
      <c r="G8" s="97"/>
      <c r="H8" s="49"/>
      <c r="I8" s="49"/>
      <c r="J8" s="49"/>
      <c r="K8" s="97"/>
    </row>
    <row r="9" customHeight="1" spans="2:11">
      <c r="B9" s="57">
        <v>6</v>
      </c>
      <c r="C9" s="57" t="s">
        <v>33</v>
      </c>
      <c r="D9" s="57" t="s">
        <v>73</v>
      </c>
      <c r="E9" s="163" t="s">
        <v>74</v>
      </c>
      <c r="F9" s="57">
        <v>10</v>
      </c>
      <c r="G9" s="97"/>
      <c r="H9" s="49"/>
      <c r="I9" s="49"/>
      <c r="J9" s="49"/>
      <c r="K9" s="97"/>
    </row>
    <row r="11" customHeight="1" spans="2:2">
      <c r="B11" s="91" t="s">
        <v>75</v>
      </c>
    </row>
    <row r="12" s="90" customFormat="1" ht="36.75" customHeight="1" spans="2:9">
      <c r="B12" s="98" t="s">
        <v>69</v>
      </c>
      <c r="C12" s="98" t="s">
        <v>19</v>
      </c>
      <c r="D12" s="98" t="s">
        <v>76</v>
      </c>
      <c r="E12" s="98" t="s">
        <v>77</v>
      </c>
      <c r="F12" s="99" t="s">
        <v>78</v>
      </c>
      <c r="G12" s="100" t="s">
        <v>79</v>
      </c>
      <c r="H12" s="101"/>
      <c r="I12" s="101"/>
    </row>
    <row r="13" s="90" customFormat="1" ht="36.75" customHeight="1" spans="2:9">
      <c r="B13" s="102"/>
      <c r="C13" s="102"/>
      <c r="D13" s="102"/>
      <c r="E13" s="102" t="s">
        <v>80</v>
      </c>
      <c r="F13" s="103" t="s">
        <v>81</v>
      </c>
      <c r="G13" s="100" t="s">
        <v>82</v>
      </c>
      <c r="H13" s="101"/>
      <c r="I13" s="101"/>
    </row>
    <row r="14" customHeight="1" spans="2:9">
      <c r="B14" s="57">
        <v>1</v>
      </c>
      <c r="C14" s="57" t="s">
        <v>28</v>
      </c>
      <c r="D14" s="57" t="s">
        <v>83</v>
      </c>
      <c r="E14" s="57" t="s">
        <v>83</v>
      </c>
      <c r="F14" s="104" t="s">
        <v>84</v>
      </c>
      <c r="G14" s="57">
        <v>10000</v>
      </c>
      <c r="H14" s="49"/>
      <c r="I14" s="97"/>
    </row>
    <row r="15" customHeight="1" spans="2:9">
      <c r="B15" s="57">
        <v>2</v>
      </c>
      <c r="C15" s="57" t="s">
        <v>29</v>
      </c>
      <c r="D15" s="57" t="s">
        <v>83</v>
      </c>
      <c r="E15" s="57" t="s">
        <v>83</v>
      </c>
      <c r="F15" s="104" t="s">
        <v>84</v>
      </c>
      <c r="G15" s="57">
        <v>10000</v>
      </c>
      <c r="H15" s="49"/>
      <c r="I15" s="97"/>
    </row>
    <row r="16" customHeight="1" spans="2:9">
      <c r="B16" s="57">
        <v>3</v>
      </c>
      <c r="C16" s="57" t="s">
        <v>30</v>
      </c>
      <c r="D16" s="57" t="s">
        <v>83</v>
      </c>
      <c r="E16" s="57" t="s">
        <v>83</v>
      </c>
      <c r="F16" s="104" t="s">
        <v>85</v>
      </c>
      <c r="G16" s="57">
        <v>10000</v>
      </c>
      <c r="H16" s="49"/>
      <c r="I16" s="97"/>
    </row>
    <row r="17" customHeight="1" spans="2:9">
      <c r="B17" s="57">
        <v>4</v>
      </c>
      <c r="C17" s="57" t="s">
        <v>31</v>
      </c>
      <c r="D17" s="57" t="s">
        <v>83</v>
      </c>
      <c r="E17" s="57" t="s">
        <v>83</v>
      </c>
      <c r="F17" s="104" t="s">
        <v>85</v>
      </c>
      <c r="G17" s="57">
        <v>10000</v>
      </c>
      <c r="H17" s="49"/>
      <c r="I17" s="97"/>
    </row>
    <row r="18" customHeight="1" spans="2:9">
      <c r="B18" s="57">
        <v>5</v>
      </c>
      <c r="C18" s="57" t="s">
        <v>32</v>
      </c>
      <c r="D18" s="57" t="s">
        <v>83</v>
      </c>
      <c r="E18" s="57" t="s">
        <v>83</v>
      </c>
      <c r="F18" s="104" t="s">
        <v>85</v>
      </c>
      <c r="G18" s="57">
        <v>10000</v>
      </c>
      <c r="H18" s="49"/>
      <c r="I18" s="97"/>
    </row>
    <row r="19" customHeight="1" spans="2:9">
      <c r="B19" s="57">
        <v>6</v>
      </c>
      <c r="C19" s="57" t="s">
        <v>33</v>
      </c>
      <c r="D19" s="57" t="s">
        <v>83</v>
      </c>
      <c r="E19" s="57" t="s">
        <v>83</v>
      </c>
      <c r="F19" s="104" t="s">
        <v>85</v>
      </c>
      <c r="G19" s="57">
        <v>10000</v>
      </c>
      <c r="H19" s="49"/>
      <c r="I19" s="97"/>
    </row>
    <row r="20" customHeight="1" spans="8:9">
      <c r="H20" s="105"/>
      <c r="I20" s="105"/>
    </row>
  </sheetData>
  <mergeCells count="14">
    <mergeCell ref="B2:B3"/>
    <mergeCell ref="B12:B13"/>
    <mergeCell ref="C2:C3"/>
    <mergeCell ref="C12:C13"/>
    <mergeCell ref="D2:D3"/>
    <mergeCell ref="D12:D13"/>
    <mergeCell ref="E2:E3"/>
    <mergeCell ref="F2:F3"/>
    <mergeCell ref="G2:G3"/>
    <mergeCell ref="H2:H3"/>
    <mergeCell ref="I2:I3"/>
    <mergeCell ref="I12:I13"/>
    <mergeCell ref="J2:J3"/>
    <mergeCell ref="K2:K3"/>
  </mergeCells>
  <pageMargins left="0.7" right="0.7" top="0.75" bottom="0.75" header="0.3" footer="0.3"/>
  <pageSetup paperSize="9" orientation="portrait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00B050"/>
  </sheetPr>
  <dimension ref="A1:Z107"/>
  <sheetViews>
    <sheetView showGridLines="0" zoomScale="80" zoomScaleNormal="80" workbookViewId="0">
      <selection activeCell="A88" sqref="A88"/>
    </sheetView>
  </sheetViews>
  <sheetFormatPr defaultColWidth="4.90909090909091" defaultRowHeight="20.15" customHeight="1"/>
  <cols>
    <col min="1" max="1" width="25.4545454545455" style="27" customWidth="1"/>
    <col min="2" max="2" width="2.36363636363636" style="27" customWidth="1"/>
    <col min="3" max="3" width="14.4545454545455" style="27" customWidth="1"/>
    <col min="4" max="13" width="13.7272727272727" style="27" customWidth="1"/>
    <col min="14" max="14" width="10.7272727272727" style="27" customWidth="1"/>
    <col min="15" max="15" width="9.45454545454546" style="27" customWidth="1"/>
    <col min="16" max="16" width="10.6363636363636" style="27" customWidth="1"/>
    <col min="17" max="17" width="9.36363636363636" style="27" customWidth="1"/>
    <col min="18" max="24" width="6" style="27" customWidth="1"/>
    <col min="25" max="25" width="7.36363636363636" style="27" customWidth="1"/>
    <col min="26" max="26" width="6.27272727272727" style="27" customWidth="1"/>
    <col min="27" max="246" width="4.90909090909091" style="27"/>
    <col min="247" max="247" width="20.7272727272727" style="27" customWidth="1"/>
    <col min="248" max="248" width="4.90909090909091" style="27" customWidth="1"/>
    <col min="249" max="249" width="14.2727272727273" style="27" customWidth="1"/>
    <col min="250" max="250" width="10" style="27" customWidth="1"/>
    <col min="251" max="251" width="9.90909090909091" style="27" customWidth="1"/>
    <col min="252" max="252" width="6.09090909090909" style="27" customWidth="1"/>
    <col min="253" max="253" width="8" style="27" customWidth="1"/>
    <col min="254" max="261" width="6.09090909090909" style="27" customWidth="1"/>
    <col min="262" max="262" width="8.27272727272727" style="27" customWidth="1"/>
    <col min="263" max="263" width="7.72727272727273" style="27" customWidth="1"/>
    <col min="264" max="264" width="7.09090909090909" style="27" customWidth="1"/>
    <col min="265" max="271" width="6.09090909090909" style="27" customWidth="1"/>
    <col min="272" max="272" width="6.63636363636364" style="27" customWidth="1"/>
    <col min="273" max="502" width="4.90909090909091" style="27"/>
    <col min="503" max="503" width="20.7272727272727" style="27" customWidth="1"/>
    <col min="504" max="504" width="4.90909090909091" style="27" customWidth="1"/>
    <col min="505" max="505" width="14.2727272727273" style="27" customWidth="1"/>
    <col min="506" max="506" width="10" style="27" customWidth="1"/>
    <col min="507" max="507" width="9.90909090909091" style="27" customWidth="1"/>
    <col min="508" max="508" width="6.09090909090909" style="27" customWidth="1"/>
    <col min="509" max="509" width="8" style="27" customWidth="1"/>
    <col min="510" max="517" width="6.09090909090909" style="27" customWidth="1"/>
    <col min="518" max="518" width="8.27272727272727" style="27" customWidth="1"/>
    <col min="519" max="519" width="7.72727272727273" style="27" customWidth="1"/>
    <col min="520" max="520" width="7.09090909090909" style="27" customWidth="1"/>
    <col min="521" max="527" width="6.09090909090909" style="27" customWidth="1"/>
    <col min="528" max="528" width="6.63636363636364" style="27" customWidth="1"/>
    <col min="529" max="758" width="4.90909090909091" style="27"/>
    <col min="759" max="759" width="20.7272727272727" style="27" customWidth="1"/>
    <col min="760" max="760" width="4.90909090909091" style="27" customWidth="1"/>
    <col min="761" max="761" width="14.2727272727273" style="27" customWidth="1"/>
    <col min="762" max="762" width="10" style="27" customWidth="1"/>
    <col min="763" max="763" width="9.90909090909091" style="27" customWidth="1"/>
    <col min="764" max="764" width="6.09090909090909" style="27" customWidth="1"/>
    <col min="765" max="765" width="8" style="27" customWidth="1"/>
    <col min="766" max="773" width="6.09090909090909" style="27" customWidth="1"/>
    <col min="774" max="774" width="8.27272727272727" style="27" customWidth="1"/>
    <col min="775" max="775" width="7.72727272727273" style="27" customWidth="1"/>
    <col min="776" max="776" width="7.09090909090909" style="27" customWidth="1"/>
    <col min="777" max="783" width="6.09090909090909" style="27" customWidth="1"/>
    <col min="784" max="784" width="6.63636363636364" style="27" customWidth="1"/>
    <col min="785" max="1014" width="4.90909090909091" style="27"/>
    <col min="1015" max="1015" width="20.7272727272727" style="27" customWidth="1"/>
    <col min="1016" max="1016" width="4.90909090909091" style="27" customWidth="1"/>
    <col min="1017" max="1017" width="14.2727272727273" style="27" customWidth="1"/>
    <col min="1018" max="1018" width="10" style="27" customWidth="1"/>
    <col min="1019" max="1019" width="9.90909090909091" style="27" customWidth="1"/>
    <col min="1020" max="1020" width="6.09090909090909" style="27" customWidth="1"/>
    <col min="1021" max="1021" width="8" style="27" customWidth="1"/>
    <col min="1022" max="1029" width="6.09090909090909" style="27" customWidth="1"/>
    <col min="1030" max="1030" width="8.27272727272727" style="27" customWidth="1"/>
    <col min="1031" max="1031" width="7.72727272727273" style="27" customWidth="1"/>
    <col min="1032" max="1032" width="7.09090909090909" style="27" customWidth="1"/>
    <col min="1033" max="1039" width="6.09090909090909" style="27" customWidth="1"/>
    <col min="1040" max="1040" width="6.63636363636364" style="27" customWidth="1"/>
    <col min="1041" max="1270" width="4.90909090909091" style="27"/>
    <col min="1271" max="1271" width="20.7272727272727" style="27" customWidth="1"/>
    <col min="1272" max="1272" width="4.90909090909091" style="27" customWidth="1"/>
    <col min="1273" max="1273" width="14.2727272727273" style="27" customWidth="1"/>
    <col min="1274" max="1274" width="10" style="27" customWidth="1"/>
    <col min="1275" max="1275" width="9.90909090909091" style="27" customWidth="1"/>
    <col min="1276" max="1276" width="6.09090909090909" style="27" customWidth="1"/>
    <col min="1277" max="1277" width="8" style="27" customWidth="1"/>
    <col min="1278" max="1285" width="6.09090909090909" style="27" customWidth="1"/>
    <col min="1286" max="1286" width="8.27272727272727" style="27" customWidth="1"/>
    <col min="1287" max="1287" width="7.72727272727273" style="27" customWidth="1"/>
    <col min="1288" max="1288" width="7.09090909090909" style="27" customWidth="1"/>
    <col min="1289" max="1295" width="6.09090909090909" style="27" customWidth="1"/>
    <col min="1296" max="1296" width="6.63636363636364" style="27" customWidth="1"/>
    <col min="1297" max="1526" width="4.90909090909091" style="27"/>
    <col min="1527" max="1527" width="20.7272727272727" style="27" customWidth="1"/>
    <col min="1528" max="1528" width="4.90909090909091" style="27" customWidth="1"/>
    <col min="1529" max="1529" width="14.2727272727273" style="27" customWidth="1"/>
    <col min="1530" max="1530" width="10" style="27" customWidth="1"/>
    <col min="1531" max="1531" width="9.90909090909091" style="27" customWidth="1"/>
    <col min="1532" max="1532" width="6.09090909090909" style="27" customWidth="1"/>
    <col min="1533" max="1533" width="8" style="27" customWidth="1"/>
    <col min="1534" max="1541" width="6.09090909090909" style="27" customWidth="1"/>
    <col min="1542" max="1542" width="8.27272727272727" style="27" customWidth="1"/>
    <col min="1543" max="1543" width="7.72727272727273" style="27" customWidth="1"/>
    <col min="1544" max="1544" width="7.09090909090909" style="27" customWidth="1"/>
    <col min="1545" max="1551" width="6.09090909090909" style="27" customWidth="1"/>
    <col min="1552" max="1552" width="6.63636363636364" style="27" customWidth="1"/>
    <col min="1553" max="1782" width="4.90909090909091" style="27"/>
    <col min="1783" max="1783" width="20.7272727272727" style="27" customWidth="1"/>
    <col min="1784" max="1784" width="4.90909090909091" style="27" customWidth="1"/>
    <col min="1785" max="1785" width="14.2727272727273" style="27" customWidth="1"/>
    <col min="1786" max="1786" width="10" style="27" customWidth="1"/>
    <col min="1787" max="1787" width="9.90909090909091" style="27" customWidth="1"/>
    <col min="1788" max="1788" width="6.09090909090909" style="27" customWidth="1"/>
    <col min="1789" max="1789" width="8" style="27" customWidth="1"/>
    <col min="1790" max="1797" width="6.09090909090909" style="27" customWidth="1"/>
    <col min="1798" max="1798" width="8.27272727272727" style="27" customWidth="1"/>
    <col min="1799" max="1799" width="7.72727272727273" style="27" customWidth="1"/>
    <col min="1800" max="1800" width="7.09090909090909" style="27" customWidth="1"/>
    <col min="1801" max="1807" width="6.09090909090909" style="27" customWidth="1"/>
    <col min="1808" max="1808" width="6.63636363636364" style="27" customWidth="1"/>
    <col min="1809" max="2038" width="4.90909090909091" style="27"/>
    <col min="2039" max="2039" width="20.7272727272727" style="27" customWidth="1"/>
    <col min="2040" max="2040" width="4.90909090909091" style="27" customWidth="1"/>
    <col min="2041" max="2041" width="14.2727272727273" style="27" customWidth="1"/>
    <col min="2042" max="2042" width="10" style="27" customWidth="1"/>
    <col min="2043" max="2043" width="9.90909090909091" style="27" customWidth="1"/>
    <col min="2044" max="2044" width="6.09090909090909" style="27" customWidth="1"/>
    <col min="2045" max="2045" width="8" style="27" customWidth="1"/>
    <col min="2046" max="2053" width="6.09090909090909" style="27" customWidth="1"/>
    <col min="2054" max="2054" width="8.27272727272727" style="27" customWidth="1"/>
    <col min="2055" max="2055" width="7.72727272727273" style="27" customWidth="1"/>
    <col min="2056" max="2056" width="7.09090909090909" style="27" customWidth="1"/>
    <col min="2057" max="2063" width="6.09090909090909" style="27" customWidth="1"/>
    <col min="2064" max="2064" width="6.63636363636364" style="27" customWidth="1"/>
    <col min="2065" max="2294" width="4.90909090909091" style="27"/>
    <col min="2295" max="2295" width="20.7272727272727" style="27" customWidth="1"/>
    <col min="2296" max="2296" width="4.90909090909091" style="27" customWidth="1"/>
    <col min="2297" max="2297" width="14.2727272727273" style="27" customWidth="1"/>
    <col min="2298" max="2298" width="10" style="27" customWidth="1"/>
    <col min="2299" max="2299" width="9.90909090909091" style="27" customWidth="1"/>
    <col min="2300" max="2300" width="6.09090909090909" style="27" customWidth="1"/>
    <col min="2301" max="2301" width="8" style="27" customWidth="1"/>
    <col min="2302" max="2309" width="6.09090909090909" style="27" customWidth="1"/>
    <col min="2310" max="2310" width="8.27272727272727" style="27" customWidth="1"/>
    <col min="2311" max="2311" width="7.72727272727273" style="27" customWidth="1"/>
    <col min="2312" max="2312" width="7.09090909090909" style="27" customWidth="1"/>
    <col min="2313" max="2319" width="6.09090909090909" style="27" customWidth="1"/>
    <col min="2320" max="2320" width="6.63636363636364" style="27" customWidth="1"/>
    <col min="2321" max="2550" width="4.90909090909091" style="27"/>
    <col min="2551" max="2551" width="20.7272727272727" style="27" customWidth="1"/>
    <col min="2552" max="2552" width="4.90909090909091" style="27" customWidth="1"/>
    <col min="2553" max="2553" width="14.2727272727273" style="27" customWidth="1"/>
    <col min="2554" max="2554" width="10" style="27" customWidth="1"/>
    <col min="2555" max="2555" width="9.90909090909091" style="27" customWidth="1"/>
    <col min="2556" max="2556" width="6.09090909090909" style="27" customWidth="1"/>
    <col min="2557" max="2557" width="8" style="27" customWidth="1"/>
    <col min="2558" max="2565" width="6.09090909090909" style="27" customWidth="1"/>
    <col min="2566" max="2566" width="8.27272727272727" style="27" customWidth="1"/>
    <col min="2567" max="2567" width="7.72727272727273" style="27" customWidth="1"/>
    <col min="2568" max="2568" width="7.09090909090909" style="27" customWidth="1"/>
    <col min="2569" max="2575" width="6.09090909090909" style="27" customWidth="1"/>
    <col min="2576" max="2576" width="6.63636363636364" style="27" customWidth="1"/>
    <col min="2577" max="2806" width="4.90909090909091" style="27"/>
    <col min="2807" max="2807" width="20.7272727272727" style="27" customWidth="1"/>
    <col min="2808" max="2808" width="4.90909090909091" style="27" customWidth="1"/>
    <col min="2809" max="2809" width="14.2727272727273" style="27" customWidth="1"/>
    <col min="2810" max="2810" width="10" style="27" customWidth="1"/>
    <col min="2811" max="2811" width="9.90909090909091" style="27" customWidth="1"/>
    <col min="2812" max="2812" width="6.09090909090909" style="27" customWidth="1"/>
    <col min="2813" max="2813" width="8" style="27" customWidth="1"/>
    <col min="2814" max="2821" width="6.09090909090909" style="27" customWidth="1"/>
    <col min="2822" max="2822" width="8.27272727272727" style="27" customWidth="1"/>
    <col min="2823" max="2823" width="7.72727272727273" style="27" customWidth="1"/>
    <col min="2824" max="2824" width="7.09090909090909" style="27" customWidth="1"/>
    <col min="2825" max="2831" width="6.09090909090909" style="27" customWidth="1"/>
    <col min="2832" max="2832" width="6.63636363636364" style="27" customWidth="1"/>
    <col min="2833" max="3062" width="4.90909090909091" style="27"/>
    <col min="3063" max="3063" width="20.7272727272727" style="27" customWidth="1"/>
    <col min="3064" max="3064" width="4.90909090909091" style="27" customWidth="1"/>
    <col min="3065" max="3065" width="14.2727272727273" style="27" customWidth="1"/>
    <col min="3066" max="3066" width="10" style="27" customWidth="1"/>
    <col min="3067" max="3067" width="9.90909090909091" style="27" customWidth="1"/>
    <col min="3068" max="3068" width="6.09090909090909" style="27" customWidth="1"/>
    <col min="3069" max="3069" width="8" style="27" customWidth="1"/>
    <col min="3070" max="3077" width="6.09090909090909" style="27" customWidth="1"/>
    <col min="3078" max="3078" width="8.27272727272727" style="27" customWidth="1"/>
    <col min="3079" max="3079" width="7.72727272727273" style="27" customWidth="1"/>
    <col min="3080" max="3080" width="7.09090909090909" style="27" customWidth="1"/>
    <col min="3081" max="3087" width="6.09090909090909" style="27" customWidth="1"/>
    <col min="3088" max="3088" width="6.63636363636364" style="27" customWidth="1"/>
    <col min="3089" max="3318" width="4.90909090909091" style="27"/>
    <col min="3319" max="3319" width="20.7272727272727" style="27" customWidth="1"/>
    <col min="3320" max="3320" width="4.90909090909091" style="27" customWidth="1"/>
    <col min="3321" max="3321" width="14.2727272727273" style="27" customWidth="1"/>
    <col min="3322" max="3322" width="10" style="27" customWidth="1"/>
    <col min="3323" max="3323" width="9.90909090909091" style="27" customWidth="1"/>
    <col min="3324" max="3324" width="6.09090909090909" style="27" customWidth="1"/>
    <col min="3325" max="3325" width="8" style="27" customWidth="1"/>
    <col min="3326" max="3333" width="6.09090909090909" style="27" customWidth="1"/>
    <col min="3334" max="3334" width="8.27272727272727" style="27" customWidth="1"/>
    <col min="3335" max="3335" width="7.72727272727273" style="27" customWidth="1"/>
    <col min="3336" max="3336" width="7.09090909090909" style="27" customWidth="1"/>
    <col min="3337" max="3343" width="6.09090909090909" style="27" customWidth="1"/>
    <col min="3344" max="3344" width="6.63636363636364" style="27" customWidth="1"/>
    <col min="3345" max="3574" width="4.90909090909091" style="27"/>
    <col min="3575" max="3575" width="20.7272727272727" style="27" customWidth="1"/>
    <col min="3576" max="3576" width="4.90909090909091" style="27" customWidth="1"/>
    <col min="3577" max="3577" width="14.2727272727273" style="27" customWidth="1"/>
    <col min="3578" max="3578" width="10" style="27" customWidth="1"/>
    <col min="3579" max="3579" width="9.90909090909091" style="27" customWidth="1"/>
    <col min="3580" max="3580" width="6.09090909090909" style="27" customWidth="1"/>
    <col min="3581" max="3581" width="8" style="27" customWidth="1"/>
    <col min="3582" max="3589" width="6.09090909090909" style="27" customWidth="1"/>
    <col min="3590" max="3590" width="8.27272727272727" style="27" customWidth="1"/>
    <col min="3591" max="3591" width="7.72727272727273" style="27" customWidth="1"/>
    <col min="3592" max="3592" width="7.09090909090909" style="27" customWidth="1"/>
    <col min="3593" max="3599" width="6.09090909090909" style="27" customWidth="1"/>
    <col min="3600" max="3600" width="6.63636363636364" style="27" customWidth="1"/>
    <col min="3601" max="3830" width="4.90909090909091" style="27"/>
    <col min="3831" max="3831" width="20.7272727272727" style="27" customWidth="1"/>
    <col min="3832" max="3832" width="4.90909090909091" style="27" customWidth="1"/>
    <col min="3833" max="3833" width="14.2727272727273" style="27" customWidth="1"/>
    <col min="3834" max="3834" width="10" style="27" customWidth="1"/>
    <col min="3835" max="3835" width="9.90909090909091" style="27" customWidth="1"/>
    <col min="3836" max="3836" width="6.09090909090909" style="27" customWidth="1"/>
    <col min="3837" max="3837" width="8" style="27" customWidth="1"/>
    <col min="3838" max="3845" width="6.09090909090909" style="27" customWidth="1"/>
    <col min="3846" max="3846" width="8.27272727272727" style="27" customWidth="1"/>
    <col min="3847" max="3847" width="7.72727272727273" style="27" customWidth="1"/>
    <col min="3848" max="3848" width="7.09090909090909" style="27" customWidth="1"/>
    <col min="3849" max="3855" width="6.09090909090909" style="27" customWidth="1"/>
    <col min="3856" max="3856" width="6.63636363636364" style="27" customWidth="1"/>
    <col min="3857" max="4086" width="4.90909090909091" style="27"/>
    <col min="4087" max="4087" width="20.7272727272727" style="27" customWidth="1"/>
    <col min="4088" max="4088" width="4.90909090909091" style="27" customWidth="1"/>
    <col min="4089" max="4089" width="14.2727272727273" style="27" customWidth="1"/>
    <col min="4090" max="4090" width="10" style="27" customWidth="1"/>
    <col min="4091" max="4091" width="9.90909090909091" style="27" customWidth="1"/>
    <col min="4092" max="4092" width="6.09090909090909" style="27" customWidth="1"/>
    <col min="4093" max="4093" width="8" style="27" customWidth="1"/>
    <col min="4094" max="4101" width="6.09090909090909" style="27" customWidth="1"/>
    <col min="4102" max="4102" width="8.27272727272727" style="27" customWidth="1"/>
    <col min="4103" max="4103" width="7.72727272727273" style="27" customWidth="1"/>
    <col min="4104" max="4104" width="7.09090909090909" style="27" customWidth="1"/>
    <col min="4105" max="4111" width="6.09090909090909" style="27" customWidth="1"/>
    <col min="4112" max="4112" width="6.63636363636364" style="27" customWidth="1"/>
    <col min="4113" max="4342" width="4.90909090909091" style="27"/>
    <col min="4343" max="4343" width="20.7272727272727" style="27" customWidth="1"/>
    <col min="4344" max="4344" width="4.90909090909091" style="27" customWidth="1"/>
    <col min="4345" max="4345" width="14.2727272727273" style="27" customWidth="1"/>
    <col min="4346" max="4346" width="10" style="27" customWidth="1"/>
    <col min="4347" max="4347" width="9.90909090909091" style="27" customWidth="1"/>
    <col min="4348" max="4348" width="6.09090909090909" style="27" customWidth="1"/>
    <col min="4349" max="4349" width="8" style="27" customWidth="1"/>
    <col min="4350" max="4357" width="6.09090909090909" style="27" customWidth="1"/>
    <col min="4358" max="4358" width="8.27272727272727" style="27" customWidth="1"/>
    <col min="4359" max="4359" width="7.72727272727273" style="27" customWidth="1"/>
    <col min="4360" max="4360" width="7.09090909090909" style="27" customWidth="1"/>
    <col min="4361" max="4367" width="6.09090909090909" style="27" customWidth="1"/>
    <col min="4368" max="4368" width="6.63636363636364" style="27" customWidth="1"/>
    <col min="4369" max="4598" width="4.90909090909091" style="27"/>
    <col min="4599" max="4599" width="20.7272727272727" style="27" customWidth="1"/>
    <col min="4600" max="4600" width="4.90909090909091" style="27" customWidth="1"/>
    <col min="4601" max="4601" width="14.2727272727273" style="27" customWidth="1"/>
    <col min="4602" max="4602" width="10" style="27" customWidth="1"/>
    <col min="4603" max="4603" width="9.90909090909091" style="27" customWidth="1"/>
    <col min="4604" max="4604" width="6.09090909090909" style="27" customWidth="1"/>
    <col min="4605" max="4605" width="8" style="27" customWidth="1"/>
    <col min="4606" max="4613" width="6.09090909090909" style="27" customWidth="1"/>
    <col min="4614" max="4614" width="8.27272727272727" style="27" customWidth="1"/>
    <col min="4615" max="4615" width="7.72727272727273" style="27" customWidth="1"/>
    <col min="4616" max="4616" width="7.09090909090909" style="27" customWidth="1"/>
    <col min="4617" max="4623" width="6.09090909090909" style="27" customWidth="1"/>
    <col min="4624" max="4624" width="6.63636363636364" style="27" customWidth="1"/>
    <col min="4625" max="4854" width="4.90909090909091" style="27"/>
    <col min="4855" max="4855" width="20.7272727272727" style="27" customWidth="1"/>
    <col min="4856" max="4856" width="4.90909090909091" style="27" customWidth="1"/>
    <col min="4857" max="4857" width="14.2727272727273" style="27" customWidth="1"/>
    <col min="4858" max="4858" width="10" style="27" customWidth="1"/>
    <col min="4859" max="4859" width="9.90909090909091" style="27" customWidth="1"/>
    <col min="4860" max="4860" width="6.09090909090909" style="27" customWidth="1"/>
    <col min="4861" max="4861" width="8" style="27" customWidth="1"/>
    <col min="4862" max="4869" width="6.09090909090909" style="27" customWidth="1"/>
    <col min="4870" max="4870" width="8.27272727272727" style="27" customWidth="1"/>
    <col min="4871" max="4871" width="7.72727272727273" style="27" customWidth="1"/>
    <col min="4872" max="4872" width="7.09090909090909" style="27" customWidth="1"/>
    <col min="4873" max="4879" width="6.09090909090909" style="27" customWidth="1"/>
    <col min="4880" max="4880" width="6.63636363636364" style="27" customWidth="1"/>
    <col min="4881" max="5110" width="4.90909090909091" style="27"/>
    <col min="5111" max="5111" width="20.7272727272727" style="27" customWidth="1"/>
    <col min="5112" max="5112" width="4.90909090909091" style="27" customWidth="1"/>
    <col min="5113" max="5113" width="14.2727272727273" style="27" customWidth="1"/>
    <col min="5114" max="5114" width="10" style="27" customWidth="1"/>
    <col min="5115" max="5115" width="9.90909090909091" style="27" customWidth="1"/>
    <col min="5116" max="5116" width="6.09090909090909" style="27" customWidth="1"/>
    <col min="5117" max="5117" width="8" style="27" customWidth="1"/>
    <col min="5118" max="5125" width="6.09090909090909" style="27" customWidth="1"/>
    <col min="5126" max="5126" width="8.27272727272727" style="27" customWidth="1"/>
    <col min="5127" max="5127" width="7.72727272727273" style="27" customWidth="1"/>
    <col min="5128" max="5128" width="7.09090909090909" style="27" customWidth="1"/>
    <col min="5129" max="5135" width="6.09090909090909" style="27" customWidth="1"/>
    <col min="5136" max="5136" width="6.63636363636364" style="27" customWidth="1"/>
    <col min="5137" max="5366" width="4.90909090909091" style="27"/>
    <col min="5367" max="5367" width="20.7272727272727" style="27" customWidth="1"/>
    <col min="5368" max="5368" width="4.90909090909091" style="27" customWidth="1"/>
    <col min="5369" max="5369" width="14.2727272727273" style="27" customWidth="1"/>
    <col min="5370" max="5370" width="10" style="27" customWidth="1"/>
    <col min="5371" max="5371" width="9.90909090909091" style="27" customWidth="1"/>
    <col min="5372" max="5372" width="6.09090909090909" style="27" customWidth="1"/>
    <col min="5373" max="5373" width="8" style="27" customWidth="1"/>
    <col min="5374" max="5381" width="6.09090909090909" style="27" customWidth="1"/>
    <col min="5382" max="5382" width="8.27272727272727" style="27" customWidth="1"/>
    <col min="5383" max="5383" width="7.72727272727273" style="27" customWidth="1"/>
    <col min="5384" max="5384" width="7.09090909090909" style="27" customWidth="1"/>
    <col min="5385" max="5391" width="6.09090909090909" style="27" customWidth="1"/>
    <col min="5392" max="5392" width="6.63636363636364" style="27" customWidth="1"/>
    <col min="5393" max="5622" width="4.90909090909091" style="27"/>
    <col min="5623" max="5623" width="20.7272727272727" style="27" customWidth="1"/>
    <col min="5624" max="5624" width="4.90909090909091" style="27" customWidth="1"/>
    <col min="5625" max="5625" width="14.2727272727273" style="27" customWidth="1"/>
    <col min="5626" max="5626" width="10" style="27" customWidth="1"/>
    <col min="5627" max="5627" width="9.90909090909091" style="27" customWidth="1"/>
    <col min="5628" max="5628" width="6.09090909090909" style="27" customWidth="1"/>
    <col min="5629" max="5629" width="8" style="27" customWidth="1"/>
    <col min="5630" max="5637" width="6.09090909090909" style="27" customWidth="1"/>
    <col min="5638" max="5638" width="8.27272727272727" style="27" customWidth="1"/>
    <col min="5639" max="5639" width="7.72727272727273" style="27" customWidth="1"/>
    <col min="5640" max="5640" width="7.09090909090909" style="27" customWidth="1"/>
    <col min="5641" max="5647" width="6.09090909090909" style="27" customWidth="1"/>
    <col min="5648" max="5648" width="6.63636363636364" style="27" customWidth="1"/>
    <col min="5649" max="5878" width="4.90909090909091" style="27"/>
    <col min="5879" max="5879" width="20.7272727272727" style="27" customWidth="1"/>
    <col min="5880" max="5880" width="4.90909090909091" style="27" customWidth="1"/>
    <col min="5881" max="5881" width="14.2727272727273" style="27" customWidth="1"/>
    <col min="5882" max="5882" width="10" style="27" customWidth="1"/>
    <col min="5883" max="5883" width="9.90909090909091" style="27" customWidth="1"/>
    <col min="5884" max="5884" width="6.09090909090909" style="27" customWidth="1"/>
    <col min="5885" max="5885" width="8" style="27" customWidth="1"/>
    <col min="5886" max="5893" width="6.09090909090909" style="27" customWidth="1"/>
    <col min="5894" max="5894" width="8.27272727272727" style="27" customWidth="1"/>
    <col min="5895" max="5895" width="7.72727272727273" style="27" customWidth="1"/>
    <col min="5896" max="5896" width="7.09090909090909" style="27" customWidth="1"/>
    <col min="5897" max="5903" width="6.09090909090909" style="27" customWidth="1"/>
    <col min="5904" max="5904" width="6.63636363636364" style="27" customWidth="1"/>
    <col min="5905" max="6134" width="4.90909090909091" style="27"/>
    <col min="6135" max="6135" width="20.7272727272727" style="27" customWidth="1"/>
    <col min="6136" max="6136" width="4.90909090909091" style="27" customWidth="1"/>
    <col min="6137" max="6137" width="14.2727272727273" style="27" customWidth="1"/>
    <col min="6138" max="6138" width="10" style="27" customWidth="1"/>
    <col min="6139" max="6139" width="9.90909090909091" style="27" customWidth="1"/>
    <col min="6140" max="6140" width="6.09090909090909" style="27" customWidth="1"/>
    <col min="6141" max="6141" width="8" style="27" customWidth="1"/>
    <col min="6142" max="6149" width="6.09090909090909" style="27" customWidth="1"/>
    <col min="6150" max="6150" width="8.27272727272727" style="27" customWidth="1"/>
    <col min="6151" max="6151" width="7.72727272727273" style="27" customWidth="1"/>
    <col min="6152" max="6152" width="7.09090909090909" style="27" customWidth="1"/>
    <col min="6153" max="6159" width="6.09090909090909" style="27" customWidth="1"/>
    <col min="6160" max="6160" width="6.63636363636364" style="27" customWidth="1"/>
    <col min="6161" max="6390" width="4.90909090909091" style="27"/>
    <col min="6391" max="6391" width="20.7272727272727" style="27" customWidth="1"/>
    <col min="6392" max="6392" width="4.90909090909091" style="27" customWidth="1"/>
    <col min="6393" max="6393" width="14.2727272727273" style="27" customWidth="1"/>
    <col min="6394" max="6394" width="10" style="27" customWidth="1"/>
    <col min="6395" max="6395" width="9.90909090909091" style="27" customWidth="1"/>
    <col min="6396" max="6396" width="6.09090909090909" style="27" customWidth="1"/>
    <col min="6397" max="6397" width="8" style="27" customWidth="1"/>
    <col min="6398" max="6405" width="6.09090909090909" style="27" customWidth="1"/>
    <col min="6406" max="6406" width="8.27272727272727" style="27" customWidth="1"/>
    <col min="6407" max="6407" width="7.72727272727273" style="27" customWidth="1"/>
    <col min="6408" max="6408" width="7.09090909090909" style="27" customWidth="1"/>
    <col min="6409" max="6415" width="6.09090909090909" style="27" customWidth="1"/>
    <col min="6416" max="6416" width="6.63636363636364" style="27" customWidth="1"/>
    <col min="6417" max="6646" width="4.90909090909091" style="27"/>
    <col min="6647" max="6647" width="20.7272727272727" style="27" customWidth="1"/>
    <col min="6648" max="6648" width="4.90909090909091" style="27" customWidth="1"/>
    <col min="6649" max="6649" width="14.2727272727273" style="27" customWidth="1"/>
    <col min="6650" max="6650" width="10" style="27" customWidth="1"/>
    <col min="6651" max="6651" width="9.90909090909091" style="27" customWidth="1"/>
    <col min="6652" max="6652" width="6.09090909090909" style="27" customWidth="1"/>
    <col min="6653" max="6653" width="8" style="27" customWidth="1"/>
    <col min="6654" max="6661" width="6.09090909090909" style="27" customWidth="1"/>
    <col min="6662" max="6662" width="8.27272727272727" style="27" customWidth="1"/>
    <col min="6663" max="6663" width="7.72727272727273" style="27" customWidth="1"/>
    <col min="6664" max="6664" width="7.09090909090909" style="27" customWidth="1"/>
    <col min="6665" max="6671" width="6.09090909090909" style="27" customWidth="1"/>
    <col min="6672" max="6672" width="6.63636363636364" style="27" customWidth="1"/>
    <col min="6673" max="6902" width="4.90909090909091" style="27"/>
    <col min="6903" max="6903" width="20.7272727272727" style="27" customWidth="1"/>
    <col min="6904" max="6904" width="4.90909090909091" style="27" customWidth="1"/>
    <col min="6905" max="6905" width="14.2727272727273" style="27" customWidth="1"/>
    <col min="6906" max="6906" width="10" style="27" customWidth="1"/>
    <col min="6907" max="6907" width="9.90909090909091" style="27" customWidth="1"/>
    <col min="6908" max="6908" width="6.09090909090909" style="27" customWidth="1"/>
    <col min="6909" max="6909" width="8" style="27" customWidth="1"/>
    <col min="6910" max="6917" width="6.09090909090909" style="27" customWidth="1"/>
    <col min="6918" max="6918" width="8.27272727272727" style="27" customWidth="1"/>
    <col min="6919" max="6919" width="7.72727272727273" style="27" customWidth="1"/>
    <col min="6920" max="6920" width="7.09090909090909" style="27" customWidth="1"/>
    <col min="6921" max="6927" width="6.09090909090909" style="27" customWidth="1"/>
    <col min="6928" max="6928" width="6.63636363636364" style="27" customWidth="1"/>
    <col min="6929" max="7158" width="4.90909090909091" style="27"/>
    <col min="7159" max="7159" width="20.7272727272727" style="27" customWidth="1"/>
    <col min="7160" max="7160" width="4.90909090909091" style="27" customWidth="1"/>
    <col min="7161" max="7161" width="14.2727272727273" style="27" customWidth="1"/>
    <col min="7162" max="7162" width="10" style="27" customWidth="1"/>
    <col min="7163" max="7163" width="9.90909090909091" style="27" customWidth="1"/>
    <col min="7164" max="7164" width="6.09090909090909" style="27" customWidth="1"/>
    <col min="7165" max="7165" width="8" style="27" customWidth="1"/>
    <col min="7166" max="7173" width="6.09090909090909" style="27" customWidth="1"/>
    <col min="7174" max="7174" width="8.27272727272727" style="27" customWidth="1"/>
    <col min="7175" max="7175" width="7.72727272727273" style="27" customWidth="1"/>
    <col min="7176" max="7176" width="7.09090909090909" style="27" customWidth="1"/>
    <col min="7177" max="7183" width="6.09090909090909" style="27" customWidth="1"/>
    <col min="7184" max="7184" width="6.63636363636364" style="27" customWidth="1"/>
    <col min="7185" max="7414" width="4.90909090909091" style="27"/>
    <col min="7415" max="7415" width="20.7272727272727" style="27" customWidth="1"/>
    <col min="7416" max="7416" width="4.90909090909091" style="27" customWidth="1"/>
    <col min="7417" max="7417" width="14.2727272727273" style="27" customWidth="1"/>
    <col min="7418" max="7418" width="10" style="27" customWidth="1"/>
    <col min="7419" max="7419" width="9.90909090909091" style="27" customWidth="1"/>
    <col min="7420" max="7420" width="6.09090909090909" style="27" customWidth="1"/>
    <col min="7421" max="7421" width="8" style="27" customWidth="1"/>
    <col min="7422" max="7429" width="6.09090909090909" style="27" customWidth="1"/>
    <col min="7430" max="7430" width="8.27272727272727" style="27" customWidth="1"/>
    <col min="7431" max="7431" width="7.72727272727273" style="27" customWidth="1"/>
    <col min="7432" max="7432" width="7.09090909090909" style="27" customWidth="1"/>
    <col min="7433" max="7439" width="6.09090909090909" style="27" customWidth="1"/>
    <col min="7440" max="7440" width="6.63636363636364" style="27" customWidth="1"/>
    <col min="7441" max="7670" width="4.90909090909091" style="27"/>
    <col min="7671" max="7671" width="20.7272727272727" style="27" customWidth="1"/>
    <col min="7672" max="7672" width="4.90909090909091" style="27" customWidth="1"/>
    <col min="7673" max="7673" width="14.2727272727273" style="27" customWidth="1"/>
    <col min="7674" max="7674" width="10" style="27" customWidth="1"/>
    <col min="7675" max="7675" width="9.90909090909091" style="27" customWidth="1"/>
    <col min="7676" max="7676" width="6.09090909090909" style="27" customWidth="1"/>
    <col min="7677" max="7677" width="8" style="27" customWidth="1"/>
    <col min="7678" max="7685" width="6.09090909090909" style="27" customWidth="1"/>
    <col min="7686" max="7686" width="8.27272727272727" style="27" customWidth="1"/>
    <col min="7687" max="7687" width="7.72727272727273" style="27" customWidth="1"/>
    <col min="7688" max="7688" width="7.09090909090909" style="27" customWidth="1"/>
    <col min="7689" max="7695" width="6.09090909090909" style="27" customWidth="1"/>
    <col min="7696" max="7696" width="6.63636363636364" style="27" customWidth="1"/>
    <col min="7697" max="7926" width="4.90909090909091" style="27"/>
    <col min="7927" max="7927" width="20.7272727272727" style="27" customWidth="1"/>
    <col min="7928" max="7928" width="4.90909090909091" style="27" customWidth="1"/>
    <col min="7929" max="7929" width="14.2727272727273" style="27" customWidth="1"/>
    <col min="7930" max="7930" width="10" style="27" customWidth="1"/>
    <col min="7931" max="7931" width="9.90909090909091" style="27" customWidth="1"/>
    <col min="7932" max="7932" width="6.09090909090909" style="27" customWidth="1"/>
    <col min="7933" max="7933" width="8" style="27" customWidth="1"/>
    <col min="7934" max="7941" width="6.09090909090909" style="27" customWidth="1"/>
    <col min="7942" max="7942" width="8.27272727272727" style="27" customWidth="1"/>
    <col min="7943" max="7943" width="7.72727272727273" style="27" customWidth="1"/>
    <col min="7944" max="7944" width="7.09090909090909" style="27" customWidth="1"/>
    <col min="7945" max="7951" width="6.09090909090909" style="27" customWidth="1"/>
    <col min="7952" max="7952" width="6.63636363636364" style="27" customWidth="1"/>
    <col min="7953" max="8182" width="4.90909090909091" style="27"/>
    <col min="8183" max="8183" width="20.7272727272727" style="27" customWidth="1"/>
    <col min="8184" max="8184" width="4.90909090909091" style="27" customWidth="1"/>
    <col min="8185" max="8185" width="14.2727272727273" style="27" customWidth="1"/>
    <col min="8186" max="8186" width="10" style="27" customWidth="1"/>
    <col min="8187" max="8187" width="9.90909090909091" style="27" customWidth="1"/>
    <col min="8188" max="8188" width="6.09090909090909" style="27" customWidth="1"/>
    <col min="8189" max="8189" width="8" style="27" customWidth="1"/>
    <col min="8190" max="8197" width="6.09090909090909" style="27" customWidth="1"/>
    <col min="8198" max="8198" width="8.27272727272727" style="27" customWidth="1"/>
    <col min="8199" max="8199" width="7.72727272727273" style="27" customWidth="1"/>
    <col min="8200" max="8200" width="7.09090909090909" style="27" customWidth="1"/>
    <col min="8201" max="8207" width="6.09090909090909" style="27" customWidth="1"/>
    <col min="8208" max="8208" width="6.63636363636364" style="27" customWidth="1"/>
    <col min="8209" max="8438" width="4.90909090909091" style="27"/>
    <col min="8439" max="8439" width="20.7272727272727" style="27" customWidth="1"/>
    <col min="8440" max="8440" width="4.90909090909091" style="27" customWidth="1"/>
    <col min="8441" max="8441" width="14.2727272727273" style="27" customWidth="1"/>
    <col min="8442" max="8442" width="10" style="27" customWidth="1"/>
    <col min="8443" max="8443" width="9.90909090909091" style="27" customWidth="1"/>
    <col min="8444" max="8444" width="6.09090909090909" style="27" customWidth="1"/>
    <col min="8445" max="8445" width="8" style="27" customWidth="1"/>
    <col min="8446" max="8453" width="6.09090909090909" style="27" customWidth="1"/>
    <col min="8454" max="8454" width="8.27272727272727" style="27" customWidth="1"/>
    <col min="8455" max="8455" width="7.72727272727273" style="27" customWidth="1"/>
    <col min="8456" max="8456" width="7.09090909090909" style="27" customWidth="1"/>
    <col min="8457" max="8463" width="6.09090909090909" style="27" customWidth="1"/>
    <col min="8464" max="8464" width="6.63636363636364" style="27" customWidth="1"/>
    <col min="8465" max="8694" width="4.90909090909091" style="27"/>
    <col min="8695" max="8695" width="20.7272727272727" style="27" customWidth="1"/>
    <col min="8696" max="8696" width="4.90909090909091" style="27" customWidth="1"/>
    <col min="8697" max="8697" width="14.2727272727273" style="27" customWidth="1"/>
    <col min="8698" max="8698" width="10" style="27" customWidth="1"/>
    <col min="8699" max="8699" width="9.90909090909091" style="27" customWidth="1"/>
    <col min="8700" max="8700" width="6.09090909090909" style="27" customWidth="1"/>
    <col min="8701" max="8701" width="8" style="27" customWidth="1"/>
    <col min="8702" max="8709" width="6.09090909090909" style="27" customWidth="1"/>
    <col min="8710" max="8710" width="8.27272727272727" style="27" customWidth="1"/>
    <col min="8711" max="8711" width="7.72727272727273" style="27" customWidth="1"/>
    <col min="8712" max="8712" width="7.09090909090909" style="27" customWidth="1"/>
    <col min="8713" max="8719" width="6.09090909090909" style="27" customWidth="1"/>
    <col min="8720" max="8720" width="6.63636363636364" style="27" customWidth="1"/>
    <col min="8721" max="8950" width="4.90909090909091" style="27"/>
    <col min="8951" max="8951" width="20.7272727272727" style="27" customWidth="1"/>
    <col min="8952" max="8952" width="4.90909090909091" style="27" customWidth="1"/>
    <col min="8953" max="8953" width="14.2727272727273" style="27" customWidth="1"/>
    <col min="8954" max="8954" width="10" style="27" customWidth="1"/>
    <col min="8955" max="8955" width="9.90909090909091" style="27" customWidth="1"/>
    <col min="8956" max="8956" width="6.09090909090909" style="27" customWidth="1"/>
    <col min="8957" max="8957" width="8" style="27" customWidth="1"/>
    <col min="8958" max="8965" width="6.09090909090909" style="27" customWidth="1"/>
    <col min="8966" max="8966" width="8.27272727272727" style="27" customWidth="1"/>
    <col min="8967" max="8967" width="7.72727272727273" style="27" customWidth="1"/>
    <col min="8968" max="8968" width="7.09090909090909" style="27" customWidth="1"/>
    <col min="8969" max="8975" width="6.09090909090909" style="27" customWidth="1"/>
    <col min="8976" max="8976" width="6.63636363636364" style="27" customWidth="1"/>
    <col min="8977" max="9206" width="4.90909090909091" style="27"/>
    <col min="9207" max="9207" width="20.7272727272727" style="27" customWidth="1"/>
    <col min="9208" max="9208" width="4.90909090909091" style="27" customWidth="1"/>
    <col min="9209" max="9209" width="14.2727272727273" style="27" customWidth="1"/>
    <col min="9210" max="9210" width="10" style="27" customWidth="1"/>
    <col min="9211" max="9211" width="9.90909090909091" style="27" customWidth="1"/>
    <col min="9212" max="9212" width="6.09090909090909" style="27" customWidth="1"/>
    <col min="9213" max="9213" width="8" style="27" customWidth="1"/>
    <col min="9214" max="9221" width="6.09090909090909" style="27" customWidth="1"/>
    <col min="9222" max="9222" width="8.27272727272727" style="27" customWidth="1"/>
    <col min="9223" max="9223" width="7.72727272727273" style="27" customWidth="1"/>
    <col min="9224" max="9224" width="7.09090909090909" style="27" customWidth="1"/>
    <col min="9225" max="9231" width="6.09090909090909" style="27" customWidth="1"/>
    <col min="9232" max="9232" width="6.63636363636364" style="27" customWidth="1"/>
    <col min="9233" max="9462" width="4.90909090909091" style="27"/>
    <col min="9463" max="9463" width="20.7272727272727" style="27" customWidth="1"/>
    <col min="9464" max="9464" width="4.90909090909091" style="27" customWidth="1"/>
    <col min="9465" max="9465" width="14.2727272727273" style="27" customWidth="1"/>
    <col min="9466" max="9466" width="10" style="27" customWidth="1"/>
    <col min="9467" max="9467" width="9.90909090909091" style="27" customWidth="1"/>
    <col min="9468" max="9468" width="6.09090909090909" style="27" customWidth="1"/>
    <col min="9469" max="9469" width="8" style="27" customWidth="1"/>
    <col min="9470" max="9477" width="6.09090909090909" style="27" customWidth="1"/>
    <col min="9478" max="9478" width="8.27272727272727" style="27" customWidth="1"/>
    <col min="9479" max="9479" width="7.72727272727273" style="27" customWidth="1"/>
    <col min="9480" max="9480" width="7.09090909090909" style="27" customWidth="1"/>
    <col min="9481" max="9487" width="6.09090909090909" style="27" customWidth="1"/>
    <col min="9488" max="9488" width="6.63636363636364" style="27" customWidth="1"/>
    <col min="9489" max="9718" width="4.90909090909091" style="27"/>
    <col min="9719" max="9719" width="20.7272727272727" style="27" customWidth="1"/>
    <col min="9720" max="9720" width="4.90909090909091" style="27" customWidth="1"/>
    <col min="9721" max="9721" width="14.2727272727273" style="27" customWidth="1"/>
    <col min="9722" max="9722" width="10" style="27" customWidth="1"/>
    <col min="9723" max="9723" width="9.90909090909091" style="27" customWidth="1"/>
    <col min="9724" max="9724" width="6.09090909090909" style="27" customWidth="1"/>
    <col min="9725" max="9725" width="8" style="27" customWidth="1"/>
    <col min="9726" max="9733" width="6.09090909090909" style="27" customWidth="1"/>
    <col min="9734" max="9734" width="8.27272727272727" style="27" customWidth="1"/>
    <col min="9735" max="9735" width="7.72727272727273" style="27" customWidth="1"/>
    <col min="9736" max="9736" width="7.09090909090909" style="27" customWidth="1"/>
    <col min="9737" max="9743" width="6.09090909090909" style="27" customWidth="1"/>
    <col min="9744" max="9744" width="6.63636363636364" style="27" customWidth="1"/>
    <col min="9745" max="9974" width="4.90909090909091" style="27"/>
    <col min="9975" max="9975" width="20.7272727272727" style="27" customWidth="1"/>
    <col min="9976" max="9976" width="4.90909090909091" style="27" customWidth="1"/>
    <col min="9977" max="9977" width="14.2727272727273" style="27" customWidth="1"/>
    <col min="9978" max="9978" width="10" style="27" customWidth="1"/>
    <col min="9979" max="9979" width="9.90909090909091" style="27" customWidth="1"/>
    <col min="9980" max="9980" width="6.09090909090909" style="27" customWidth="1"/>
    <col min="9981" max="9981" width="8" style="27" customWidth="1"/>
    <col min="9982" max="9989" width="6.09090909090909" style="27" customWidth="1"/>
    <col min="9990" max="9990" width="8.27272727272727" style="27" customWidth="1"/>
    <col min="9991" max="9991" width="7.72727272727273" style="27" customWidth="1"/>
    <col min="9992" max="9992" width="7.09090909090909" style="27" customWidth="1"/>
    <col min="9993" max="9999" width="6.09090909090909" style="27" customWidth="1"/>
    <col min="10000" max="10000" width="6.63636363636364" style="27" customWidth="1"/>
    <col min="10001" max="10230" width="4.90909090909091" style="27"/>
    <col min="10231" max="10231" width="20.7272727272727" style="27" customWidth="1"/>
    <col min="10232" max="10232" width="4.90909090909091" style="27" customWidth="1"/>
    <col min="10233" max="10233" width="14.2727272727273" style="27" customWidth="1"/>
    <col min="10234" max="10234" width="10" style="27" customWidth="1"/>
    <col min="10235" max="10235" width="9.90909090909091" style="27" customWidth="1"/>
    <col min="10236" max="10236" width="6.09090909090909" style="27" customWidth="1"/>
    <col min="10237" max="10237" width="8" style="27" customWidth="1"/>
    <col min="10238" max="10245" width="6.09090909090909" style="27" customWidth="1"/>
    <col min="10246" max="10246" width="8.27272727272727" style="27" customWidth="1"/>
    <col min="10247" max="10247" width="7.72727272727273" style="27" customWidth="1"/>
    <col min="10248" max="10248" width="7.09090909090909" style="27" customWidth="1"/>
    <col min="10249" max="10255" width="6.09090909090909" style="27" customWidth="1"/>
    <col min="10256" max="10256" width="6.63636363636364" style="27" customWidth="1"/>
    <col min="10257" max="10486" width="4.90909090909091" style="27"/>
    <col min="10487" max="10487" width="20.7272727272727" style="27" customWidth="1"/>
    <col min="10488" max="10488" width="4.90909090909091" style="27" customWidth="1"/>
    <col min="10489" max="10489" width="14.2727272727273" style="27" customWidth="1"/>
    <col min="10490" max="10490" width="10" style="27" customWidth="1"/>
    <col min="10491" max="10491" width="9.90909090909091" style="27" customWidth="1"/>
    <col min="10492" max="10492" width="6.09090909090909" style="27" customWidth="1"/>
    <col min="10493" max="10493" width="8" style="27" customWidth="1"/>
    <col min="10494" max="10501" width="6.09090909090909" style="27" customWidth="1"/>
    <col min="10502" max="10502" width="8.27272727272727" style="27" customWidth="1"/>
    <col min="10503" max="10503" width="7.72727272727273" style="27" customWidth="1"/>
    <col min="10504" max="10504" width="7.09090909090909" style="27" customWidth="1"/>
    <col min="10505" max="10511" width="6.09090909090909" style="27" customWidth="1"/>
    <col min="10512" max="10512" width="6.63636363636364" style="27" customWidth="1"/>
    <col min="10513" max="10742" width="4.90909090909091" style="27"/>
    <col min="10743" max="10743" width="20.7272727272727" style="27" customWidth="1"/>
    <col min="10744" max="10744" width="4.90909090909091" style="27" customWidth="1"/>
    <col min="10745" max="10745" width="14.2727272727273" style="27" customWidth="1"/>
    <col min="10746" max="10746" width="10" style="27" customWidth="1"/>
    <col min="10747" max="10747" width="9.90909090909091" style="27" customWidth="1"/>
    <col min="10748" max="10748" width="6.09090909090909" style="27" customWidth="1"/>
    <col min="10749" max="10749" width="8" style="27" customWidth="1"/>
    <col min="10750" max="10757" width="6.09090909090909" style="27" customWidth="1"/>
    <col min="10758" max="10758" width="8.27272727272727" style="27" customWidth="1"/>
    <col min="10759" max="10759" width="7.72727272727273" style="27" customWidth="1"/>
    <col min="10760" max="10760" width="7.09090909090909" style="27" customWidth="1"/>
    <col min="10761" max="10767" width="6.09090909090909" style="27" customWidth="1"/>
    <col min="10768" max="10768" width="6.63636363636364" style="27" customWidth="1"/>
    <col min="10769" max="10998" width="4.90909090909091" style="27"/>
    <col min="10999" max="10999" width="20.7272727272727" style="27" customWidth="1"/>
    <col min="11000" max="11000" width="4.90909090909091" style="27" customWidth="1"/>
    <col min="11001" max="11001" width="14.2727272727273" style="27" customWidth="1"/>
    <col min="11002" max="11002" width="10" style="27" customWidth="1"/>
    <col min="11003" max="11003" width="9.90909090909091" style="27" customWidth="1"/>
    <col min="11004" max="11004" width="6.09090909090909" style="27" customWidth="1"/>
    <col min="11005" max="11005" width="8" style="27" customWidth="1"/>
    <col min="11006" max="11013" width="6.09090909090909" style="27" customWidth="1"/>
    <col min="11014" max="11014" width="8.27272727272727" style="27" customWidth="1"/>
    <col min="11015" max="11015" width="7.72727272727273" style="27" customWidth="1"/>
    <col min="11016" max="11016" width="7.09090909090909" style="27" customWidth="1"/>
    <col min="11017" max="11023" width="6.09090909090909" style="27" customWidth="1"/>
    <col min="11024" max="11024" width="6.63636363636364" style="27" customWidth="1"/>
    <col min="11025" max="11254" width="4.90909090909091" style="27"/>
    <col min="11255" max="11255" width="20.7272727272727" style="27" customWidth="1"/>
    <col min="11256" max="11256" width="4.90909090909091" style="27" customWidth="1"/>
    <col min="11257" max="11257" width="14.2727272727273" style="27" customWidth="1"/>
    <col min="11258" max="11258" width="10" style="27" customWidth="1"/>
    <col min="11259" max="11259" width="9.90909090909091" style="27" customWidth="1"/>
    <col min="11260" max="11260" width="6.09090909090909" style="27" customWidth="1"/>
    <col min="11261" max="11261" width="8" style="27" customWidth="1"/>
    <col min="11262" max="11269" width="6.09090909090909" style="27" customWidth="1"/>
    <col min="11270" max="11270" width="8.27272727272727" style="27" customWidth="1"/>
    <col min="11271" max="11271" width="7.72727272727273" style="27" customWidth="1"/>
    <col min="11272" max="11272" width="7.09090909090909" style="27" customWidth="1"/>
    <col min="11273" max="11279" width="6.09090909090909" style="27" customWidth="1"/>
    <col min="11280" max="11280" width="6.63636363636364" style="27" customWidth="1"/>
    <col min="11281" max="11510" width="4.90909090909091" style="27"/>
    <col min="11511" max="11511" width="20.7272727272727" style="27" customWidth="1"/>
    <col min="11512" max="11512" width="4.90909090909091" style="27" customWidth="1"/>
    <col min="11513" max="11513" width="14.2727272727273" style="27" customWidth="1"/>
    <col min="11514" max="11514" width="10" style="27" customWidth="1"/>
    <col min="11515" max="11515" width="9.90909090909091" style="27" customWidth="1"/>
    <col min="11516" max="11516" width="6.09090909090909" style="27" customWidth="1"/>
    <col min="11517" max="11517" width="8" style="27" customWidth="1"/>
    <col min="11518" max="11525" width="6.09090909090909" style="27" customWidth="1"/>
    <col min="11526" max="11526" width="8.27272727272727" style="27" customWidth="1"/>
    <col min="11527" max="11527" width="7.72727272727273" style="27" customWidth="1"/>
    <col min="11528" max="11528" width="7.09090909090909" style="27" customWidth="1"/>
    <col min="11529" max="11535" width="6.09090909090909" style="27" customWidth="1"/>
    <col min="11536" max="11536" width="6.63636363636364" style="27" customWidth="1"/>
    <col min="11537" max="11766" width="4.90909090909091" style="27"/>
    <col min="11767" max="11767" width="20.7272727272727" style="27" customWidth="1"/>
    <col min="11768" max="11768" width="4.90909090909091" style="27" customWidth="1"/>
    <col min="11769" max="11769" width="14.2727272727273" style="27" customWidth="1"/>
    <col min="11770" max="11770" width="10" style="27" customWidth="1"/>
    <col min="11771" max="11771" width="9.90909090909091" style="27" customWidth="1"/>
    <col min="11772" max="11772" width="6.09090909090909" style="27" customWidth="1"/>
    <col min="11773" max="11773" width="8" style="27" customWidth="1"/>
    <col min="11774" max="11781" width="6.09090909090909" style="27" customWidth="1"/>
    <col min="11782" max="11782" width="8.27272727272727" style="27" customWidth="1"/>
    <col min="11783" max="11783" width="7.72727272727273" style="27" customWidth="1"/>
    <col min="11784" max="11784" width="7.09090909090909" style="27" customWidth="1"/>
    <col min="11785" max="11791" width="6.09090909090909" style="27" customWidth="1"/>
    <col min="11792" max="11792" width="6.63636363636364" style="27" customWidth="1"/>
    <col min="11793" max="12022" width="4.90909090909091" style="27"/>
    <col min="12023" max="12023" width="20.7272727272727" style="27" customWidth="1"/>
    <col min="12024" max="12024" width="4.90909090909091" style="27" customWidth="1"/>
    <col min="12025" max="12025" width="14.2727272727273" style="27" customWidth="1"/>
    <col min="12026" max="12026" width="10" style="27" customWidth="1"/>
    <col min="12027" max="12027" width="9.90909090909091" style="27" customWidth="1"/>
    <col min="12028" max="12028" width="6.09090909090909" style="27" customWidth="1"/>
    <col min="12029" max="12029" width="8" style="27" customWidth="1"/>
    <col min="12030" max="12037" width="6.09090909090909" style="27" customWidth="1"/>
    <col min="12038" max="12038" width="8.27272727272727" style="27" customWidth="1"/>
    <col min="12039" max="12039" width="7.72727272727273" style="27" customWidth="1"/>
    <col min="12040" max="12040" width="7.09090909090909" style="27" customWidth="1"/>
    <col min="12041" max="12047" width="6.09090909090909" style="27" customWidth="1"/>
    <col min="12048" max="12048" width="6.63636363636364" style="27" customWidth="1"/>
    <col min="12049" max="12278" width="4.90909090909091" style="27"/>
    <col min="12279" max="12279" width="20.7272727272727" style="27" customWidth="1"/>
    <col min="12280" max="12280" width="4.90909090909091" style="27" customWidth="1"/>
    <col min="12281" max="12281" width="14.2727272727273" style="27" customWidth="1"/>
    <col min="12282" max="12282" width="10" style="27" customWidth="1"/>
    <col min="12283" max="12283" width="9.90909090909091" style="27" customWidth="1"/>
    <col min="12284" max="12284" width="6.09090909090909" style="27" customWidth="1"/>
    <col min="12285" max="12285" width="8" style="27" customWidth="1"/>
    <col min="12286" max="12293" width="6.09090909090909" style="27" customWidth="1"/>
    <col min="12294" max="12294" width="8.27272727272727" style="27" customWidth="1"/>
    <col min="12295" max="12295" width="7.72727272727273" style="27" customWidth="1"/>
    <col min="12296" max="12296" width="7.09090909090909" style="27" customWidth="1"/>
    <col min="12297" max="12303" width="6.09090909090909" style="27" customWidth="1"/>
    <col min="12304" max="12304" width="6.63636363636364" style="27" customWidth="1"/>
    <col min="12305" max="12534" width="4.90909090909091" style="27"/>
    <col min="12535" max="12535" width="20.7272727272727" style="27" customWidth="1"/>
    <col min="12536" max="12536" width="4.90909090909091" style="27" customWidth="1"/>
    <col min="12537" max="12537" width="14.2727272727273" style="27" customWidth="1"/>
    <col min="12538" max="12538" width="10" style="27" customWidth="1"/>
    <col min="12539" max="12539" width="9.90909090909091" style="27" customWidth="1"/>
    <col min="12540" max="12540" width="6.09090909090909" style="27" customWidth="1"/>
    <col min="12541" max="12541" width="8" style="27" customWidth="1"/>
    <col min="12542" max="12549" width="6.09090909090909" style="27" customWidth="1"/>
    <col min="12550" max="12550" width="8.27272727272727" style="27" customWidth="1"/>
    <col min="12551" max="12551" width="7.72727272727273" style="27" customWidth="1"/>
    <col min="12552" max="12552" width="7.09090909090909" style="27" customWidth="1"/>
    <col min="12553" max="12559" width="6.09090909090909" style="27" customWidth="1"/>
    <col min="12560" max="12560" width="6.63636363636364" style="27" customWidth="1"/>
    <col min="12561" max="12790" width="4.90909090909091" style="27"/>
    <col min="12791" max="12791" width="20.7272727272727" style="27" customWidth="1"/>
    <col min="12792" max="12792" width="4.90909090909091" style="27" customWidth="1"/>
    <col min="12793" max="12793" width="14.2727272727273" style="27" customWidth="1"/>
    <col min="12794" max="12794" width="10" style="27" customWidth="1"/>
    <col min="12795" max="12795" width="9.90909090909091" style="27" customWidth="1"/>
    <col min="12796" max="12796" width="6.09090909090909" style="27" customWidth="1"/>
    <col min="12797" max="12797" width="8" style="27" customWidth="1"/>
    <col min="12798" max="12805" width="6.09090909090909" style="27" customWidth="1"/>
    <col min="12806" max="12806" width="8.27272727272727" style="27" customWidth="1"/>
    <col min="12807" max="12807" width="7.72727272727273" style="27" customWidth="1"/>
    <col min="12808" max="12808" width="7.09090909090909" style="27" customWidth="1"/>
    <col min="12809" max="12815" width="6.09090909090909" style="27" customWidth="1"/>
    <col min="12816" max="12816" width="6.63636363636364" style="27" customWidth="1"/>
    <col min="12817" max="13046" width="4.90909090909091" style="27"/>
    <col min="13047" max="13047" width="20.7272727272727" style="27" customWidth="1"/>
    <col min="13048" max="13048" width="4.90909090909091" style="27" customWidth="1"/>
    <col min="13049" max="13049" width="14.2727272727273" style="27" customWidth="1"/>
    <col min="13050" max="13050" width="10" style="27" customWidth="1"/>
    <col min="13051" max="13051" width="9.90909090909091" style="27" customWidth="1"/>
    <col min="13052" max="13052" width="6.09090909090909" style="27" customWidth="1"/>
    <col min="13053" max="13053" width="8" style="27" customWidth="1"/>
    <col min="13054" max="13061" width="6.09090909090909" style="27" customWidth="1"/>
    <col min="13062" max="13062" width="8.27272727272727" style="27" customWidth="1"/>
    <col min="13063" max="13063" width="7.72727272727273" style="27" customWidth="1"/>
    <col min="13064" max="13064" width="7.09090909090909" style="27" customWidth="1"/>
    <col min="13065" max="13071" width="6.09090909090909" style="27" customWidth="1"/>
    <col min="13072" max="13072" width="6.63636363636364" style="27" customWidth="1"/>
    <col min="13073" max="13302" width="4.90909090909091" style="27"/>
    <col min="13303" max="13303" width="20.7272727272727" style="27" customWidth="1"/>
    <col min="13304" max="13304" width="4.90909090909091" style="27" customWidth="1"/>
    <col min="13305" max="13305" width="14.2727272727273" style="27" customWidth="1"/>
    <col min="13306" max="13306" width="10" style="27" customWidth="1"/>
    <col min="13307" max="13307" width="9.90909090909091" style="27" customWidth="1"/>
    <col min="13308" max="13308" width="6.09090909090909" style="27" customWidth="1"/>
    <col min="13309" max="13309" width="8" style="27" customWidth="1"/>
    <col min="13310" max="13317" width="6.09090909090909" style="27" customWidth="1"/>
    <col min="13318" max="13318" width="8.27272727272727" style="27" customWidth="1"/>
    <col min="13319" max="13319" width="7.72727272727273" style="27" customWidth="1"/>
    <col min="13320" max="13320" width="7.09090909090909" style="27" customWidth="1"/>
    <col min="13321" max="13327" width="6.09090909090909" style="27" customWidth="1"/>
    <col min="13328" max="13328" width="6.63636363636364" style="27" customWidth="1"/>
    <col min="13329" max="13558" width="4.90909090909091" style="27"/>
    <col min="13559" max="13559" width="20.7272727272727" style="27" customWidth="1"/>
    <col min="13560" max="13560" width="4.90909090909091" style="27" customWidth="1"/>
    <col min="13561" max="13561" width="14.2727272727273" style="27" customWidth="1"/>
    <col min="13562" max="13562" width="10" style="27" customWidth="1"/>
    <col min="13563" max="13563" width="9.90909090909091" style="27" customWidth="1"/>
    <col min="13564" max="13564" width="6.09090909090909" style="27" customWidth="1"/>
    <col min="13565" max="13565" width="8" style="27" customWidth="1"/>
    <col min="13566" max="13573" width="6.09090909090909" style="27" customWidth="1"/>
    <col min="13574" max="13574" width="8.27272727272727" style="27" customWidth="1"/>
    <col min="13575" max="13575" width="7.72727272727273" style="27" customWidth="1"/>
    <col min="13576" max="13576" width="7.09090909090909" style="27" customWidth="1"/>
    <col min="13577" max="13583" width="6.09090909090909" style="27" customWidth="1"/>
    <col min="13584" max="13584" width="6.63636363636364" style="27" customWidth="1"/>
    <col min="13585" max="13814" width="4.90909090909091" style="27"/>
    <col min="13815" max="13815" width="20.7272727272727" style="27" customWidth="1"/>
    <col min="13816" max="13816" width="4.90909090909091" style="27" customWidth="1"/>
    <col min="13817" max="13817" width="14.2727272727273" style="27" customWidth="1"/>
    <col min="13818" max="13818" width="10" style="27" customWidth="1"/>
    <col min="13819" max="13819" width="9.90909090909091" style="27" customWidth="1"/>
    <col min="13820" max="13820" width="6.09090909090909" style="27" customWidth="1"/>
    <col min="13821" max="13821" width="8" style="27" customWidth="1"/>
    <col min="13822" max="13829" width="6.09090909090909" style="27" customWidth="1"/>
    <col min="13830" max="13830" width="8.27272727272727" style="27" customWidth="1"/>
    <col min="13831" max="13831" width="7.72727272727273" style="27" customWidth="1"/>
    <col min="13832" max="13832" width="7.09090909090909" style="27" customWidth="1"/>
    <col min="13833" max="13839" width="6.09090909090909" style="27" customWidth="1"/>
    <col min="13840" max="13840" width="6.63636363636364" style="27" customWidth="1"/>
    <col min="13841" max="14070" width="4.90909090909091" style="27"/>
    <col min="14071" max="14071" width="20.7272727272727" style="27" customWidth="1"/>
    <col min="14072" max="14072" width="4.90909090909091" style="27" customWidth="1"/>
    <col min="14073" max="14073" width="14.2727272727273" style="27" customWidth="1"/>
    <col min="14074" max="14074" width="10" style="27" customWidth="1"/>
    <col min="14075" max="14075" width="9.90909090909091" style="27" customWidth="1"/>
    <col min="14076" max="14076" width="6.09090909090909" style="27" customWidth="1"/>
    <col min="14077" max="14077" width="8" style="27" customWidth="1"/>
    <col min="14078" max="14085" width="6.09090909090909" style="27" customWidth="1"/>
    <col min="14086" max="14086" width="8.27272727272727" style="27" customWidth="1"/>
    <col min="14087" max="14087" width="7.72727272727273" style="27" customWidth="1"/>
    <col min="14088" max="14088" width="7.09090909090909" style="27" customWidth="1"/>
    <col min="14089" max="14095" width="6.09090909090909" style="27" customWidth="1"/>
    <col min="14096" max="14096" width="6.63636363636364" style="27" customWidth="1"/>
    <col min="14097" max="14326" width="4.90909090909091" style="27"/>
    <col min="14327" max="14327" width="20.7272727272727" style="27" customWidth="1"/>
    <col min="14328" max="14328" width="4.90909090909091" style="27" customWidth="1"/>
    <col min="14329" max="14329" width="14.2727272727273" style="27" customWidth="1"/>
    <col min="14330" max="14330" width="10" style="27" customWidth="1"/>
    <col min="14331" max="14331" width="9.90909090909091" style="27" customWidth="1"/>
    <col min="14332" max="14332" width="6.09090909090909" style="27" customWidth="1"/>
    <col min="14333" max="14333" width="8" style="27" customWidth="1"/>
    <col min="14334" max="14341" width="6.09090909090909" style="27" customWidth="1"/>
    <col min="14342" max="14342" width="8.27272727272727" style="27" customWidth="1"/>
    <col min="14343" max="14343" width="7.72727272727273" style="27" customWidth="1"/>
    <col min="14344" max="14344" width="7.09090909090909" style="27" customWidth="1"/>
    <col min="14345" max="14351" width="6.09090909090909" style="27" customWidth="1"/>
    <col min="14352" max="14352" width="6.63636363636364" style="27" customWidth="1"/>
    <col min="14353" max="14582" width="4.90909090909091" style="27"/>
    <col min="14583" max="14583" width="20.7272727272727" style="27" customWidth="1"/>
    <col min="14584" max="14584" width="4.90909090909091" style="27" customWidth="1"/>
    <col min="14585" max="14585" width="14.2727272727273" style="27" customWidth="1"/>
    <col min="14586" max="14586" width="10" style="27" customWidth="1"/>
    <col min="14587" max="14587" width="9.90909090909091" style="27" customWidth="1"/>
    <col min="14588" max="14588" width="6.09090909090909" style="27" customWidth="1"/>
    <col min="14589" max="14589" width="8" style="27" customWidth="1"/>
    <col min="14590" max="14597" width="6.09090909090909" style="27" customWidth="1"/>
    <col min="14598" max="14598" width="8.27272727272727" style="27" customWidth="1"/>
    <col min="14599" max="14599" width="7.72727272727273" style="27" customWidth="1"/>
    <col min="14600" max="14600" width="7.09090909090909" style="27" customWidth="1"/>
    <col min="14601" max="14607" width="6.09090909090909" style="27" customWidth="1"/>
    <col min="14608" max="14608" width="6.63636363636364" style="27" customWidth="1"/>
    <col min="14609" max="14838" width="4.90909090909091" style="27"/>
    <col min="14839" max="14839" width="20.7272727272727" style="27" customWidth="1"/>
    <col min="14840" max="14840" width="4.90909090909091" style="27" customWidth="1"/>
    <col min="14841" max="14841" width="14.2727272727273" style="27" customWidth="1"/>
    <col min="14842" max="14842" width="10" style="27" customWidth="1"/>
    <col min="14843" max="14843" width="9.90909090909091" style="27" customWidth="1"/>
    <col min="14844" max="14844" width="6.09090909090909" style="27" customWidth="1"/>
    <col min="14845" max="14845" width="8" style="27" customWidth="1"/>
    <col min="14846" max="14853" width="6.09090909090909" style="27" customWidth="1"/>
    <col min="14854" max="14854" width="8.27272727272727" style="27" customWidth="1"/>
    <col min="14855" max="14855" width="7.72727272727273" style="27" customWidth="1"/>
    <col min="14856" max="14856" width="7.09090909090909" style="27" customWidth="1"/>
    <col min="14857" max="14863" width="6.09090909090909" style="27" customWidth="1"/>
    <col min="14864" max="14864" width="6.63636363636364" style="27" customWidth="1"/>
    <col min="14865" max="15094" width="4.90909090909091" style="27"/>
    <col min="15095" max="15095" width="20.7272727272727" style="27" customWidth="1"/>
    <col min="15096" max="15096" width="4.90909090909091" style="27" customWidth="1"/>
    <col min="15097" max="15097" width="14.2727272727273" style="27" customWidth="1"/>
    <col min="15098" max="15098" width="10" style="27" customWidth="1"/>
    <col min="15099" max="15099" width="9.90909090909091" style="27" customWidth="1"/>
    <col min="15100" max="15100" width="6.09090909090909" style="27" customWidth="1"/>
    <col min="15101" max="15101" width="8" style="27" customWidth="1"/>
    <col min="15102" max="15109" width="6.09090909090909" style="27" customWidth="1"/>
    <col min="15110" max="15110" width="8.27272727272727" style="27" customWidth="1"/>
    <col min="15111" max="15111" width="7.72727272727273" style="27" customWidth="1"/>
    <col min="15112" max="15112" width="7.09090909090909" style="27" customWidth="1"/>
    <col min="15113" max="15119" width="6.09090909090909" style="27" customWidth="1"/>
    <col min="15120" max="15120" width="6.63636363636364" style="27" customWidth="1"/>
    <col min="15121" max="15350" width="4.90909090909091" style="27"/>
    <col min="15351" max="15351" width="20.7272727272727" style="27" customWidth="1"/>
    <col min="15352" max="15352" width="4.90909090909091" style="27" customWidth="1"/>
    <col min="15353" max="15353" width="14.2727272727273" style="27" customWidth="1"/>
    <col min="15354" max="15354" width="10" style="27" customWidth="1"/>
    <col min="15355" max="15355" width="9.90909090909091" style="27" customWidth="1"/>
    <col min="15356" max="15356" width="6.09090909090909" style="27" customWidth="1"/>
    <col min="15357" max="15357" width="8" style="27" customWidth="1"/>
    <col min="15358" max="15365" width="6.09090909090909" style="27" customWidth="1"/>
    <col min="15366" max="15366" width="8.27272727272727" style="27" customWidth="1"/>
    <col min="15367" max="15367" width="7.72727272727273" style="27" customWidth="1"/>
    <col min="15368" max="15368" width="7.09090909090909" style="27" customWidth="1"/>
    <col min="15369" max="15375" width="6.09090909090909" style="27" customWidth="1"/>
    <col min="15376" max="15376" width="6.63636363636364" style="27" customWidth="1"/>
    <col min="15377" max="15606" width="4.90909090909091" style="27"/>
    <col min="15607" max="15607" width="20.7272727272727" style="27" customWidth="1"/>
    <col min="15608" max="15608" width="4.90909090909091" style="27" customWidth="1"/>
    <col min="15609" max="15609" width="14.2727272727273" style="27" customWidth="1"/>
    <col min="15610" max="15610" width="10" style="27" customWidth="1"/>
    <col min="15611" max="15611" width="9.90909090909091" style="27" customWidth="1"/>
    <col min="15612" max="15612" width="6.09090909090909" style="27" customWidth="1"/>
    <col min="15613" max="15613" width="8" style="27" customWidth="1"/>
    <col min="15614" max="15621" width="6.09090909090909" style="27" customWidth="1"/>
    <col min="15622" max="15622" width="8.27272727272727" style="27" customWidth="1"/>
    <col min="15623" max="15623" width="7.72727272727273" style="27" customWidth="1"/>
    <col min="15624" max="15624" width="7.09090909090909" style="27" customWidth="1"/>
    <col min="15625" max="15631" width="6.09090909090909" style="27" customWidth="1"/>
    <col min="15632" max="15632" width="6.63636363636364" style="27" customWidth="1"/>
    <col min="15633" max="15862" width="4.90909090909091" style="27"/>
    <col min="15863" max="15863" width="20.7272727272727" style="27" customWidth="1"/>
    <col min="15864" max="15864" width="4.90909090909091" style="27" customWidth="1"/>
    <col min="15865" max="15865" width="14.2727272727273" style="27" customWidth="1"/>
    <col min="15866" max="15866" width="10" style="27" customWidth="1"/>
    <col min="15867" max="15867" width="9.90909090909091" style="27" customWidth="1"/>
    <col min="15868" max="15868" width="6.09090909090909" style="27" customWidth="1"/>
    <col min="15869" max="15869" width="8" style="27" customWidth="1"/>
    <col min="15870" max="15877" width="6.09090909090909" style="27" customWidth="1"/>
    <col min="15878" max="15878" width="8.27272727272727" style="27" customWidth="1"/>
    <col min="15879" max="15879" width="7.72727272727273" style="27" customWidth="1"/>
    <col min="15880" max="15880" width="7.09090909090909" style="27" customWidth="1"/>
    <col min="15881" max="15887" width="6.09090909090909" style="27" customWidth="1"/>
    <col min="15888" max="15888" width="6.63636363636364" style="27" customWidth="1"/>
    <col min="15889" max="16118" width="4.90909090909091" style="27"/>
    <col min="16119" max="16119" width="20.7272727272727" style="27" customWidth="1"/>
    <col min="16120" max="16120" width="4.90909090909091" style="27" customWidth="1"/>
    <col min="16121" max="16121" width="14.2727272727273" style="27" customWidth="1"/>
    <col min="16122" max="16122" width="10" style="27" customWidth="1"/>
    <col min="16123" max="16123" width="9.90909090909091" style="27" customWidth="1"/>
    <col min="16124" max="16124" width="6.09090909090909" style="27" customWidth="1"/>
    <col min="16125" max="16125" width="8" style="27" customWidth="1"/>
    <col min="16126" max="16133" width="6.09090909090909" style="27" customWidth="1"/>
    <col min="16134" max="16134" width="8.27272727272727" style="27" customWidth="1"/>
    <col min="16135" max="16135" width="7.72727272727273" style="27" customWidth="1"/>
    <col min="16136" max="16136" width="7.09090909090909" style="27" customWidth="1"/>
    <col min="16137" max="16143" width="6.09090909090909" style="27" customWidth="1"/>
    <col min="16144" max="16144" width="6.63636363636364" style="27" customWidth="1"/>
    <col min="16145" max="16384" width="4.90909090909091" style="27"/>
  </cols>
  <sheetData>
    <row r="2" customHeight="1" spans="2:26">
      <c r="B2" s="28" t="s">
        <v>86</v>
      </c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customHeight="1" spans="2:26">
      <c r="B3" s="30"/>
      <c r="C3" s="31">
        <v>1</v>
      </c>
      <c r="D3" s="31">
        <v>2</v>
      </c>
      <c r="E3" s="31">
        <v>3</v>
      </c>
      <c r="F3" s="31">
        <v>4</v>
      </c>
      <c r="G3" s="31">
        <v>5</v>
      </c>
      <c r="H3" s="31">
        <v>6</v>
      </c>
      <c r="I3" s="31">
        <v>7</v>
      </c>
      <c r="J3" s="31">
        <v>8</v>
      </c>
      <c r="K3" s="31">
        <v>9</v>
      </c>
      <c r="L3" s="31">
        <v>10</v>
      </c>
      <c r="M3" s="31">
        <v>11</v>
      </c>
      <c r="N3" s="31">
        <v>12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customHeight="1" spans="2:26">
      <c r="B4" s="32" t="s">
        <v>87</v>
      </c>
      <c r="C4" s="33" t="s">
        <v>88</v>
      </c>
      <c r="D4" s="34" t="s">
        <v>89</v>
      </c>
      <c r="E4" s="35"/>
      <c r="F4" s="35"/>
      <c r="G4" s="35"/>
      <c r="H4" s="36"/>
      <c r="I4" s="35"/>
      <c r="J4" s="35"/>
      <c r="K4" s="72"/>
      <c r="L4" s="35"/>
      <c r="M4" s="34" t="s">
        <v>73</v>
      </c>
      <c r="N4" s="73"/>
      <c r="O4" s="66"/>
      <c r="P4" s="66"/>
      <c r="Q4" s="66"/>
      <c r="R4" s="29"/>
      <c r="S4" s="66"/>
      <c r="T4" s="66"/>
      <c r="U4" s="85"/>
      <c r="V4" s="66"/>
      <c r="W4" s="66"/>
      <c r="Y4" s="66"/>
      <c r="Z4" s="66"/>
    </row>
    <row r="5" customHeight="1" spans="2:26">
      <c r="B5" s="32" t="s">
        <v>90</v>
      </c>
      <c r="C5" s="37"/>
      <c r="D5" s="38">
        <v>10000</v>
      </c>
      <c r="E5" s="38">
        <f>D5/3</f>
        <v>3333.33333333333</v>
      </c>
      <c r="F5" s="38">
        <f t="shared" ref="F5:L5" si="0">E5/3</f>
        <v>1111.11111111111</v>
      </c>
      <c r="G5" s="38">
        <f t="shared" si="0"/>
        <v>370.37037037037</v>
      </c>
      <c r="H5" s="38">
        <f t="shared" si="0"/>
        <v>123.456790123457</v>
      </c>
      <c r="I5" s="38">
        <f t="shared" si="0"/>
        <v>41.1522633744856</v>
      </c>
      <c r="J5" s="38">
        <f t="shared" si="0"/>
        <v>13.7174211248285</v>
      </c>
      <c r="K5" s="38">
        <f t="shared" si="0"/>
        <v>4.57247370827618</v>
      </c>
      <c r="L5" s="38">
        <f t="shared" si="0"/>
        <v>1.52415790275873</v>
      </c>
      <c r="M5" s="74">
        <v>0</v>
      </c>
      <c r="N5" s="75"/>
      <c r="O5" s="67"/>
      <c r="P5" s="67"/>
      <c r="Q5" s="67"/>
      <c r="R5" s="67"/>
      <c r="S5" s="67"/>
      <c r="T5" s="67"/>
      <c r="U5" s="67"/>
      <c r="V5" s="67"/>
      <c r="W5" s="67"/>
      <c r="X5" s="67"/>
      <c r="Y5" s="66"/>
      <c r="Z5" s="66"/>
    </row>
    <row r="6" customHeight="1" spans="2:26">
      <c r="B6" s="32" t="s">
        <v>91</v>
      </c>
      <c r="C6" s="39"/>
      <c r="D6" s="40"/>
      <c r="E6" s="40"/>
      <c r="F6" s="40"/>
      <c r="G6" s="40"/>
      <c r="H6" s="40"/>
      <c r="I6" s="40"/>
      <c r="J6" s="40"/>
      <c r="K6" s="40"/>
      <c r="L6" s="40"/>
      <c r="M6" s="76"/>
      <c r="N6" s="75"/>
      <c r="O6" s="66"/>
      <c r="P6" s="66"/>
      <c r="Q6" s="66"/>
      <c r="S6" s="66"/>
      <c r="T6" s="66"/>
      <c r="U6" s="66"/>
      <c r="V6" s="66"/>
      <c r="W6" s="66"/>
      <c r="Y6" s="66"/>
      <c r="Z6" s="66"/>
    </row>
    <row r="7" customHeight="1" spans="2:26">
      <c r="B7" s="32" t="s">
        <v>92</v>
      </c>
      <c r="C7" s="37"/>
      <c r="D7" s="38">
        <v>10000</v>
      </c>
      <c r="E7" s="38">
        <f>D7/3</f>
        <v>3333.33333333333</v>
      </c>
      <c r="F7" s="38">
        <f t="shared" ref="F7" si="1">E7/3</f>
        <v>1111.11111111111</v>
      </c>
      <c r="G7" s="38">
        <f t="shared" ref="G7" si="2">F7/3</f>
        <v>370.37037037037</v>
      </c>
      <c r="H7" s="38">
        <f t="shared" ref="H7" si="3">G7/3</f>
        <v>123.456790123457</v>
      </c>
      <c r="I7" s="38">
        <f t="shared" ref="I7" si="4">H7/3</f>
        <v>41.1522633744856</v>
      </c>
      <c r="J7" s="38">
        <f t="shared" ref="J7" si="5">I7/3</f>
        <v>13.7174211248285</v>
      </c>
      <c r="K7" s="38">
        <f t="shared" ref="K7" si="6">J7/3</f>
        <v>4.57247370827618</v>
      </c>
      <c r="L7" s="38">
        <f t="shared" ref="L7" si="7">K7/3</f>
        <v>1.52415790275873</v>
      </c>
      <c r="M7" s="74">
        <v>0</v>
      </c>
      <c r="N7" s="75"/>
      <c r="O7" s="66"/>
      <c r="P7" s="66"/>
      <c r="Q7" s="29"/>
      <c r="R7" s="66"/>
      <c r="S7" s="66"/>
      <c r="T7" s="66"/>
      <c r="U7" s="66"/>
      <c r="V7" s="66"/>
      <c r="W7" s="66"/>
      <c r="Y7" s="66"/>
      <c r="Z7" s="66"/>
    </row>
    <row r="8" customHeight="1" spans="2:26">
      <c r="B8" s="32" t="s">
        <v>93</v>
      </c>
      <c r="C8" s="39"/>
      <c r="D8" s="40"/>
      <c r="E8" s="40"/>
      <c r="F8" s="40"/>
      <c r="G8" s="40"/>
      <c r="H8" s="40"/>
      <c r="I8" s="40"/>
      <c r="J8" s="40"/>
      <c r="K8" s="40"/>
      <c r="L8" s="40"/>
      <c r="M8" s="76"/>
      <c r="N8" s="75"/>
      <c r="O8" s="66"/>
      <c r="P8" s="66"/>
      <c r="Q8" s="29"/>
      <c r="R8" s="31"/>
      <c r="S8" s="66"/>
      <c r="T8" s="66"/>
      <c r="U8" s="66"/>
      <c r="V8" s="66"/>
      <c r="W8" s="66"/>
      <c r="Y8" s="66"/>
      <c r="Z8" s="66"/>
    </row>
    <row r="9" customHeight="1" spans="2:26">
      <c r="B9" s="32" t="s">
        <v>94</v>
      </c>
      <c r="C9" s="37"/>
      <c r="D9" s="38">
        <v>10000</v>
      </c>
      <c r="E9" s="38">
        <f>D9/3</f>
        <v>3333.33333333333</v>
      </c>
      <c r="F9" s="38">
        <f t="shared" ref="F9" si="8">E9/3</f>
        <v>1111.11111111111</v>
      </c>
      <c r="G9" s="38">
        <f t="shared" ref="G9" si="9">F9/3</f>
        <v>370.37037037037</v>
      </c>
      <c r="H9" s="38">
        <f t="shared" ref="H9" si="10">G9/3</f>
        <v>123.456790123457</v>
      </c>
      <c r="I9" s="38">
        <f t="shared" ref="I9" si="11">H9/3</f>
        <v>41.1522633744856</v>
      </c>
      <c r="J9" s="38">
        <f t="shared" ref="J9" si="12">I9/3</f>
        <v>13.7174211248285</v>
      </c>
      <c r="K9" s="38">
        <f t="shared" ref="K9" si="13">J9/3</f>
        <v>4.57247370827618</v>
      </c>
      <c r="L9" s="38">
        <f t="shared" ref="L9" si="14">K9/3</f>
        <v>1.52415790275873</v>
      </c>
      <c r="M9" s="74">
        <v>0</v>
      </c>
      <c r="N9" s="75"/>
      <c r="O9" s="66"/>
      <c r="P9" s="66"/>
      <c r="Q9" s="29"/>
      <c r="R9" s="29"/>
      <c r="S9" s="66"/>
      <c r="T9" s="66"/>
      <c r="U9" s="66"/>
      <c r="V9" s="66"/>
      <c r="W9" s="66"/>
      <c r="Y9" s="66"/>
      <c r="Z9" s="66"/>
    </row>
    <row r="10" customHeight="1" spans="2:26">
      <c r="B10" s="32" t="s">
        <v>95</v>
      </c>
      <c r="C10" s="39"/>
      <c r="D10" s="40"/>
      <c r="E10" s="40"/>
      <c r="F10" s="40"/>
      <c r="G10" s="40"/>
      <c r="H10" s="40"/>
      <c r="I10" s="40"/>
      <c r="J10" s="40"/>
      <c r="K10" s="40"/>
      <c r="L10" s="40"/>
      <c r="M10" s="76"/>
      <c r="N10" s="75"/>
      <c r="O10" s="66"/>
      <c r="P10" s="66"/>
      <c r="Q10" s="66"/>
      <c r="R10" s="29"/>
      <c r="S10" s="66"/>
      <c r="T10" s="66"/>
      <c r="U10" s="66"/>
      <c r="V10" s="66"/>
      <c r="W10" s="66"/>
      <c r="Y10" s="66"/>
      <c r="Z10" s="66"/>
    </row>
    <row r="11" customHeight="1" spans="2:26">
      <c r="B11" s="32" t="s">
        <v>96</v>
      </c>
      <c r="C11" s="41" t="s">
        <v>97</v>
      </c>
      <c r="D11" s="42"/>
      <c r="E11" s="43"/>
      <c r="F11" s="43"/>
      <c r="G11" s="43"/>
      <c r="H11" s="44"/>
      <c r="I11" s="43"/>
      <c r="J11" s="43"/>
      <c r="K11" s="43"/>
      <c r="L11" s="43"/>
      <c r="M11" s="77" t="s">
        <v>98</v>
      </c>
      <c r="N11" s="78"/>
      <c r="O11" s="66"/>
      <c r="P11" s="66"/>
      <c r="Q11" s="66"/>
      <c r="R11" s="29"/>
      <c r="S11" s="66"/>
      <c r="T11" s="66"/>
      <c r="U11" s="66"/>
      <c r="V11" s="66"/>
      <c r="W11" s="66"/>
      <c r="Y11" s="66"/>
      <c r="Z11" s="66"/>
    </row>
    <row r="12" customHeight="1" spans="2:26">
      <c r="B12" s="32"/>
      <c r="C12" s="31"/>
      <c r="D12" s="31"/>
      <c r="E12" s="31"/>
      <c r="F12" s="31"/>
      <c r="G12" s="31"/>
      <c r="H12" s="31"/>
      <c r="I12" s="31"/>
      <c r="J12" s="31"/>
      <c r="K12" s="31"/>
      <c r="L12" s="66"/>
      <c r="V12" s="66"/>
      <c r="W12" s="66"/>
      <c r="Y12" s="66"/>
      <c r="Z12" s="66"/>
    </row>
    <row r="13" customHeight="1" spans="2:3">
      <c r="B13" s="45"/>
      <c r="C13" s="46" t="s">
        <v>99</v>
      </c>
    </row>
    <row r="14" customHeight="1" spans="2:14">
      <c r="B14" s="30"/>
      <c r="C14" s="31">
        <v>1</v>
      </c>
      <c r="D14" s="31">
        <v>2</v>
      </c>
      <c r="E14" s="31">
        <v>3</v>
      </c>
      <c r="F14" s="31">
        <v>4</v>
      </c>
      <c r="G14" s="31">
        <v>5</v>
      </c>
      <c r="H14" s="31">
        <v>6</v>
      </c>
      <c r="I14" s="31">
        <v>7</v>
      </c>
      <c r="J14" s="31">
        <v>8</v>
      </c>
      <c r="K14" s="31">
        <v>9</v>
      </c>
      <c r="L14" s="31">
        <v>10</v>
      </c>
      <c r="M14" s="31">
        <v>11</v>
      </c>
      <c r="N14" s="31">
        <v>12</v>
      </c>
    </row>
    <row r="15" customHeight="1" spans="2:14">
      <c r="B15" s="32" t="s">
        <v>87</v>
      </c>
      <c r="C15" s="47"/>
      <c r="D15" s="34"/>
      <c r="E15" s="35"/>
      <c r="F15" s="35"/>
      <c r="G15" s="35"/>
      <c r="H15" s="36"/>
      <c r="I15" s="35"/>
      <c r="J15" s="35"/>
      <c r="K15" s="72"/>
      <c r="L15" s="35"/>
      <c r="M15" s="35"/>
      <c r="N15" s="73"/>
    </row>
    <row r="16" customHeight="1" spans="2:14">
      <c r="B16" s="32" t="s">
        <v>90</v>
      </c>
      <c r="C16" s="48">
        <v>1017</v>
      </c>
      <c r="D16" s="49">
        <v>59587</v>
      </c>
      <c r="E16" s="49">
        <v>65340</v>
      </c>
      <c r="F16" s="49">
        <v>62700</v>
      </c>
      <c r="G16" s="49">
        <v>77472</v>
      </c>
      <c r="H16" s="49">
        <v>126144</v>
      </c>
      <c r="I16" s="49">
        <v>302159</v>
      </c>
      <c r="J16" s="49">
        <v>518604</v>
      </c>
      <c r="K16" s="49">
        <v>601061</v>
      </c>
      <c r="L16" s="49">
        <v>610788</v>
      </c>
      <c r="M16" s="49">
        <v>617476</v>
      </c>
      <c r="N16" s="75"/>
    </row>
    <row r="17" customHeight="1" spans="2:25">
      <c r="B17" s="32" t="s">
        <v>91</v>
      </c>
      <c r="C17" s="48">
        <v>1216</v>
      </c>
      <c r="D17" s="49">
        <v>63847</v>
      </c>
      <c r="E17" s="49">
        <v>60462</v>
      </c>
      <c r="F17" s="49">
        <v>69609</v>
      </c>
      <c r="G17" s="49">
        <v>75580</v>
      </c>
      <c r="H17" s="49">
        <v>124243</v>
      </c>
      <c r="I17" s="49">
        <v>294370</v>
      </c>
      <c r="J17" s="49">
        <v>544881</v>
      </c>
      <c r="K17" s="49">
        <v>636550</v>
      </c>
      <c r="L17" s="49">
        <v>610418</v>
      </c>
      <c r="M17" s="49">
        <v>630373</v>
      </c>
      <c r="N17" s="75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 customHeight="1" spans="2:25">
      <c r="B18" s="32" t="s">
        <v>92</v>
      </c>
      <c r="C18" s="48">
        <v>703</v>
      </c>
      <c r="D18" s="49">
        <v>7773</v>
      </c>
      <c r="E18" s="49">
        <v>7092</v>
      </c>
      <c r="F18" s="49">
        <v>54002</v>
      </c>
      <c r="G18" s="49">
        <v>130101</v>
      </c>
      <c r="H18" s="49">
        <v>313392</v>
      </c>
      <c r="I18" s="49">
        <v>546065</v>
      </c>
      <c r="J18" s="49">
        <v>618984</v>
      </c>
      <c r="K18" s="49">
        <v>623979</v>
      </c>
      <c r="L18" s="49">
        <v>651181</v>
      </c>
      <c r="M18" s="49">
        <v>630055</v>
      </c>
      <c r="N18" s="75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 customHeight="1" spans="2:25">
      <c r="B19" s="32" t="s">
        <v>93</v>
      </c>
      <c r="C19" s="48">
        <v>620</v>
      </c>
      <c r="D19" s="49">
        <v>8608</v>
      </c>
      <c r="E19" s="49">
        <v>8060</v>
      </c>
      <c r="F19" s="49">
        <v>59765</v>
      </c>
      <c r="G19" s="49">
        <v>134644</v>
      </c>
      <c r="H19" s="49">
        <v>352567</v>
      </c>
      <c r="I19" s="49">
        <v>548022</v>
      </c>
      <c r="J19" s="49">
        <v>634525</v>
      </c>
      <c r="K19" s="49">
        <v>633485</v>
      </c>
      <c r="L19" s="49">
        <v>666292</v>
      </c>
      <c r="M19" s="49">
        <v>654749</v>
      </c>
      <c r="N19" s="75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</row>
    <row r="20" customHeight="1" spans="2:25">
      <c r="B20" s="32" t="s">
        <v>94</v>
      </c>
      <c r="C20" s="48">
        <v>794</v>
      </c>
      <c r="D20" s="49">
        <v>6091</v>
      </c>
      <c r="E20" s="49">
        <v>52718</v>
      </c>
      <c r="F20" s="49">
        <v>516195</v>
      </c>
      <c r="G20" s="49">
        <v>608195</v>
      </c>
      <c r="H20" s="49">
        <v>646625</v>
      </c>
      <c r="I20" s="49">
        <v>649108</v>
      </c>
      <c r="J20" s="49">
        <v>669413</v>
      </c>
      <c r="K20" s="49">
        <v>658310</v>
      </c>
      <c r="L20" s="49">
        <v>651488</v>
      </c>
      <c r="M20" s="49">
        <v>648798</v>
      </c>
      <c r="N20" s="75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</row>
    <row r="21" customHeight="1" spans="2:25">
      <c r="B21" s="32" t="s">
        <v>95</v>
      </c>
      <c r="C21" s="48">
        <v>667</v>
      </c>
      <c r="D21" s="49">
        <v>5462</v>
      </c>
      <c r="E21" s="49">
        <v>45719</v>
      </c>
      <c r="F21" s="49">
        <v>551684</v>
      </c>
      <c r="G21" s="49">
        <v>651095</v>
      </c>
      <c r="H21" s="49">
        <v>640505</v>
      </c>
      <c r="I21" s="49">
        <v>641180</v>
      </c>
      <c r="J21" s="49">
        <v>629080</v>
      </c>
      <c r="K21" s="49">
        <v>646719</v>
      </c>
      <c r="L21" s="49">
        <v>647634</v>
      </c>
      <c r="M21" s="49">
        <v>631762</v>
      </c>
      <c r="N21" s="75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</row>
    <row r="22" customHeight="1" spans="2:25">
      <c r="B22" s="32" t="s">
        <v>96</v>
      </c>
      <c r="C22" s="41" t="s">
        <v>100</v>
      </c>
      <c r="D22" s="50"/>
      <c r="E22" s="51"/>
      <c r="F22" s="51"/>
      <c r="G22" s="51"/>
      <c r="H22" s="52"/>
      <c r="I22" s="51"/>
      <c r="J22" s="51"/>
      <c r="K22" s="51"/>
      <c r="L22" s="51"/>
      <c r="M22" s="77" t="s">
        <v>98</v>
      </c>
      <c r="N22" s="80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</row>
    <row r="23" customHeight="1" spans="2:18">
      <c r="B23" s="32"/>
      <c r="C23" s="53" t="s">
        <v>101</v>
      </c>
      <c r="D23" s="54" t="s">
        <v>102</v>
      </c>
      <c r="E23" s="54" t="s">
        <v>103</v>
      </c>
      <c r="F23" s="54" t="s">
        <v>104</v>
      </c>
      <c r="G23" s="55" t="s">
        <v>105</v>
      </c>
      <c r="I23" s="81"/>
      <c r="J23" s="31"/>
      <c r="K23" s="31"/>
      <c r="L23" s="31"/>
      <c r="M23" s="31"/>
      <c r="O23" s="82"/>
      <c r="R23" s="86"/>
    </row>
    <row r="24" customHeight="1" spans="2:18">
      <c r="B24" s="32"/>
      <c r="C24" s="56" t="s">
        <v>96</v>
      </c>
      <c r="D24" s="57">
        <f>AVERAGE(M16:M21)</f>
        <v>635535.5</v>
      </c>
      <c r="E24" s="57">
        <f>STDEV(M16:M21)</f>
        <v>13726.7958205839</v>
      </c>
      <c r="F24" s="58">
        <f>E24/D24</f>
        <v>0.0215987868822181</v>
      </c>
      <c r="G24" s="59">
        <f>1-(3*(E24+E25)/(D24-D25))</f>
        <v>0.934016183936235</v>
      </c>
      <c r="I24" s="81"/>
      <c r="J24" s="31"/>
      <c r="K24" s="31"/>
      <c r="L24" s="83"/>
      <c r="M24" s="31"/>
      <c r="O24" s="82"/>
      <c r="R24" s="87"/>
    </row>
    <row r="25" customHeight="1" spans="2:18">
      <c r="B25" s="32"/>
      <c r="C25" s="60" t="s">
        <v>106</v>
      </c>
      <c r="D25" s="61">
        <f>AVERAGE(C16:C21)</f>
        <v>836.166666666667</v>
      </c>
      <c r="E25" s="61">
        <f>STDEV(C16:C21)</f>
        <v>233.165534903138</v>
      </c>
      <c r="F25" s="62">
        <f>E25/D25</f>
        <v>0.27885055001372</v>
      </c>
      <c r="G25" s="63"/>
      <c r="I25" s="31"/>
      <c r="J25" s="31"/>
      <c r="K25" s="31"/>
      <c r="L25" s="83"/>
      <c r="M25" s="31"/>
      <c r="R25" s="87"/>
    </row>
    <row r="26" customHeight="1" spans="2:18">
      <c r="B26" s="32"/>
      <c r="C26" s="31"/>
      <c r="D26" s="32"/>
      <c r="E26" s="32"/>
      <c r="F26" s="64"/>
      <c r="G26" s="32"/>
      <c r="I26" s="31"/>
      <c r="J26" s="32"/>
      <c r="K26" s="32"/>
      <c r="L26" s="64"/>
      <c r="M26" s="32"/>
      <c r="R26" s="87"/>
    </row>
    <row r="27" customHeight="1" spans="2:19">
      <c r="B27" s="65"/>
      <c r="C27" s="46" t="s">
        <v>107</v>
      </c>
      <c r="D27" s="66"/>
      <c r="E27" s="67"/>
      <c r="F27" s="67"/>
      <c r="G27" s="67"/>
      <c r="H27" s="29"/>
      <c r="I27" s="66"/>
      <c r="J27" s="66"/>
      <c r="K27" s="67"/>
      <c r="L27" s="67"/>
      <c r="M27" s="67"/>
      <c r="O27" s="66"/>
      <c r="P27" s="66"/>
      <c r="Q27" s="67"/>
      <c r="R27" s="67"/>
      <c r="S27" s="67"/>
    </row>
    <row r="28" customHeight="1" spans="2:14">
      <c r="B28" s="30"/>
      <c r="C28" s="31">
        <v>1</v>
      </c>
      <c r="D28" s="31">
        <v>2</v>
      </c>
      <c r="E28" s="31">
        <v>3</v>
      </c>
      <c r="F28" s="31">
        <v>4</v>
      </c>
      <c r="G28" s="31">
        <v>5</v>
      </c>
      <c r="H28" s="31">
        <v>6</v>
      </c>
      <c r="I28" s="31">
        <v>7</v>
      </c>
      <c r="J28" s="31">
        <v>8</v>
      </c>
      <c r="K28" s="31">
        <v>9</v>
      </c>
      <c r="L28" s="31">
        <v>10</v>
      </c>
      <c r="M28" s="31">
        <v>11</v>
      </c>
      <c r="N28" s="31">
        <v>12</v>
      </c>
    </row>
    <row r="29" customHeight="1" spans="2:14">
      <c r="B29" s="32" t="s">
        <v>87</v>
      </c>
      <c r="C29" s="47"/>
      <c r="D29" s="34" t="s">
        <v>89</v>
      </c>
      <c r="E29" s="35"/>
      <c r="F29" s="35"/>
      <c r="G29" s="35"/>
      <c r="H29" s="36"/>
      <c r="I29" s="35"/>
      <c r="J29" s="35"/>
      <c r="K29" s="72"/>
      <c r="L29" s="35"/>
      <c r="M29" s="35"/>
      <c r="N29" s="73"/>
    </row>
    <row r="30" customHeight="1" spans="1:14">
      <c r="A30" s="32" t="str">
        <f>Summary!B6</f>
        <v>HW350003A</v>
      </c>
      <c r="B30" s="32" t="s">
        <v>90</v>
      </c>
      <c r="C30" s="68"/>
      <c r="D30" s="38">
        <f>($D$24-D16)/($D$24-$D$25)*100</f>
        <v>90.7435174029908</v>
      </c>
      <c r="E30" s="38">
        <f t="shared" ref="E30:M30" si="15">($D$24-E16)/($D$24-$D$25)*100</f>
        <v>89.8371039725896</v>
      </c>
      <c r="F30" s="38">
        <f t="shared" si="15"/>
        <v>90.2530489502116</v>
      </c>
      <c r="G30" s="38">
        <f t="shared" si="15"/>
        <v>87.9256477345179</v>
      </c>
      <c r="H30" s="38">
        <f t="shared" si="15"/>
        <v>80.2571348743605</v>
      </c>
      <c r="I30" s="38">
        <f t="shared" si="15"/>
        <v>52.5251063758273</v>
      </c>
      <c r="J30" s="38">
        <f t="shared" si="15"/>
        <v>18.4231326328792</v>
      </c>
      <c r="K30" s="38">
        <f t="shared" si="15"/>
        <v>5.43162694357118</v>
      </c>
      <c r="L30" s="38">
        <f t="shared" si="15"/>
        <v>3.89909027791637</v>
      </c>
      <c r="M30" s="38">
        <f t="shared" si="15"/>
        <v>2.84536300127409</v>
      </c>
      <c r="N30" s="84"/>
    </row>
    <row r="31" customHeight="1" spans="1:14">
      <c r="A31" s="32"/>
      <c r="B31" s="32" t="s">
        <v>91</v>
      </c>
      <c r="C31" s="68"/>
      <c r="D31" s="38">
        <f>($D$24-D17)/($D$24-$D$25)*100</f>
        <v>90.0723334618281</v>
      </c>
      <c r="E31" s="38">
        <f t="shared" ref="D31:M35" si="16">($D$24-E17)/($D$24-$D$25)*100</f>
        <v>90.6056568516956</v>
      </c>
      <c r="F31" s="38">
        <f t="shared" si="16"/>
        <v>89.1645020371851</v>
      </c>
      <c r="G31" s="38">
        <f t="shared" si="16"/>
        <v>88.2237416351469</v>
      </c>
      <c r="H31" s="38">
        <f t="shared" si="16"/>
        <v>80.5566467692314</v>
      </c>
      <c r="I31" s="38">
        <f>($D$24-I17)/($D$24-$D$25)*100</f>
        <v>53.7523016147278</v>
      </c>
      <c r="J31" s="38">
        <f t="shared" si="16"/>
        <v>14.2830621112989</v>
      </c>
      <c r="K31" s="38">
        <f t="shared" si="16"/>
        <v>-0.159839462044496</v>
      </c>
      <c r="L31" s="38">
        <f t="shared" si="16"/>
        <v>3.95738559674975</v>
      </c>
      <c r="M31" s="38">
        <f t="shared" si="16"/>
        <v>0.813377252641408</v>
      </c>
      <c r="N31" s="84"/>
    </row>
    <row r="32" customHeight="1" spans="1:14">
      <c r="A32" s="32" t="str">
        <f>Summary!B7</f>
        <v>HW356011</v>
      </c>
      <c r="B32" s="32" t="s">
        <v>92</v>
      </c>
      <c r="C32" s="68"/>
      <c r="D32" s="38">
        <f>($D$24-D18)/($D$24-$D$25)*100</f>
        <v>98.9070678084846</v>
      </c>
      <c r="E32" s="38">
        <f>($D$24-E18)/($D$24-$D$25)*100</f>
        <v>99.0143627061212</v>
      </c>
      <c r="F32" s="38">
        <f t="shared" si="16"/>
        <v>91.6234616075433</v>
      </c>
      <c r="G32" s="38">
        <f>($D$24-G18)/($D$24-$D$25)*100</f>
        <v>79.6336900726748</v>
      </c>
      <c r="H32" s="38">
        <f t="shared" si="16"/>
        <v>50.755292007029</v>
      </c>
      <c r="I32" s="38">
        <f t="shared" si="16"/>
        <v>14.0965170910321</v>
      </c>
      <c r="J32" s="38">
        <f t="shared" si="16"/>
        <v>2.60777018829913</v>
      </c>
      <c r="K32" s="38">
        <f t="shared" si="16"/>
        <v>1.82078338404851</v>
      </c>
      <c r="L32" s="38">
        <f t="shared" si="16"/>
        <v>-2.46502543461524</v>
      </c>
      <c r="M32" s="38">
        <f t="shared" si="16"/>
        <v>0.863479715854961</v>
      </c>
      <c r="N32" s="84"/>
    </row>
    <row r="33" customHeight="1" spans="1:14">
      <c r="A33" s="32"/>
      <c r="B33" s="32" t="s">
        <v>93</v>
      </c>
      <c r="C33" s="68"/>
      <c r="D33" s="38">
        <f t="shared" si="16"/>
        <v>98.7755094538201</v>
      </c>
      <c r="E33" s="38">
        <f t="shared" ref="E33" si="17">($D$24-E19)/($D$24-$D$25)*100</f>
        <v>98.8618495476598</v>
      </c>
      <c r="F33" s="38">
        <f t="shared" si="16"/>
        <v>90.7154726279845</v>
      </c>
      <c r="G33" s="38">
        <f t="shared" si="16"/>
        <v>78.9179180903504</v>
      </c>
      <c r="H33" s="38">
        <f t="shared" si="16"/>
        <v>44.5830781819003</v>
      </c>
      <c r="I33" s="38">
        <f t="shared" si="16"/>
        <v>13.7881821208782</v>
      </c>
      <c r="J33" s="38">
        <f t="shared" si="16"/>
        <v>0.159209242381432</v>
      </c>
      <c r="K33" s="38">
        <f t="shared" si="16"/>
        <v>0.323066354777958</v>
      </c>
      <c r="L33" s="38">
        <f t="shared" si="16"/>
        <v>-4.8458377667536</v>
      </c>
      <c r="M33" s="38">
        <f t="shared" si="16"/>
        <v>-3.02718137406793</v>
      </c>
      <c r="N33" s="84"/>
    </row>
    <row r="34" customHeight="1" spans="1:14">
      <c r="A34" s="32" t="str">
        <f>Summary!B8</f>
        <v>HW356012</v>
      </c>
      <c r="B34" s="32" t="s">
        <v>94</v>
      </c>
      <c r="C34" s="69"/>
      <c r="D34" s="38">
        <f t="shared" si="16"/>
        <v>99.1720751768029</v>
      </c>
      <c r="E34" s="38">
        <f t="shared" ref="E34" si="18">($D$24-E20)/($D$24-$D$25)*100</f>
        <v>91.8257621193867</v>
      </c>
      <c r="F34" s="38">
        <f t="shared" si="16"/>
        <v>18.8026824249592</v>
      </c>
      <c r="G34" s="38">
        <f t="shared" si="16"/>
        <v>4.30763017449732</v>
      </c>
      <c r="H34" s="38">
        <f>($D$24-H20)/($D$24-$D$25)*100</f>
        <v>-1.74720523838584</v>
      </c>
      <c r="I34" s="38">
        <f t="shared" si="16"/>
        <v>-2.13841409423254</v>
      </c>
      <c r="J34" s="38">
        <f t="shared" si="16"/>
        <v>-5.33756665885894</v>
      </c>
      <c r="K34" s="38">
        <f t="shared" si="16"/>
        <v>-3.58823442911027</v>
      </c>
      <c r="L34" s="38">
        <f t="shared" si="16"/>
        <v>-2.51339479375536</v>
      </c>
      <c r="M34" s="38">
        <f t="shared" si="16"/>
        <v>-2.08957207034512</v>
      </c>
      <c r="N34" s="84"/>
    </row>
    <row r="35" customHeight="1" spans="1:14">
      <c r="A35" s="32"/>
      <c r="B35" s="32" t="s">
        <v>95</v>
      </c>
      <c r="C35" s="69"/>
      <c r="D35" s="70">
        <f t="shared" si="16"/>
        <v>99.2711772188196</v>
      </c>
      <c r="E35" s="70">
        <f t="shared" ref="E35" si="19">($D$24-E21)/($D$24-$D$25)*100</f>
        <v>92.9284889748322</v>
      </c>
      <c r="F35" s="70">
        <f t="shared" si="16"/>
        <v>13.2112160193435</v>
      </c>
      <c r="G35" s="70">
        <f t="shared" si="16"/>
        <v>-2.45147571185937</v>
      </c>
      <c r="H35" s="70">
        <f t="shared" si="16"/>
        <v>-0.782969153898591</v>
      </c>
      <c r="I35" s="70">
        <f t="shared" si="16"/>
        <v>-0.889318722040567</v>
      </c>
      <c r="J35" s="70">
        <f t="shared" si="16"/>
        <v>1.0170957587267</v>
      </c>
      <c r="K35" s="70">
        <f t="shared" si="16"/>
        <v>-1.76201540046783</v>
      </c>
      <c r="L35" s="70">
        <f t="shared" si="16"/>
        <v>-1.90617814839362</v>
      </c>
      <c r="M35" s="70">
        <f t="shared" si="16"/>
        <v>0.594533474642587</v>
      </c>
      <c r="N35" s="84"/>
    </row>
    <row r="36" customHeight="1" spans="2:14">
      <c r="B36" s="32" t="s">
        <v>96</v>
      </c>
      <c r="C36" s="71"/>
      <c r="D36" s="42"/>
      <c r="E36" s="43"/>
      <c r="F36" s="43"/>
      <c r="G36" s="43"/>
      <c r="H36" s="44"/>
      <c r="I36" s="43"/>
      <c r="J36" s="43"/>
      <c r="K36" s="43"/>
      <c r="L36" s="43"/>
      <c r="M36" s="43"/>
      <c r="N36" s="78"/>
    </row>
    <row r="37" customHeight="1" spans="2:13">
      <c r="B37" s="32"/>
      <c r="C37" s="66"/>
      <c r="D37" s="66"/>
      <c r="E37" s="67"/>
      <c r="F37" s="67"/>
      <c r="G37" s="67"/>
      <c r="H37" s="29"/>
      <c r="I37" s="67"/>
      <c r="J37" s="67"/>
      <c r="K37" s="67"/>
      <c r="L37" s="67"/>
      <c r="M37" s="67"/>
    </row>
    <row r="38" customHeight="1" spans="2:15">
      <c r="B38" s="28" t="s">
        <v>108</v>
      </c>
      <c r="C38" s="28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customHeight="1" spans="2:15">
      <c r="B39" s="30"/>
      <c r="C39" s="31">
        <v>1</v>
      </c>
      <c r="D39" s="31">
        <v>2</v>
      </c>
      <c r="E39" s="31">
        <v>3</v>
      </c>
      <c r="F39" s="31">
        <v>4</v>
      </c>
      <c r="G39" s="31">
        <v>5</v>
      </c>
      <c r="H39" s="31">
        <v>6</v>
      </c>
      <c r="I39" s="31">
        <v>7</v>
      </c>
      <c r="J39" s="31">
        <v>8</v>
      </c>
      <c r="K39" s="31">
        <v>9</v>
      </c>
      <c r="L39" s="31">
        <v>10</v>
      </c>
      <c r="M39" s="31">
        <v>11</v>
      </c>
      <c r="N39" s="31">
        <v>12</v>
      </c>
      <c r="O39" s="31"/>
    </row>
    <row r="40" customHeight="1" spans="2:15">
      <c r="B40" s="32" t="s">
        <v>87</v>
      </c>
      <c r="C40" s="33" t="s">
        <v>88</v>
      </c>
      <c r="D40" s="34" t="s">
        <v>89</v>
      </c>
      <c r="E40" s="35"/>
      <c r="F40" s="35"/>
      <c r="G40" s="35"/>
      <c r="H40" s="36"/>
      <c r="I40" s="35"/>
      <c r="J40" s="35"/>
      <c r="K40" s="72"/>
      <c r="L40" s="35"/>
      <c r="M40" s="34" t="s">
        <v>73</v>
      </c>
      <c r="N40" s="73"/>
      <c r="O40" s="66"/>
    </row>
    <row r="41" customHeight="1" spans="2:15">
      <c r="B41" s="32" t="s">
        <v>90</v>
      </c>
      <c r="C41" s="37"/>
      <c r="D41" s="38">
        <v>10000</v>
      </c>
      <c r="E41" s="38">
        <f>D41/3</f>
        <v>3333.33333333333</v>
      </c>
      <c r="F41" s="38">
        <f t="shared" ref="F41" si="20">E41/3</f>
        <v>1111.11111111111</v>
      </c>
      <c r="G41" s="38">
        <f t="shared" ref="G41" si="21">F41/3</f>
        <v>370.37037037037</v>
      </c>
      <c r="H41" s="38">
        <f t="shared" ref="H41" si="22">G41/3</f>
        <v>123.456790123457</v>
      </c>
      <c r="I41" s="38">
        <f t="shared" ref="I41" si="23">H41/3</f>
        <v>41.1522633744856</v>
      </c>
      <c r="J41" s="38">
        <f t="shared" ref="J41" si="24">I41/3</f>
        <v>13.7174211248285</v>
      </c>
      <c r="K41" s="38">
        <f t="shared" ref="K41" si="25">J41/3</f>
        <v>4.57247370827618</v>
      </c>
      <c r="L41" s="38">
        <f t="shared" ref="L41" si="26">K41/3</f>
        <v>1.52415790275873</v>
      </c>
      <c r="M41" s="74">
        <v>0</v>
      </c>
      <c r="N41" s="75"/>
      <c r="O41" s="67"/>
    </row>
    <row r="42" customHeight="1" spans="2:15">
      <c r="B42" s="32" t="s">
        <v>91</v>
      </c>
      <c r="C42" s="39"/>
      <c r="D42" s="40"/>
      <c r="E42" s="40"/>
      <c r="F42" s="40"/>
      <c r="G42" s="40"/>
      <c r="H42" s="40"/>
      <c r="I42" s="40"/>
      <c r="J42" s="40"/>
      <c r="K42" s="40"/>
      <c r="L42" s="40"/>
      <c r="M42" s="76"/>
      <c r="N42" s="75"/>
      <c r="O42" s="66"/>
    </row>
    <row r="43" customHeight="1" spans="2:15">
      <c r="B43" s="32" t="s">
        <v>92</v>
      </c>
      <c r="C43" s="37"/>
      <c r="D43" s="38">
        <v>10000</v>
      </c>
      <c r="E43" s="38">
        <f>D43/3</f>
        <v>3333.33333333333</v>
      </c>
      <c r="F43" s="38">
        <f t="shared" ref="F43" si="27">E43/3</f>
        <v>1111.11111111111</v>
      </c>
      <c r="G43" s="38">
        <f t="shared" ref="G43" si="28">F43/3</f>
        <v>370.37037037037</v>
      </c>
      <c r="H43" s="38">
        <f t="shared" ref="H43" si="29">G43/3</f>
        <v>123.456790123457</v>
      </c>
      <c r="I43" s="38">
        <f t="shared" ref="I43" si="30">H43/3</f>
        <v>41.1522633744856</v>
      </c>
      <c r="J43" s="38">
        <f t="shared" ref="J43" si="31">I43/3</f>
        <v>13.7174211248285</v>
      </c>
      <c r="K43" s="38">
        <f t="shared" ref="K43" si="32">J43/3</f>
        <v>4.57247370827618</v>
      </c>
      <c r="L43" s="38">
        <f t="shared" ref="L43" si="33">K43/3</f>
        <v>1.52415790275873</v>
      </c>
      <c r="M43" s="74">
        <v>0</v>
      </c>
      <c r="N43" s="75"/>
      <c r="O43" s="66"/>
    </row>
    <row r="44" customHeight="1" spans="2:15">
      <c r="B44" s="32" t="s">
        <v>93</v>
      </c>
      <c r="C44" s="39"/>
      <c r="D44" s="40"/>
      <c r="E44" s="40"/>
      <c r="F44" s="40"/>
      <c r="G44" s="40"/>
      <c r="H44" s="40"/>
      <c r="I44" s="40"/>
      <c r="J44" s="40"/>
      <c r="K44" s="40"/>
      <c r="L44" s="40"/>
      <c r="M44" s="76"/>
      <c r="N44" s="75"/>
      <c r="O44" s="66"/>
    </row>
    <row r="45" customHeight="1" spans="2:15">
      <c r="B45" s="32" t="s">
        <v>94</v>
      </c>
      <c r="C45" s="37"/>
      <c r="D45" s="38">
        <v>10000</v>
      </c>
      <c r="E45" s="38">
        <f>D45/3</f>
        <v>3333.33333333333</v>
      </c>
      <c r="F45" s="38">
        <f t="shared" ref="F45" si="34">E45/3</f>
        <v>1111.11111111111</v>
      </c>
      <c r="G45" s="38">
        <f t="shared" ref="G45" si="35">F45/3</f>
        <v>370.37037037037</v>
      </c>
      <c r="H45" s="38">
        <f t="shared" ref="H45" si="36">G45/3</f>
        <v>123.456790123457</v>
      </c>
      <c r="I45" s="38">
        <f t="shared" ref="I45" si="37">H45/3</f>
        <v>41.1522633744856</v>
      </c>
      <c r="J45" s="38">
        <f t="shared" ref="J45" si="38">I45/3</f>
        <v>13.7174211248285</v>
      </c>
      <c r="K45" s="38">
        <f t="shared" ref="K45" si="39">J45/3</f>
        <v>4.57247370827618</v>
      </c>
      <c r="L45" s="38">
        <f t="shared" ref="L45" si="40">K45/3</f>
        <v>1.52415790275873</v>
      </c>
      <c r="M45" s="74">
        <v>0</v>
      </c>
      <c r="N45" s="75"/>
      <c r="O45" s="66"/>
    </row>
    <row r="46" customHeight="1" spans="2:15">
      <c r="B46" s="32" t="s">
        <v>95</v>
      </c>
      <c r="C46" s="39"/>
      <c r="D46" s="40"/>
      <c r="E46" s="40"/>
      <c r="F46" s="40"/>
      <c r="G46" s="40"/>
      <c r="H46" s="40"/>
      <c r="I46" s="40"/>
      <c r="J46" s="40"/>
      <c r="K46" s="40"/>
      <c r="L46" s="40"/>
      <c r="M46" s="76"/>
      <c r="N46" s="75"/>
      <c r="O46" s="66"/>
    </row>
    <row r="47" customHeight="1" spans="2:15">
      <c r="B47" s="32" t="s">
        <v>96</v>
      </c>
      <c r="C47" s="41" t="s">
        <v>97</v>
      </c>
      <c r="D47" s="42"/>
      <c r="E47" s="43"/>
      <c r="F47" s="43"/>
      <c r="G47" s="43"/>
      <c r="H47" s="44"/>
      <c r="I47" s="43"/>
      <c r="J47" s="43"/>
      <c r="K47" s="43"/>
      <c r="L47" s="43"/>
      <c r="M47" s="77" t="s">
        <v>98</v>
      </c>
      <c r="N47" s="78"/>
      <c r="O47" s="66"/>
    </row>
    <row r="48" customHeight="1" spans="2:12">
      <c r="B48" s="32"/>
      <c r="C48" s="31"/>
      <c r="D48" s="31"/>
      <c r="E48" s="31"/>
      <c r="F48" s="31"/>
      <c r="G48" s="31"/>
      <c r="H48" s="31"/>
      <c r="I48" s="31"/>
      <c r="J48" s="31"/>
      <c r="K48" s="31"/>
      <c r="L48" s="66"/>
    </row>
    <row r="49" customHeight="1" spans="2:3">
      <c r="B49" s="45"/>
      <c r="C49" s="46" t="s">
        <v>109</v>
      </c>
    </row>
    <row r="50" customHeight="1" spans="2:14">
      <c r="B50" s="30"/>
      <c r="C50" s="31">
        <v>1</v>
      </c>
      <c r="D50" s="31">
        <v>2</v>
      </c>
      <c r="E50" s="31">
        <v>3</v>
      </c>
      <c r="F50" s="31">
        <v>4</v>
      </c>
      <c r="G50" s="31">
        <v>5</v>
      </c>
      <c r="H50" s="31">
        <v>6</v>
      </c>
      <c r="I50" s="31">
        <v>7</v>
      </c>
      <c r="J50" s="31">
        <v>8</v>
      </c>
      <c r="K50" s="31">
        <v>9</v>
      </c>
      <c r="L50" s="31">
        <v>10</v>
      </c>
      <c r="M50" s="31">
        <v>11</v>
      </c>
      <c r="N50" s="31">
        <v>12</v>
      </c>
    </row>
    <row r="51" customHeight="1" spans="2:14">
      <c r="B51" s="32" t="s">
        <v>87</v>
      </c>
      <c r="C51" s="47"/>
      <c r="D51" s="34"/>
      <c r="E51" s="35"/>
      <c r="F51" s="35"/>
      <c r="G51" s="35"/>
      <c r="H51" s="36"/>
      <c r="I51" s="35"/>
      <c r="J51" s="35"/>
      <c r="K51" s="72"/>
      <c r="L51" s="35"/>
      <c r="M51" s="35"/>
      <c r="N51" s="73"/>
    </row>
    <row r="52" customHeight="1" spans="1:14">
      <c r="A52" s="32"/>
      <c r="B52" s="32" t="s">
        <v>90</v>
      </c>
      <c r="C52" s="48">
        <v>7844</v>
      </c>
      <c r="D52" s="49">
        <v>529710</v>
      </c>
      <c r="E52" s="49">
        <v>575066</v>
      </c>
      <c r="F52" s="49">
        <v>568254</v>
      </c>
      <c r="G52" s="49">
        <v>577959</v>
      </c>
      <c r="H52" s="49">
        <v>586689</v>
      </c>
      <c r="I52" s="49">
        <v>576124</v>
      </c>
      <c r="J52" s="49">
        <v>567214</v>
      </c>
      <c r="K52" s="49">
        <v>588838</v>
      </c>
      <c r="L52" s="49">
        <v>597786</v>
      </c>
      <c r="M52" s="49">
        <v>587800</v>
      </c>
      <c r="N52" s="75"/>
    </row>
    <row r="53" customHeight="1" spans="1:14">
      <c r="A53" s="32"/>
      <c r="B53" s="32" t="s">
        <v>91</v>
      </c>
      <c r="C53" s="48">
        <v>8885</v>
      </c>
      <c r="D53" s="49">
        <v>575428</v>
      </c>
      <c r="E53" s="49">
        <v>604022</v>
      </c>
      <c r="F53" s="49">
        <v>597227</v>
      </c>
      <c r="G53" s="49">
        <v>612824</v>
      </c>
      <c r="H53" s="49">
        <v>589093</v>
      </c>
      <c r="I53" s="49">
        <v>605734</v>
      </c>
      <c r="J53" s="49">
        <v>604451</v>
      </c>
      <c r="K53" s="49">
        <v>607568</v>
      </c>
      <c r="L53" s="49">
        <v>587506</v>
      </c>
      <c r="M53" s="49">
        <v>598211</v>
      </c>
      <c r="N53" s="75"/>
    </row>
    <row r="54" customHeight="1" spans="1:14">
      <c r="A54" s="32"/>
      <c r="B54" s="32" t="s">
        <v>92</v>
      </c>
      <c r="C54" s="48">
        <v>3383</v>
      </c>
      <c r="D54" s="49">
        <v>32353</v>
      </c>
      <c r="E54" s="49">
        <v>71705</v>
      </c>
      <c r="F54" s="49">
        <v>99071</v>
      </c>
      <c r="G54" s="49">
        <v>457469</v>
      </c>
      <c r="H54" s="49">
        <v>595413</v>
      </c>
      <c r="I54" s="49">
        <v>623345</v>
      </c>
      <c r="J54" s="49">
        <v>615911</v>
      </c>
      <c r="K54" s="49">
        <v>582972</v>
      </c>
      <c r="L54" s="49">
        <v>595009</v>
      </c>
      <c r="M54" s="49">
        <v>612185</v>
      </c>
      <c r="N54" s="75"/>
    </row>
    <row r="55" customHeight="1" spans="1:14">
      <c r="A55" s="32"/>
      <c r="B55" s="32" t="s">
        <v>93</v>
      </c>
      <c r="C55" s="48">
        <v>1699</v>
      </c>
      <c r="D55" s="49">
        <v>29545</v>
      </c>
      <c r="E55" s="49">
        <v>71617</v>
      </c>
      <c r="F55" s="49">
        <v>93059</v>
      </c>
      <c r="G55" s="49">
        <v>491577</v>
      </c>
      <c r="H55" s="49">
        <v>585687</v>
      </c>
      <c r="I55" s="49">
        <v>619143</v>
      </c>
      <c r="J55" s="49">
        <v>599309</v>
      </c>
      <c r="K55" s="49">
        <v>618273</v>
      </c>
      <c r="L55" s="49">
        <v>603412</v>
      </c>
      <c r="M55" s="49">
        <v>603764</v>
      </c>
      <c r="N55" s="75"/>
    </row>
    <row r="56" customHeight="1" spans="2:14">
      <c r="B56" s="32" t="s">
        <v>94</v>
      </c>
      <c r="C56" s="48">
        <v>1575</v>
      </c>
      <c r="D56" s="49">
        <v>47894</v>
      </c>
      <c r="E56" s="49">
        <v>61416</v>
      </c>
      <c r="F56" s="49">
        <v>70306</v>
      </c>
      <c r="G56" s="49">
        <v>110622</v>
      </c>
      <c r="H56" s="49">
        <v>266500</v>
      </c>
      <c r="I56" s="49">
        <v>504858</v>
      </c>
      <c r="J56" s="49">
        <v>598772</v>
      </c>
      <c r="K56" s="49">
        <v>612298</v>
      </c>
      <c r="L56" s="49">
        <v>601218</v>
      </c>
      <c r="M56" s="49">
        <v>619944</v>
      </c>
      <c r="N56" s="75"/>
    </row>
    <row r="57" customHeight="1" spans="2:14">
      <c r="B57" s="32" t="s">
        <v>95</v>
      </c>
      <c r="C57" s="48">
        <v>1224</v>
      </c>
      <c r="D57" s="49">
        <v>49974</v>
      </c>
      <c r="E57" s="49">
        <v>65740</v>
      </c>
      <c r="F57" s="49">
        <v>68269</v>
      </c>
      <c r="G57" s="49">
        <v>93334</v>
      </c>
      <c r="H57" s="49">
        <v>241126</v>
      </c>
      <c r="I57" s="49">
        <v>508412</v>
      </c>
      <c r="J57" s="49">
        <v>563578</v>
      </c>
      <c r="K57" s="49">
        <v>601615</v>
      </c>
      <c r="L57" s="49">
        <v>598526</v>
      </c>
      <c r="M57" s="49">
        <v>606338</v>
      </c>
      <c r="N57" s="75"/>
    </row>
    <row r="58" customHeight="1" spans="2:14">
      <c r="B58" s="32" t="s">
        <v>96</v>
      </c>
      <c r="C58" s="41" t="s">
        <v>100</v>
      </c>
      <c r="D58" s="50"/>
      <c r="E58" s="51"/>
      <c r="F58" s="51"/>
      <c r="G58" s="51"/>
      <c r="H58" s="52"/>
      <c r="I58" s="51"/>
      <c r="J58" s="51"/>
      <c r="K58" s="51"/>
      <c r="L58" s="51"/>
      <c r="M58" s="77" t="s">
        <v>98</v>
      </c>
      <c r="N58" s="80"/>
    </row>
    <row r="59" customHeight="1" spans="2:15">
      <c r="B59" s="32"/>
      <c r="C59" s="53" t="s">
        <v>101</v>
      </c>
      <c r="D59" s="54" t="s">
        <v>102</v>
      </c>
      <c r="E59" s="54" t="s">
        <v>103</v>
      </c>
      <c r="F59" s="54" t="s">
        <v>104</v>
      </c>
      <c r="G59" s="55" t="s">
        <v>105</v>
      </c>
      <c r="I59" s="81"/>
      <c r="J59" s="31"/>
      <c r="K59" s="31"/>
      <c r="L59" s="31"/>
      <c r="M59" s="31"/>
      <c r="O59" s="82"/>
    </row>
    <row r="60" customHeight="1" spans="2:15">
      <c r="B60" s="32"/>
      <c r="C60" s="56" t="s">
        <v>96</v>
      </c>
      <c r="D60" s="57">
        <f>AVERAGE(M52:M57)</f>
        <v>604707</v>
      </c>
      <c r="E60" s="57">
        <f>STDEV(M52:M55)</f>
        <v>10226.1436524234</v>
      </c>
      <c r="F60" s="58">
        <f>E60/D60</f>
        <v>0.0169109066910478</v>
      </c>
      <c r="G60" s="59">
        <f>1-(3*(E60+E61)/(D60-D61))</f>
        <v>0.93164833044452</v>
      </c>
      <c r="I60" s="81"/>
      <c r="J60" s="31"/>
      <c r="K60" s="31"/>
      <c r="L60" s="83"/>
      <c r="M60" s="31"/>
      <c r="O60" s="82"/>
    </row>
    <row r="61" customHeight="1" spans="2:13">
      <c r="B61" s="32"/>
      <c r="C61" s="60" t="s">
        <v>106</v>
      </c>
      <c r="D61" s="61">
        <f>AVERAGE(C52:C57)</f>
        <v>4101.66666666667</v>
      </c>
      <c r="E61" s="61">
        <f>STDEV(C52:C55)</f>
        <v>3457.98210666279</v>
      </c>
      <c r="F61" s="62">
        <f>E61/D61</f>
        <v>0.843067559527701</v>
      </c>
      <c r="G61" s="63"/>
      <c r="I61" s="31"/>
      <c r="J61" s="31"/>
      <c r="K61" s="31"/>
      <c r="L61" s="83"/>
      <c r="M61" s="31"/>
    </row>
    <row r="62" customHeight="1" spans="2:13">
      <c r="B62" s="32"/>
      <c r="C62" s="31"/>
      <c r="D62" s="32"/>
      <c r="E62" s="32"/>
      <c r="F62" s="64"/>
      <c r="G62" s="32"/>
      <c r="I62" s="31"/>
      <c r="J62" s="32"/>
      <c r="K62" s="32"/>
      <c r="L62" s="64"/>
      <c r="M62" s="32"/>
    </row>
    <row r="63" customHeight="1" spans="2:15">
      <c r="B63" s="65"/>
      <c r="C63" s="46" t="s">
        <v>110</v>
      </c>
      <c r="D63" s="66"/>
      <c r="E63" s="67"/>
      <c r="F63" s="67"/>
      <c r="G63" s="67"/>
      <c r="H63" s="29"/>
      <c r="I63" s="66"/>
      <c r="J63" s="66"/>
      <c r="K63" s="67"/>
      <c r="L63" s="67"/>
      <c r="M63" s="67"/>
      <c r="O63" s="66"/>
    </row>
    <row r="64" customHeight="1" spans="2:14">
      <c r="B64" s="30"/>
      <c r="C64" s="31">
        <v>1</v>
      </c>
      <c r="D64" s="31">
        <v>2</v>
      </c>
      <c r="E64" s="31">
        <v>3</v>
      </c>
      <c r="F64" s="31">
        <v>4</v>
      </c>
      <c r="G64" s="31">
        <v>5</v>
      </c>
      <c r="H64" s="31">
        <v>6</v>
      </c>
      <c r="I64" s="31">
        <v>7</v>
      </c>
      <c r="J64" s="31">
        <v>8</v>
      </c>
      <c r="K64" s="31">
        <v>9</v>
      </c>
      <c r="L64" s="31">
        <v>10</v>
      </c>
      <c r="M64" s="31">
        <v>11</v>
      </c>
      <c r="N64" s="31">
        <v>12</v>
      </c>
    </row>
    <row r="65" customHeight="1" spans="2:14">
      <c r="B65" s="32" t="s">
        <v>87</v>
      </c>
      <c r="C65" s="47"/>
      <c r="D65" s="34" t="s">
        <v>89</v>
      </c>
      <c r="E65" s="35"/>
      <c r="F65" s="35"/>
      <c r="G65" s="35"/>
      <c r="H65" s="36"/>
      <c r="I65" s="35"/>
      <c r="J65" s="35"/>
      <c r="K65" s="72"/>
      <c r="L65" s="35"/>
      <c r="M65" s="35"/>
      <c r="N65" s="73"/>
    </row>
    <row r="66" customHeight="1" spans="1:14">
      <c r="A66" s="32" t="str">
        <f>Summary!B9</f>
        <v>HW356020</v>
      </c>
      <c r="B66" s="32" t="s">
        <v>90</v>
      </c>
      <c r="C66" s="68"/>
      <c r="D66" s="38">
        <f>($D$60-D52)/($D$60-$D$61)*100</f>
        <v>12.4869021032114</v>
      </c>
      <c r="E66" s="38">
        <f t="shared" ref="E66:M66" si="41">($D$60-E52)/($D$60-$D$61)*100</f>
        <v>4.93518761072163</v>
      </c>
      <c r="F66" s="38">
        <f t="shared" si="41"/>
        <v>6.06937667331181</v>
      </c>
      <c r="G66" s="38">
        <f t="shared" si="41"/>
        <v>4.45350690636558</v>
      </c>
      <c r="H66" s="38">
        <f t="shared" si="41"/>
        <v>2.99997336020992</v>
      </c>
      <c r="I66" s="38">
        <f t="shared" si="41"/>
        <v>4.75903199882785</v>
      </c>
      <c r="J66" s="38">
        <f t="shared" si="41"/>
        <v>6.24253530882177</v>
      </c>
      <c r="K66" s="38">
        <f t="shared" si="41"/>
        <v>2.64216767971868</v>
      </c>
      <c r="L66" s="38">
        <f t="shared" si="41"/>
        <v>1.15233741958113</v>
      </c>
      <c r="M66" s="38">
        <f t="shared" si="41"/>
        <v>2.81499331785266</v>
      </c>
      <c r="N66" s="84"/>
    </row>
    <row r="67" customHeight="1" spans="1:14">
      <c r="A67" s="32"/>
      <c r="B67" s="32" t="s">
        <v>91</v>
      </c>
      <c r="C67" s="68"/>
      <c r="D67" s="38">
        <f>($D$60-D53)/($D$60-$D$61)*100</f>
        <v>4.87491508566912</v>
      </c>
      <c r="E67" s="38">
        <f>($D$60-E53)/($D$60-$D$61)*100</f>
        <v>0.114051601273382</v>
      </c>
      <c r="F67" s="38">
        <f t="shared" ref="D67:M71" si="42">($D$60-F53)/($D$60-$D$61)*100</f>
        <v>1.24541018616773</v>
      </c>
      <c r="G67" s="38">
        <f t="shared" si="42"/>
        <v>-1.35146985041758</v>
      </c>
      <c r="H67" s="38">
        <f t="shared" si="42"/>
        <v>2.59971051428115</v>
      </c>
      <c r="I67" s="38">
        <f t="shared" si="42"/>
        <v>-0.170994152566078</v>
      </c>
      <c r="J67" s="38">
        <f t="shared" si="42"/>
        <v>0.0426236641255267</v>
      </c>
      <c r="K67" s="38">
        <f t="shared" si="42"/>
        <v>-0.476352746340359</v>
      </c>
      <c r="L67" s="38">
        <f t="shared" si="42"/>
        <v>2.86394393212181</v>
      </c>
      <c r="M67" s="38">
        <f t="shared" si="42"/>
        <v>1.08157547718524</v>
      </c>
      <c r="N67" s="84"/>
    </row>
    <row r="68" customHeight="1" spans="1:14">
      <c r="A68" s="32" t="str">
        <f>Summary!B10</f>
        <v>HW356046</v>
      </c>
      <c r="B68" s="32" t="s">
        <v>92</v>
      </c>
      <c r="C68" s="68"/>
      <c r="D68" s="38">
        <f t="shared" si="42"/>
        <v>95.2961900660223</v>
      </c>
      <c r="E68" s="38">
        <f>($D$60-E54)/($D$60-$D$61)*100</f>
        <v>88.7441336962265</v>
      </c>
      <c r="F68" s="38">
        <f t="shared" si="42"/>
        <v>84.1877306006829</v>
      </c>
      <c r="G68" s="38">
        <f t="shared" si="42"/>
        <v>24.5149338223215</v>
      </c>
      <c r="H68" s="38">
        <f t="shared" si="42"/>
        <v>1.54743880618221</v>
      </c>
      <c r="I68" s="38">
        <f t="shared" si="42"/>
        <v>-3.10320254676393</v>
      </c>
      <c r="J68" s="38">
        <f t="shared" si="42"/>
        <v>-1.86545130024375</v>
      </c>
      <c r="K68" s="38">
        <f t="shared" si="42"/>
        <v>3.61884898347001</v>
      </c>
      <c r="L68" s="38">
        <f t="shared" si="42"/>
        <v>1.6147042761303</v>
      </c>
      <c r="M68" s="38">
        <f t="shared" si="42"/>
        <v>-1.24507718879175</v>
      </c>
      <c r="N68" s="84"/>
    </row>
    <row r="69" customHeight="1" spans="1:14">
      <c r="A69" s="32"/>
      <c r="B69" s="32" t="s">
        <v>93</v>
      </c>
      <c r="C69" s="68"/>
      <c r="D69" s="38">
        <f t="shared" si="42"/>
        <v>95.7637183818991</v>
      </c>
      <c r="E69" s="38">
        <f t="shared" si="42"/>
        <v>88.7587855807696</v>
      </c>
      <c r="F69" s="38">
        <f t="shared" si="42"/>
        <v>85.1887207128808</v>
      </c>
      <c r="G69" s="38">
        <f t="shared" si="42"/>
        <v>18.835996572347</v>
      </c>
      <c r="H69" s="38">
        <f t="shared" si="42"/>
        <v>3.16680504557624</v>
      </c>
      <c r="I69" s="38">
        <f>($D$60-I55)/($D$60-$D$61)*100</f>
        <v>-2.40357505982853</v>
      </c>
      <c r="J69" s="38">
        <f t="shared" si="42"/>
        <v>0.898759917771848</v>
      </c>
      <c r="K69" s="38">
        <f t="shared" si="42"/>
        <v>-2.25872120127693</v>
      </c>
      <c r="L69" s="38">
        <f t="shared" si="42"/>
        <v>0.215615800947489</v>
      </c>
      <c r="M69" s="38">
        <f t="shared" si="42"/>
        <v>0.157008262774889</v>
      </c>
      <c r="N69" s="84"/>
    </row>
    <row r="70" customHeight="1" spans="1:14">
      <c r="A70" s="32" t="str">
        <f>Summary!B11</f>
        <v>HW356048</v>
      </c>
      <c r="B70" s="32" t="s">
        <v>94</v>
      </c>
      <c r="C70" s="69"/>
      <c r="D70" s="38">
        <f t="shared" si="42"/>
        <v>92.7086339559644</v>
      </c>
      <c r="E70" s="38">
        <f t="shared" si="42"/>
        <v>90.4572386969591</v>
      </c>
      <c r="F70" s="38">
        <f t="shared" si="42"/>
        <v>88.9770653607249</v>
      </c>
      <c r="G70" s="38">
        <f t="shared" si="42"/>
        <v>82.2645042557065</v>
      </c>
      <c r="H70" s="38">
        <f t="shared" si="42"/>
        <v>56.3110217691485</v>
      </c>
      <c r="I70" s="38">
        <f t="shared" si="42"/>
        <v>16.6247274971473</v>
      </c>
      <c r="J70" s="38">
        <f>($D$60-J56)/($D$60-$D$61)*100</f>
        <v>0.98816971322266</v>
      </c>
      <c r="K70" s="38">
        <f t="shared" si="42"/>
        <v>-1.26389154053466</v>
      </c>
      <c r="L70" s="38">
        <f t="shared" si="42"/>
        <v>0.580913922398291</v>
      </c>
      <c r="M70" s="38">
        <f t="shared" si="42"/>
        <v>-2.53694050890879</v>
      </c>
      <c r="N70" s="84"/>
    </row>
    <row r="71" customHeight="1" spans="1:14">
      <c r="A71" s="32"/>
      <c r="B71" s="32" t="s">
        <v>95</v>
      </c>
      <c r="C71" s="69"/>
      <c r="D71" s="70">
        <f t="shared" si="42"/>
        <v>92.3623166849445</v>
      </c>
      <c r="E71" s="70">
        <f t="shared" si="42"/>
        <v>89.7372983700888</v>
      </c>
      <c r="F71" s="70">
        <f t="shared" si="42"/>
        <v>89.3162231881613</v>
      </c>
      <c r="G71" s="70">
        <f t="shared" si="42"/>
        <v>85.1429335736834</v>
      </c>
      <c r="H71" s="70">
        <f t="shared" si="42"/>
        <v>60.5357594782153</v>
      </c>
      <c r="I71" s="70">
        <f t="shared" si="42"/>
        <v>16.0329911600297</v>
      </c>
      <c r="J71" s="70">
        <f t="shared" si="42"/>
        <v>6.84792453835464</v>
      </c>
      <c r="K71" s="70">
        <f t="shared" si="42"/>
        <v>0.514813943266127</v>
      </c>
      <c r="L71" s="70">
        <f t="shared" si="42"/>
        <v>1.02912839046828</v>
      </c>
      <c r="M71" s="70">
        <f t="shared" si="42"/>
        <v>-0.271559360112242</v>
      </c>
      <c r="N71" s="84"/>
    </row>
    <row r="72" customHeight="1" spans="2:14">
      <c r="B72" s="32" t="s">
        <v>96</v>
      </c>
      <c r="C72" s="71"/>
      <c r="D72" s="42"/>
      <c r="E72" s="43"/>
      <c r="F72" s="43"/>
      <c r="G72" s="43"/>
      <c r="H72" s="44"/>
      <c r="I72" s="43"/>
      <c r="J72" s="43"/>
      <c r="K72" s="43"/>
      <c r="L72" s="43"/>
      <c r="M72" s="43"/>
      <c r="N72" s="78"/>
    </row>
    <row r="73" customHeight="1" spans="2:15">
      <c r="B73" s="28" t="s">
        <v>111</v>
      </c>
      <c r="C73" s="28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</row>
    <row r="74" customHeight="1" spans="2:15">
      <c r="B74" s="30"/>
      <c r="C74" s="31">
        <v>1</v>
      </c>
      <c r="D74" s="31">
        <v>2</v>
      </c>
      <c r="E74" s="31">
        <v>3</v>
      </c>
      <c r="F74" s="31">
        <v>4</v>
      </c>
      <c r="G74" s="31">
        <v>5</v>
      </c>
      <c r="H74" s="31">
        <v>6</v>
      </c>
      <c r="I74" s="31">
        <v>7</v>
      </c>
      <c r="J74" s="31">
        <v>8</v>
      </c>
      <c r="K74" s="31">
        <v>9</v>
      </c>
      <c r="L74" s="31">
        <v>10</v>
      </c>
      <c r="M74" s="31">
        <v>11</v>
      </c>
      <c r="N74" s="31">
        <v>12</v>
      </c>
      <c r="O74" s="31"/>
    </row>
    <row r="75" customHeight="1" spans="2:15">
      <c r="B75" s="32" t="s">
        <v>87</v>
      </c>
      <c r="C75" s="33" t="s">
        <v>88</v>
      </c>
      <c r="D75" s="34" t="s">
        <v>89</v>
      </c>
      <c r="E75" s="35"/>
      <c r="F75" s="35"/>
      <c r="G75" s="35"/>
      <c r="H75" s="36"/>
      <c r="I75" s="35"/>
      <c r="J75" s="35"/>
      <c r="K75" s="72"/>
      <c r="L75" s="35"/>
      <c r="M75" s="34" t="s">
        <v>73</v>
      </c>
      <c r="N75" s="73"/>
      <c r="O75" s="66"/>
    </row>
    <row r="76" customHeight="1" spans="2:15">
      <c r="B76" s="32" t="s">
        <v>90</v>
      </c>
      <c r="C76" s="37"/>
      <c r="D76" s="38">
        <v>10000</v>
      </c>
      <c r="E76" s="38">
        <f>D76/3</f>
        <v>3333.33333333333</v>
      </c>
      <c r="F76" s="38">
        <f t="shared" ref="F76" si="43">E76/3</f>
        <v>1111.11111111111</v>
      </c>
      <c r="G76" s="38">
        <f t="shared" ref="G76" si="44">F76/3</f>
        <v>370.37037037037</v>
      </c>
      <c r="H76" s="38">
        <f t="shared" ref="H76" si="45">G76/3</f>
        <v>123.456790123457</v>
      </c>
      <c r="I76" s="38">
        <f t="shared" ref="I76" si="46">H76/3</f>
        <v>41.1522633744856</v>
      </c>
      <c r="J76" s="38">
        <f t="shared" ref="J76" si="47">I76/3</f>
        <v>13.7174211248285</v>
      </c>
      <c r="K76" s="38">
        <f t="shared" ref="K76" si="48">J76/3</f>
        <v>4.57247370827618</v>
      </c>
      <c r="L76" s="38">
        <f t="shared" ref="L76" si="49">K76/3</f>
        <v>1.52415790275873</v>
      </c>
      <c r="M76" s="74">
        <v>0</v>
      </c>
      <c r="N76" s="75"/>
      <c r="O76" s="67"/>
    </row>
    <row r="77" customHeight="1" spans="2:15">
      <c r="B77" s="32" t="s">
        <v>91</v>
      </c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76"/>
      <c r="N77" s="75"/>
      <c r="O77" s="66"/>
    </row>
    <row r="78" customHeight="1" spans="2:15">
      <c r="B78" s="32" t="s">
        <v>92</v>
      </c>
      <c r="C78" s="37"/>
      <c r="D78" s="38">
        <v>10000</v>
      </c>
      <c r="E78" s="38">
        <f>D78/3</f>
        <v>3333.33333333333</v>
      </c>
      <c r="F78" s="38">
        <f t="shared" ref="F78" si="50">E78/3</f>
        <v>1111.11111111111</v>
      </c>
      <c r="G78" s="38">
        <f t="shared" ref="G78" si="51">F78/3</f>
        <v>370.37037037037</v>
      </c>
      <c r="H78" s="38">
        <f t="shared" ref="H78" si="52">G78/3</f>
        <v>123.456790123457</v>
      </c>
      <c r="I78" s="38">
        <f t="shared" ref="I78" si="53">H78/3</f>
        <v>41.1522633744856</v>
      </c>
      <c r="J78" s="38">
        <f t="shared" ref="J78" si="54">I78/3</f>
        <v>13.7174211248285</v>
      </c>
      <c r="K78" s="38">
        <f t="shared" ref="K78" si="55">J78/3</f>
        <v>4.57247370827618</v>
      </c>
      <c r="L78" s="38">
        <f t="shared" ref="L78" si="56">K78/3</f>
        <v>1.52415790275873</v>
      </c>
      <c r="M78" s="74">
        <v>0</v>
      </c>
      <c r="N78" s="75"/>
      <c r="O78" s="66"/>
    </row>
    <row r="79" customHeight="1" spans="2:15">
      <c r="B79" s="32" t="s">
        <v>93</v>
      </c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76"/>
      <c r="N79" s="75"/>
      <c r="O79" s="66"/>
    </row>
    <row r="80" customHeight="1" spans="2:15">
      <c r="B80" s="32" t="s">
        <v>94</v>
      </c>
      <c r="C80" s="37"/>
      <c r="D80" s="38"/>
      <c r="E80" s="38"/>
      <c r="F80" s="38"/>
      <c r="G80" s="38"/>
      <c r="H80" s="38"/>
      <c r="I80" s="38"/>
      <c r="J80" s="38"/>
      <c r="K80" s="38"/>
      <c r="L80" s="38"/>
      <c r="M80" s="74">
        <v>0</v>
      </c>
      <c r="N80" s="75"/>
      <c r="O80" s="66"/>
    </row>
    <row r="81" customHeight="1" spans="2:15">
      <c r="B81" s="32" t="s">
        <v>95</v>
      </c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76"/>
      <c r="N81" s="75"/>
      <c r="O81" s="66"/>
    </row>
    <row r="82" customHeight="1" spans="2:15">
      <c r="B82" s="32" t="s">
        <v>96</v>
      </c>
      <c r="C82" s="41" t="s">
        <v>97</v>
      </c>
      <c r="D82" s="42"/>
      <c r="E82" s="43"/>
      <c r="F82" s="43"/>
      <c r="G82" s="43"/>
      <c r="H82" s="44"/>
      <c r="I82" s="43"/>
      <c r="J82" s="43"/>
      <c r="K82" s="43"/>
      <c r="L82" s="43"/>
      <c r="M82" s="77" t="s">
        <v>98</v>
      </c>
      <c r="N82" s="78"/>
      <c r="O82" s="66"/>
    </row>
    <row r="83" customHeight="1" spans="2:12">
      <c r="B83" s="32"/>
      <c r="C83" s="31"/>
      <c r="D83" s="31"/>
      <c r="E83" s="31"/>
      <c r="F83" s="31"/>
      <c r="G83" s="31"/>
      <c r="H83" s="31"/>
      <c r="I83" s="31"/>
      <c r="J83" s="31"/>
      <c r="K83" s="31"/>
      <c r="L83" s="66"/>
    </row>
    <row r="84" customHeight="1" spans="2:3">
      <c r="B84" s="45"/>
      <c r="C84" s="46" t="s">
        <v>112</v>
      </c>
    </row>
    <row r="85" customHeight="1" spans="2:14">
      <c r="B85" s="30"/>
      <c r="C85" s="31">
        <v>1</v>
      </c>
      <c r="D85" s="31">
        <v>2</v>
      </c>
      <c r="E85" s="31">
        <v>3</v>
      </c>
      <c r="F85" s="31">
        <v>4</v>
      </c>
      <c r="G85" s="31">
        <v>5</v>
      </c>
      <c r="H85" s="31">
        <v>6</v>
      </c>
      <c r="I85" s="31">
        <v>7</v>
      </c>
      <c r="J85" s="31">
        <v>8</v>
      </c>
      <c r="K85" s="31">
        <v>9</v>
      </c>
      <c r="L85" s="31">
        <v>10</v>
      </c>
      <c r="M85" s="31">
        <v>11</v>
      </c>
      <c r="N85" s="31">
        <v>12</v>
      </c>
    </row>
    <row r="86" customHeight="1" spans="1:14">
      <c r="A86" s="48"/>
      <c r="B86" s="49" t="s">
        <v>87</v>
      </c>
      <c r="C86" s="88"/>
      <c r="D86" s="89"/>
      <c r="E86" s="89"/>
      <c r="F86" s="89"/>
      <c r="G86" s="89"/>
      <c r="H86" s="89"/>
      <c r="I86" s="89"/>
      <c r="J86" s="89"/>
      <c r="K86" s="89"/>
      <c r="L86" s="35"/>
      <c r="M86" s="35"/>
      <c r="N86" s="73"/>
    </row>
    <row r="87" customHeight="1" spans="1:14">
      <c r="A87" s="48"/>
      <c r="B87" s="49" t="s">
        <v>90</v>
      </c>
      <c r="C87" s="48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75"/>
    </row>
    <row r="88" customHeight="1" spans="1:14">
      <c r="A88" s="48"/>
      <c r="B88" s="49" t="s">
        <v>91</v>
      </c>
      <c r="C88" s="48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75"/>
    </row>
    <row r="89" customHeight="1" spans="1:14">
      <c r="A89" s="48"/>
      <c r="B89" s="49" t="s">
        <v>92</v>
      </c>
      <c r="C89" s="48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75"/>
    </row>
    <row r="90" customHeight="1" spans="1:14">
      <c r="A90" s="48"/>
      <c r="B90" s="49" t="s">
        <v>93</v>
      </c>
      <c r="C90" s="48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75"/>
    </row>
    <row r="91" customHeight="1" spans="1:14">
      <c r="A91" s="48"/>
      <c r="B91" s="49" t="s">
        <v>94</v>
      </c>
      <c r="C91" s="48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75"/>
    </row>
    <row r="92" customHeight="1" spans="2:14">
      <c r="B92" s="32" t="s">
        <v>95</v>
      </c>
      <c r="C92" s="48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75"/>
    </row>
    <row r="93" customHeight="1" spans="2:14">
      <c r="B93" s="32" t="s">
        <v>96</v>
      </c>
      <c r="C93" s="41" t="s">
        <v>100</v>
      </c>
      <c r="D93" s="50"/>
      <c r="E93" s="51"/>
      <c r="F93" s="51"/>
      <c r="G93" s="51"/>
      <c r="H93" s="52"/>
      <c r="I93" s="51"/>
      <c r="J93" s="51"/>
      <c r="K93" s="51"/>
      <c r="L93" s="51"/>
      <c r="M93" s="77" t="s">
        <v>98</v>
      </c>
      <c r="N93" s="80"/>
    </row>
    <row r="94" customHeight="1" spans="2:15">
      <c r="B94" s="32"/>
      <c r="C94" s="53" t="s">
        <v>101</v>
      </c>
      <c r="D94" s="54" t="s">
        <v>102</v>
      </c>
      <c r="E94" s="54" t="s">
        <v>103</v>
      </c>
      <c r="F94" s="54" t="s">
        <v>104</v>
      </c>
      <c r="G94" s="55" t="s">
        <v>105</v>
      </c>
      <c r="I94" s="81"/>
      <c r="J94" s="31"/>
      <c r="K94" s="31"/>
      <c r="L94" s="31"/>
      <c r="M94" s="31"/>
      <c r="O94" s="82"/>
    </row>
    <row r="95" customHeight="1" spans="2:15">
      <c r="B95" s="32"/>
      <c r="C95" s="56" t="s">
        <v>96</v>
      </c>
      <c r="D95" s="57" t="e">
        <f>AVERAGE(M87:M88)</f>
        <v>#DIV/0!</v>
      </c>
      <c r="E95" s="57" t="e">
        <f>STDEV(M87:M92)</f>
        <v>#DIV/0!</v>
      </c>
      <c r="F95" s="58" t="e">
        <f>E95/D95</f>
        <v>#DIV/0!</v>
      </c>
      <c r="G95" s="59" t="e">
        <f>1-(3*(E95+E96)/(D95-D96))</f>
        <v>#DIV/0!</v>
      </c>
      <c r="I95" s="81"/>
      <c r="J95" s="31"/>
      <c r="K95" s="31"/>
      <c r="L95" s="83"/>
      <c r="M95" s="31"/>
      <c r="O95" s="82"/>
    </row>
    <row r="96" customHeight="1" spans="2:13">
      <c r="B96" s="32"/>
      <c r="C96" s="60" t="s">
        <v>106</v>
      </c>
      <c r="D96" s="61" t="e">
        <f>AVERAGE(C87:C88)</f>
        <v>#DIV/0!</v>
      </c>
      <c r="E96" s="61" t="e">
        <f>STDEV(C87:C92)</f>
        <v>#DIV/0!</v>
      </c>
      <c r="F96" s="62" t="e">
        <f>E96/D96</f>
        <v>#DIV/0!</v>
      </c>
      <c r="G96" s="63"/>
      <c r="I96" s="31"/>
      <c r="J96" s="31"/>
      <c r="K96" s="31"/>
      <c r="L96" s="83"/>
      <c r="M96" s="31"/>
    </row>
    <row r="97" customHeight="1" spans="2:13">
      <c r="B97" s="32"/>
      <c r="C97" s="31"/>
      <c r="D97" s="32"/>
      <c r="E97" s="32"/>
      <c r="F97" s="64"/>
      <c r="G97" s="32"/>
      <c r="I97" s="31"/>
      <c r="J97" s="32"/>
      <c r="K97" s="32"/>
      <c r="L97" s="64"/>
      <c r="M97" s="32"/>
    </row>
    <row r="98" customHeight="1" spans="2:15">
      <c r="B98" s="65"/>
      <c r="C98" s="46" t="s">
        <v>113</v>
      </c>
      <c r="D98" s="66"/>
      <c r="E98" s="67"/>
      <c r="F98" s="67"/>
      <c r="G98" s="67"/>
      <c r="H98" s="29"/>
      <c r="I98" s="66"/>
      <c r="J98" s="66"/>
      <c r="K98" s="67"/>
      <c r="L98" s="67"/>
      <c r="M98" s="67"/>
      <c r="O98" s="66"/>
    </row>
    <row r="99" customHeight="1" spans="2:14">
      <c r="B99" s="30"/>
      <c r="C99" s="31">
        <v>1</v>
      </c>
      <c r="D99" s="31">
        <v>2</v>
      </c>
      <c r="E99" s="31">
        <v>3</v>
      </c>
      <c r="F99" s="31">
        <v>4</v>
      </c>
      <c r="G99" s="31">
        <v>5</v>
      </c>
      <c r="H99" s="31">
        <v>6</v>
      </c>
      <c r="I99" s="31">
        <v>7</v>
      </c>
      <c r="J99" s="31">
        <v>8</v>
      </c>
      <c r="K99" s="31">
        <v>9</v>
      </c>
      <c r="L99" s="31">
        <v>10</v>
      </c>
      <c r="M99" s="31">
        <v>11</v>
      </c>
      <c r="N99" s="31">
        <v>12</v>
      </c>
    </row>
    <row r="100" customHeight="1" spans="2:14">
      <c r="B100" s="32" t="s">
        <v>87</v>
      </c>
      <c r="C100" s="47"/>
      <c r="D100" s="34" t="s">
        <v>89</v>
      </c>
      <c r="E100" s="35"/>
      <c r="F100" s="35"/>
      <c r="G100" s="35"/>
      <c r="H100" s="36"/>
      <c r="I100" s="35"/>
      <c r="J100" s="35"/>
      <c r="K100" s="72"/>
      <c r="L100" s="35"/>
      <c r="M100" s="35"/>
      <c r="N100" s="73"/>
    </row>
    <row r="101" customHeight="1" spans="1:14">
      <c r="A101" s="32" t="e">
        <f>Summary!#REF!</f>
        <v>#REF!</v>
      </c>
      <c r="B101" s="32" t="s">
        <v>90</v>
      </c>
      <c r="C101" s="68"/>
      <c r="D101" s="38" t="e">
        <f>($D$95-D87)/($D$95-$D$96)*100</f>
        <v>#DIV/0!</v>
      </c>
      <c r="E101" s="38" t="e">
        <f>($D$95-E87)/($D$95-$D$96)*100</f>
        <v>#DIV/0!</v>
      </c>
      <c r="F101" s="38" t="e">
        <f t="shared" ref="F101:M101" si="57">($D$95-F87)/($D$95-$D$96)*100</f>
        <v>#DIV/0!</v>
      </c>
      <c r="G101" s="38" t="e">
        <f t="shared" si="57"/>
        <v>#DIV/0!</v>
      </c>
      <c r="H101" s="38" t="e">
        <f t="shared" si="57"/>
        <v>#DIV/0!</v>
      </c>
      <c r="I101" s="38" t="e">
        <f t="shared" si="57"/>
        <v>#DIV/0!</v>
      </c>
      <c r="J101" s="38" t="e">
        <f t="shared" si="57"/>
        <v>#DIV/0!</v>
      </c>
      <c r="K101" s="38" t="e">
        <f t="shared" si="57"/>
        <v>#DIV/0!</v>
      </c>
      <c r="L101" s="38" t="e">
        <f t="shared" si="57"/>
        <v>#DIV/0!</v>
      </c>
      <c r="M101" s="38" t="e">
        <f t="shared" si="57"/>
        <v>#DIV/0!</v>
      </c>
      <c r="N101" s="84"/>
    </row>
    <row r="102" customHeight="1" spans="1:14">
      <c r="A102" s="32"/>
      <c r="B102" s="32" t="s">
        <v>91</v>
      </c>
      <c r="C102" s="68"/>
      <c r="D102" s="38" t="e">
        <f t="shared" ref="D102:M102" si="58">($D$95-D88)/($D$95-$D$96)*100</f>
        <v>#DIV/0!</v>
      </c>
      <c r="E102" s="38" t="e">
        <f t="shared" si="58"/>
        <v>#DIV/0!</v>
      </c>
      <c r="F102" s="38" t="e">
        <f t="shared" si="58"/>
        <v>#DIV/0!</v>
      </c>
      <c r="G102" s="38" t="e">
        <f t="shared" si="58"/>
        <v>#DIV/0!</v>
      </c>
      <c r="H102" s="38" t="e">
        <f t="shared" si="58"/>
        <v>#DIV/0!</v>
      </c>
      <c r="I102" s="38" t="e">
        <f t="shared" si="58"/>
        <v>#DIV/0!</v>
      </c>
      <c r="J102" s="38" t="e">
        <f t="shared" si="58"/>
        <v>#DIV/0!</v>
      </c>
      <c r="K102" s="38" t="e">
        <f t="shared" si="58"/>
        <v>#DIV/0!</v>
      </c>
      <c r="L102" s="38" t="e">
        <f t="shared" si="58"/>
        <v>#DIV/0!</v>
      </c>
      <c r="M102" s="38" t="e">
        <f t="shared" si="58"/>
        <v>#DIV/0!</v>
      </c>
      <c r="N102" s="84"/>
    </row>
    <row r="103" customHeight="1" spans="1:14">
      <c r="A103" s="32"/>
      <c r="B103" s="32" t="s">
        <v>92</v>
      </c>
      <c r="C103" s="6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84"/>
    </row>
    <row r="104" customHeight="1" spans="1:14">
      <c r="A104" s="32"/>
      <c r="B104" s="32" t="s">
        <v>93</v>
      </c>
      <c r="C104" s="6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84"/>
    </row>
    <row r="105" customHeight="1" spans="1:14">
      <c r="A105" s="32"/>
      <c r="B105" s="32" t="s">
        <v>94</v>
      </c>
      <c r="C105" s="69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84"/>
    </row>
    <row r="106" customHeight="1" spans="1:14">
      <c r="A106" s="32"/>
      <c r="B106" s="32" t="s">
        <v>95</v>
      </c>
      <c r="C106" s="69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84"/>
    </row>
    <row r="107" customHeight="1" spans="2:14">
      <c r="B107" s="32" t="s">
        <v>96</v>
      </c>
      <c r="C107" s="71"/>
      <c r="D107" s="42"/>
      <c r="E107" s="43"/>
      <c r="F107" s="43"/>
      <c r="G107" s="43"/>
      <c r="H107" s="44"/>
      <c r="I107" s="43"/>
      <c r="J107" s="43"/>
      <c r="K107" s="43"/>
      <c r="L107" s="43"/>
      <c r="M107" s="43"/>
      <c r="N107" s="78"/>
    </row>
  </sheetData>
  <mergeCells count="147">
    <mergeCell ref="B1:F1"/>
    <mergeCell ref="A30:A31"/>
    <mergeCell ref="A32:A33"/>
    <mergeCell ref="A34:A35"/>
    <mergeCell ref="A52:A53"/>
    <mergeCell ref="A54:A55"/>
    <mergeCell ref="A66:A67"/>
    <mergeCell ref="A68:A69"/>
    <mergeCell ref="A70:A71"/>
    <mergeCell ref="A101:A102"/>
    <mergeCell ref="A103:A104"/>
    <mergeCell ref="A105:A106"/>
    <mergeCell ref="C5:C6"/>
    <mergeCell ref="C7:C8"/>
    <mergeCell ref="C9:C10"/>
    <mergeCell ref="C30:C31"/>
    <mergeCell ref="C32:C33"/>
    <mergeCell ref="C41:C42"/>
    <mergeCell ref="C43:C44"/>
    <mergeCell ref="C45:C46"/>
    <mergeCell ref="C66:C67"/>
    <mergeCell ref="C68:C69"/>
    <mergeCell ref="C76:C77"/>
    <mergeCell ref="C78:C79"/>
    <mergeCell ref="C80:C81"/>
    <mergeCell ref="C101:C102"/>
    <mergeCell ref="C103:C104"/>
    <mergeCell ref="D5:D6"/>
    <mergeCell ref="D7:D8"/>
    <mergeCell ref="D9:D10"/>
    <mergeCell ref="D41:D42"/>
    <mergeCell ref="D43:D44"/>
    <mergeCell ref="D45:D46"/>
    <mergeCell ref="D76:D77"/>
    <mergeCell ref="D78:D79"/>
    <mergeCell ref="D80:D81"/>
    <mergeCell ref="E5:E6"/>
    <mergeCell ref="E7:E8"/>
    <mergeCell ref="E9:E10"/>
    <mergeCell ref="E41:E42"/>
    <mergeCell ref="E43:E44"/>
    <mergeCell ref="E45:E46"/>
    <mergeCell ref="E76:E77"/>
    <mergeCell ref="E78:E79"/>
    <mergeCell ref="E80:E81"/>
    <mergeCell ref="F5:F6"/>
    <mergeCell ref="F7:F8"/>
    <mergeCell ref="F9:F10"/>
    <mergeCell ref="F41:F42"/>
    <mergeCell ref="F43:F44"/>
    <mergeCell ref="F45:F46"/>
    <mergeCell ref="F76:F77"/>
    <mergeCell ref="F78:F79"/>
    <mergeCell ref="F80:F81"/>
    <mergeCell ref="G5:G6"/>
    <mergeCell ref="G7:G8"/>
    <mergeCell ref="G9:G10"/>
    <mergeCell ref="G24:G25"/>
    <mergeCell ref="G41:G42"/>
    <mergeCell ref="G43:G44"/>
    <mergeCell ref="G45:G46"/>
    <mergeCell ref="G60:G61"/>
    <mergeCell ref="G76:G77"/>
    <mergeCell ref="G78:G79"/>
    <mergeCell ref="G80:G81"/>
    <mergeCell ref="G95:G96"/>
    <mergeCell ref="H5:H6"/>
    <mergeCell ref="H7:H8"/>
    <mergeCell ref="H9:H10"/>
    <mergeCell ref="H41:H42"/>
    <mergeCell ref="H43:H44"/>
    <mergeCell ref="H45:H46"/>
    <mergeCell ref="H76:H77"/>
    <mergeCell ref="H78:H79"/>
    <mergeCell ref="H80:H81"/>
    <mergeCell ref="I5:I6"/>
    <mergeCell ref="I7:I8"/>
    <mergeCell ref="I9:I10"/>
    <mergeCell ref="I41:I42"/>
    <mergeCell ref="I43:I44"/>
    <mergeCell ref="I45:I46"/>
    <mergeCell ref="I76:I77"/>
    <mergeCell ref="I78:I79"/>
    <mergeCell ref="I80:I81"/>
    <mergeCell ref="J5:J6"/>
    <mergeCell ref="J7:J8"/>
    <mergeCell ref="J9:J10"/>
    <mergeCell ref="J41:J42"/>
    <mergeCell ref="J43:J44"/>
    <mergeCell ref="J45:J46"/>
    <mergeCell ref="J76:J77"/>
    <mergeCell ref="J78:J79"/>
    <mergeCell ref="J80:J81"/>
    <mergeCell ref="K5:K6"/>
    <mergeCell ref="K7:K8"/>
    <mergeCell ref="K9:K10"/>
    <mergeCell ref="K41:K42"/>
    <mergeCell ref="K43:K44"/>
    <mergeCell ref="K45:K46"/>
    <mergeCell ref="K76:K77"/>
    <mergeCell ref="K78:K79"/>
    <mergeCell ref="K80:K81"/>
    <mergeCell ref="L5:L6"/>
    <mergeCell ref="L7:L8"/>
    <mergeCell ref="L9:L10"/>
    <mergeCell ref="L41:L42"/>
    <mergeCell ref="L43:L44"/>
    <mergeCell ref="L45:L46"/>
    <mergeCell ref="L76:L77"/>
    <mergeCell ref="L78:L79"/>
    <mergeCell ref="L80:L81"/>
    <mergeCell ref="M5:M6"/>
    <mergeCell ref="M7:M8"/>
    <mergeCell ref="M9:M10"/>
    <mergeCell ref="M24:M25"/>
    <mergeCell ref="M41:M42"/>
    <mergeCell ref="M43:M44"/>
    <mergeCell ref="M45:M46"/>
    <mergeCell ref="M60:M61"/>
    <mergeCell ref="M76:M77"/>
    <mergeCell ref="M78:M79"/>
    <mergeCell ref="M80:M81"/>
    <mergeCell ref="M95:M96"/>
    <mergeCell ref="N5:N7"/>
    <mergeCell ref="N8:N10"/>
    <mergeCell ref="N16:N17"/>
    <mergeCell ref="N18:N19"/>
    <mergeCell ref="N20:N21"/>
    <mergeCell ref="N30:N31"/>
    <mergeCell ref="N32:N33"/>
    <mergeCell ref="N34:N35"/>
    <mergeCell ref="N41:N43"/>
    <mergeCell ref="N44:N46"/>
    <mergeCell ref="N52:N53"/>
    <mergeCell ref="N54:N55"/>
    <mergeCell ref="N56:N57"/>
    <mergeCell ref="N66:N67"/>
    <mergeCell ref="N68:N69"/>
    <mergeCell ref="N70:N71"/>
    <mergeCell ref="N76:N78"/>
    <mergeCell ref="N79:N81"/>
    <mergeCell ref="N87:N88"/>
    <mergeCell ref="N89:N90"/>
    <mergeCell ref="N91:N92"/>
    <mergeCell ref="N101:N102"/>
    <mergeCell ref="N103:N104"/>
    <mergeCell ref="N105:N106"/>
  </mergeCells>
  <conditionalFormatting sqref="S24">
    <cfRule type="cellIs" dxfId="0" priority="68" operator="greaterThan">
      <formula>0.5</formula>
    </cfRule>
  </conditionalFormatting>
  <conditionalFormatting sqref="G24:G26">
    <cfRule type="cellIs" dxfId="1" priority="31" operator="greaterThan">
      <formula>0.5</formula>
    </cfRule>
  </conditionalFormatting>
  <conditionalFormatting sqref="G60:G62">
    <cfRule type="cellIs" dxfId="1" priority="28" operator="greaterThan">
      <formula>0.5</formula>
    </cfRule>
  </conditionalFormatting>
  <conditionalFormatting sqref="G95:G97">
    <cfRule type="cellIs" dxfId="1" priority="7" operator="greaterThan">
      <formula>0.5</formula>
    </cfRule>
  </conditionalFormatting>
  <conditionalFormatting sqref="M24:M26">
    <cfRule type="cellIs" dxfId="1" priority="30" operator="greaterThan">
      <formula>0.5</formula>
    </cfRule>
  </conditionalFormatting>
  <conditionalFormatting sqref="M60:M62">
    <cfRule type="cellIs" dxfId="1" priority="27" operator="greaterThan">
      <formula>0.5</formula>
    </cfRule>
  </conditionalFormatting>
  <conditionalFormatting sqref="M95:M97">
    <cfRule type="cellIs" dxfId="1" priority="6" operator="greaterThan">
      <formula>0.5</formula>
    </cfRule>
  </conditionalFormatting>
  <conditionalFormatting sqref="C16:M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:M5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6:K9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2:M92 L87:M9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5" right="0.236220472440945" top="0.748031496062992" bottom="0.748031496062992" header="0.31496062992126" footer="0.31496062992126"/>
  <pageSetup paperSize="9" scale="96" orientation="portrait"/>
  <headerFooter/>
  <rowBreaks count="1" manualBreakCount="1">
    <brk id="12" max="16383" man="1"/>
  </rowBreaks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J85"/>
  <sheetViews>
    <sheetView showGridLines="0" zoomScale="85" zoomScaleNormal="85" topLeftCell="A4" workbookViewId="0">
      <selection activeCell="F90" sqref="F90"/>
    </sheetView>
  </sheetViews>
  <sheetFormatPr defaultColWidth="7.72727272727273" defaultRowHeight="20.15" customHeight="1"/>
  <cols>
    <col min="1" max="1" width="22.9090909090909" style="1" customWidth="1"/>
    <col min="2" max="3" width="8.27272727272727" style="1" customWidth="1"/>
    <col min="4" max="4" width="9.36363636363636" style="1" customWidth="1"/>
    <col min="5" max="5" width="7.90909090909091" style="1" customWidth="1"/>
    <col min="6" max="6" width="7.72727272727273" style="2"/>
    <col min="7" max="7" width="14" style="2" customWidth="1"/>
    <col min="8" max="9" width="12.7272727272727" style="2" customWidth="1"/>
    <col min="10" max="11" width="7.36363636363636" style="2" customWidth="1"/>
    <col min="12" max="250" width="7.72727272727273" style="2"/>
    <col min="251" max="251" width="20.9090909090909" style="2" customWidth="1"/>
    <col min="252" max="252" width="28.2727272727273" style="2" customWidth="1"/>
    <col min="253" max="254" width="7.72727272727273" style="2"/>
    <col min="255" max="256" width="8.27272727272727" style="2" customWidth="1"/>
    <col min="257" max="258" width="7.90909090909091" style="2" customWidth="1"/>
    <col min="259" max="259" width="9.90909090909091" style="2" customWidth="1"/>
    <col min="260" max="260" width="12.7272727272727" style="2" customWidth="1"/>
    <col min="261" max="264" width="7.90909090909091" style="2" customWidth="1"/>
    <col min="265" max="506" width="7.72727272727273" style="2"/>
    <col min="507" max="507" width="20.9090909090909" style="2" customWidth="1"/>
    <col min="508" max="508" width="28.2727272727273" style="2" customWidth="1"/>
    <col min="509" max="510" width="7.72727272727273" style="2"/>
    <col min="511" max="512" width="8.27272727272727" style="2" customWidth="1"/>
    <col min="513" max="514" width="7.90909090909091" style="2" customWidth="1"/>
    <col min="515" max="515" width="9.90909090909091" style="2" customWidth="1"/>
    <col min="516" max="516" width="12.7272727272727" style="2" customWidth="1"/>
    <col min="517" max="520" width="7.90909090909091" style="2" customWidth="1"/>
    <col min="521" max="762" width="7.72727272727273" style="2"/>
    <col min="763" max="763" width="20.9090909090909" style="2" customWidth="1"/>
    <col min="764" max="764" width="28.2727272727273" style="2" customWidth="1"/>
    <col min="765" max="766" width="7.72727272727273" style="2"/>
    <col min="767" max="768" width="8.27272727272727" style="2" customWidth="1"/>
    <col min="769" max="770" width="7.90909090909091" style="2" customWidth="1"/>
    <col min="771" max="771" width="9.90909090909091" style="2" customWidth="1"/>
    <col min="772" max="772" width="12.7272727272727" style="2" customWidth="1"/>
    <col min="773" max="776" width="7.90909090909091" style="2" customWidth="1"/>
    <col min="777" max="1018" width="7.72727272727273" style="2"/>
    <col min="1019" max="1019" width="20.9090909090909" style="2" customWidth="1"/>
    <col min="1020" max="1020" width="28.2727272727273" style="2" customWidth="1"/>
    <col min="1021" max="1022" width="7.72727272727273" style="2"/>
    <col min="1023" max="1024" width="8.27272727272727" style="2" customWidth="1"/>
    <col min="1025" max="1026" width="7.90909090909091" style="2" customWidth="1"/>
    <col min="1027" max="1027" width="9.90909090909091" style="2" customWidth="1"/>
    <col min="1028" max="1028" width="12.7272727272727" style="2" customWidth="1"/>
    <col min="1029" max="1032" width="7.90909090909091" style="2" customWidth="1"/>
    <col min="1033" max="1274" width="7.72727272727273" style="2"/>
    <col min="1275" max="1275" width="20.9090909090909" style="2" customWidth="1"/>
    <col min="1276" max="1276" width="28.2727272727273" style="2" customWidth="1"/>
    <col min="1277" max="1278" width="7.72727272727273" style="2"/>
    <col min="1279" max="1280" width="8.27272727272727" style="2" customWidth="1"/>
    <col min="1281" max="1282" width="7.90909090909091" style="2" customWidth="1"/>
    <col min="1283" max="1283" width="9.90909090909091" style="2" customWidth="1"/>
    <col min="1284" max="1284" width="12.7272727272727" style="2" customWidth="1"/>
    <col min="1285" max="1288" width="7.90909090909091" style="2" customWidth="1"/>
    <col min="1289" max="1530" width="7.72727272727273" style="2"/>
    <col min="1531" max="1531" width="20.9090909090909" style="2" customWidth="1"/>
    <col min="1532" max="1532" width="28.2727272727273" style="2" customWidth="1"/>
    <col min="1533" max="1534" width="7.72727272727273" style="2"/>
    <col min="1535" max="1536" width="8.27272727272727" style="2" customWidth="1"/>
    <col min="1537" max="1538" width="7.90909090909091" style="2" customWidth="1"/>
    <col min="1539" max="1539" width="9.90909090909091" style="2" customWidth="1"/>
    <col min="1540" max="1540" width="12.7272727272727" style="2" customWidth="1"/>
    <col min="1541" max="1544" width="7.90909090909091" style="2" customWidth="1"/>
    <col min="1545" max="1786" width="7.72727272727273" style="2"/>
    <col min="1787" max="1787" width="20.9090909090909" style="2" customWidth="1"/>
    <col min="1788" max="1788" width="28.2727272727273" style="2" customWidth="1"/>
    <col min="1789" max="1790" width="7.72727272727273" style="2"/>
    <col min="1791" max="1792" width="8.27272727272727" style="2" customWidth="1"/>
    <col min="1793" max="1794" width="7.90909090909091" style="2" customWidth="1"/>
    <col min="1795" max="1795" width="9.90909090909091" style="2" customWidth="1"/>
    <col min="1796" max="1796" width="12.7272727272727" style="2" customWidth="1"/>
    <col min="1797" max="1800" width="7.90909090909091" style="2" customWidth="1"/>
    <col min="1801" max="2042" width="7.72727272727273" style="2"/>
    <col min="2043" max="2043" width="20.9090909090909" style="2" customWidth="1"/>
    <col min="2044" max="2044" width="28.2727272727273" style="2" customWidth="1"/>
    <col min="2045" max="2046" width="7.72727272727273" style="2"/>
    <col min="2047" max="2048" width="8.27272727272727" style="2" customWidth="1"/>
    <col min="2049" max="2050" width="7.90909090909091" style="2" customWidth="1"/>
    <col min="2051" max="2051" width="9.90909090909091" style="2" customWidth="1"/>
    <col min="2052" max="2052" width="12.7272727272727" style="2" customWidth="1"/>
    <col min="2053" max="2056" width="7.90909090909091" style="2" customWidth="1"/>
    <col min="2057" max="2298" width="7.72727272727273" style="2"/>
    <col min="2299" max="2299" width="20.9090909090909" style="2" customWidth="1"/>
    <col min="2300" max="2300" width="28.2727272727273" style="2" customWidth="1"/>
    <col min="2301" max="2302" width="7.72727272727273" style="2"/>
    <col min="2303" max="2304" width="8.27272727272727" style="2" customWidth="1"/>
    <col min="2305" max="2306" width="7.90909090909091" style="2" customWidth="1"/>
    <col min="2307" max="2307" width="9.90909090909091" style="2" customWidth="1"/>
    <col min="2308" max="2308" width="12.7272727272727" style="2" customWidth="1"/>
    <col min="2309" max="2312" width="7.90909090909091" style="2" customWidth="1"/>
    <col min="2313" max="2554" width="7.72727272727273" style="2"/>
    <col min="2555" max="2555" width="20.9090909090909" style="2" customWidth="1"/>
    <col min="2556" max="2556" width="28.2727272727273" style="2" customWidth="1"/>
    <col min="2557" max="2558" width="7.72727272727273" style="2"/>
    <col min="2559" max="2560" width="8.27272727272727" style="2" customWidth="1"/>
    <col min="2561" max="2562" width="7.90909090909091" style="2" customWidth="1"/>
    <col min="2563" max="2563" width="9.90909090909091" style="2" customWidth="1"/>
    <col min="2564" max="2564" width="12.7272727272727" style="2" customWidth="1"/>
    <col min="2565" max="2568" width="7.90909090909091" style="2" customWidth="1"/>
    <col min="2569" max="2810" width="7.72727272727273" style="2"/>
    <col min="2811" max="2811" width="20.9090909090909" style="2" customWidth="1"/>
    <col min="2812" max="2812" width="28.2727272727273" style="2" customWidth="1"/>
    <col min="2813" max="2814" width="7.72727272727273" style="2"/>
    <col min="2815" max="2816" width="8.27272727272727" style="2" customWidth="1"/>
    <col min="2817" max="2818" width="7.90909090909091" style="2" customWidth="1"/>
    <col min="2819" max="2819" width="9.90909090909091" style="2" customWidth="1"/>
    <col min="2820" max="2820" width="12.7272727272727" style="2" customWidth="1"/>
    <col min="2821" max="2824" width="7.90909090909091" style="2" customWidth="1"/>
    <col min="2825" max="3066" width="7.72727272727273" style="2"/>
    <col min="3067" max="3067" width="20.9090909090909" style="2" customWidth="1"/>
    <col min="3068" max="3068" width="28.2727272727273" style="2" customWidth="1"/>
    <col min="3069" max="3070" width="7.72727272727273" style="2"/>
    <col min="3071" max="3072" width="8.27272727272727" style="2" customWidth="1"/>
    <col min="3073" max="3074" width="7.90909090909091" style="2" customWidth="1"/>
    <col min="3075" max="3075" width="9.90909090909091" style="2" customWidth="1"/>
    <col min="3076" max="3076" width="12.7272727272727" style="2" customWidth="1"/>
    <col min="3077" max="3080" width="7.90909090909091" style="2" customWidth="1"/>
    <col min="3081" max="3322" width="7.72727272727273" style="2"/>
    <col min="3323" max="3323" width="20.9090909090909" style="2" customWidth="1"/>
    <col min="3324" max="3324" width="28.2727272727273" style="2" customWidth="1"/>
    <col min="3325" max="3326" width="7.72727272727273" style="2"/>
    <col min="3327" max="3328" width="8.27272727272727" style="2" customWidth="1"/>
    <col min="3329" max="3330" width="7.90909090909091" style="2" customWidth="1"/>
    <col min="3331" max="3331" width="9.90909090909091" style="2" customWidth="1"/>
    <col min="3332" max="3332" width="12.7272727272727" style="2" customWidth="1"/>
    <col min="3333" max="3336" width="7.90909090909091" style="2" customWidth="1"/>
    <col min="3337" max="3578" width="7.72727272727273" style="2"/>
    <col min="3579" max="3579" width="20.9090909090909" style="2" customWidth="1"/>
    <col min="3580" max="3580" width="28.2727272727273" style="2" customWidth="1"/>
    <col min="3581" max="3582" width="7.72727272727273" style="2"/>
    <col min="3583" max="3584" width="8.27272727272727" style="2" customWidth="1"/>
    <col min="3585" max="3586" width="7.90909090909091" style="2" customWidth="1"/>
    <col min="3587" max="3587" width="9.90909090909091" style="2" customWidth="1"/>
    <col min="3588" max="3588" width="12.7272727272727" style="2" customWidth="1"/>
    <col min="3589" max="3592" width="7.90909090909091" style="2" customWidth="1"/>
    <col min="3593" max="3834" width="7.72727272727273" style="2"/>
    <col min="3835" max="3835" width="20.9090909090909" style="2" customWidth="1"/>
    <col min="3836" max="3836" width="28.2727272727273" style="2" customWidth="1"/>
    <col min="3837" max="3838" width="7.72727272727273" style="2"/>
    <col min="3839" max="3840" width="8.27272727272727" style="2" customWidth="1"/>
    <col min="3841" max="3842" width="7.90909090909091" style="2" customWidth="1"/>
    <col min="3843" max="3843" width="9.90909090909091" style="2" customWidth="1"/>
    <col min="3844" max="3844" width="12.7272727272727" style="2" customWidth="1"/>
    <col min="3845" max="3848" width="7.90909090909091" style="2" customWidth="1"/>
    <col min="3849" max="4090" width="7.72727272727273" style="2"/>
    <col min="4091" max="4091" width="20.9090909090909" style="2" customWidth="1"/>
    <col min="4092" max="4092" width="28.2727272727273" style="2" customWidth="1"/>
    <col min="4093" max="4094" width="7.72727272727273" style="2"/>
    <col min="4095" max="4096" width="8.27272727272727" style="2" customWidth="1"/>
    <col min="4097" max="4098" width="7.90909090909091" style="2" customWidth="1"/>
    <col min="4099" max="4099" width="9.90909090909091" style="2" customWidth="1"/>
    <col min="4100" max="4100" width="12.7272727272727" style="2" customWidth="1"/>
    <col min="4101" max="4104" width="7.90909090909091" style="2" customWidth="1"/>
    <col min="4105" max="4346" width="7.72727272727273" style="2"/>
    <col min="4347" max="4347" width="20.9090909090909" style="2" customWidth="1"/>
    <col min="4348" max="4348" width="28.2727272727273" style="2" customWidth="1"/>
    <col min="4349" max="4350" width="7.72727272727273" style="2"/>
    <col min="4351" max="4352" width="8.27272727272727" style="2" customWidth="1"/>
    <col min="4353" max="4354" width="7.90909090909091" style="2" customWidth="1"/>
    <col min="4355" max="4355" width="9.90909090909091" style="2" customWidth="1"/>
    <col min="4356" max="4356" width="12.7272727272727" style="2" customWidth="1"/>
    <col min="4357" max="4360" width="7.90909090909091" style="2" customWidth="1"/>
    <col min="4361" max="4602" width="7.72727272727273" style="2"/>
    <col min="4603" max="4603" width="20.9090909090909" style="2" customWidth="1"/>
    <col min="4604" max="4604" width="28.2727272727273" style="2" customWidth="1"/>
    <col min="4605" max="4606" width="7.72727272727273" style="2"/>
    <col min="4607" max="4608" width="8.27272727272727" style="2" customWidth="1"/>
    <col min="4609" max="4610" width="7.90909090909091" style="2" customWidth="1"/>
    <col min="4611" max="4611" width="9.90909090909091" style="2" customWidth="1"/>
    <col min="4612" max="4612" width="12.7272727272727" style="2" customWidth="1"/>
    <col min="4613" max="4616" width="7.90909090909091" style="2" customWidth="1"/>
    <col min="4617" max="4858" width="7.72727272727273" style="2"/>
    <col min="4859" max="4859" width="20.9090909090909" style="2" customWidth="1"/>
    <col min="4860" max="4860" width="28.2727272727273" style="2" customWidth="1"/>
    <col min="4861" max="4862" width="7.72727272727273" style="2"/>
    <col min="4863" max="4864" width="8.27272727272727" style="2" customWidth="1"/>
    <col min="4865" max="4866" width="7.90909090909091" style="2" customWidth="1"/>
    <col min="4867" max="4867" width="9.90909090909091" style="2" customWidth="1"/>
    <col min="4868" max="4868" width="12.7272727272727" style="2" customWidth="1"/>
    <col min="4869" max="4872" width="7.90909090909091" style="2" customWidth="1"/>
    <col min="4873" max="5114" width="7.72727272727273" style="2"/>
    <col min="5115" max="5115" width="20.9090909090909" style="2" customWidth="1"/>
    <col min="5116" max="5116" width="28.2727272727273" style="2" customWidth="1"/>
    <col min="5117" max="5118" width="7.72727272727273" style="2"/>
    <col min="5119" max="5120" width="8.27272727272727" style="2" customWidth="1"/>
    <col min="5121" max="5122" width="7.90909090909091" style="2" customWidth="1"/>
    <col min="5123" max="5123" width="9.90909090909091" style="2" customWidth="1"/>
    <col min="5124" max="5124" width="12.7272727272727" style="2" customWidth="1"/>
    <col min="5125" max="5128" width="7.90909090909091" style="2" customWidth="1"/>
    <col min="5129" max="5370" width="7.72727272727273" style="2"/>
    <col min="5371" max="5371" width="20.9090909090909" style="2" customWidth="1"/>
    <col min="5372" max="5372" width="28.2727272727273" style="2" customWidth="1"/>
    <col min="5373" max="5374" width="7.72727272727273" style="2"/>
    <col min="5375" max="5376" width="8.27272727272727" style="2" customWidth="1"/>
    <col min="5377" max="5378" width="7.90909090909091" style="2" customWidth="1"/>
    <col min="5379" max="5379" width="9.90909090909091" style="2" customWidth="1"/>
    <col min="5380" max="5380" width="12.7272727272727" style="2" customWidth="1"/>
    <col min="5381" max="5384" width="7.90909090909091" style="2" customWidth="1"/>
    <col min="5385" max="5626" width="7.72727272727273" style="2"/>
    <col min="5627" max="5627" width="20.9090909090909" style="2" customWidth="1"/>
    <col min="5628" max="5628" width="28.2727272727273" style="2" customWidth="1"/>
    <col min="5629" max="5630" width="7.72727272727273" style="2"/>
    <col min="5631" max="5632" width="8.27272727272727" style="2" customWidth="1"/>
    <col min="5633" max="5634" width="7.90909090909091" style="2" customWidth="1"/>
    <col min="5635" max="5635" width="9.90909090909091" style="2" customWidth="1"/>
    <col min="5636" max="5636" width="12.7272727272727" style="2" customWidth="1"/>
    <col min="5637" max="5640" width="7.90909090909091" style="2" customWidth="1"/>
    <col min="5641" max="5882" width="7.72727272727273" style="2"/>
    <col min="5883" max="5883" width="20.9090909090909" style="2" customWidth="1"/>
    <col min="5884" max="5884" width="28.2727272727273" style="2" customWidth="1"/>
    <col min="5885" max="5886" width="7.72727272727273" style="2"/>
    <col min="5887" max="5888" width="8.27272727272727" style="2" customWidth="1"/>
    <col min="5889" max="5890" width="7.90909090909091" style="2" customWidth="1"/>
    <col min="5891" max="5891" width="9.90909090909091" style="2" customWidth="1"/>
    <col min="5892" max="5892" width="12.7272727272727" style="2" customWidth="1"/>
    <col min="5893" max="5896" width="7.90909090909091" style="2" customWidth="1"/>
    <col min="5897" max="6138" width="7.72727272727273" style="2"/>
    <col min="6139" max="6139" width="20.9090909090909" style="2" customWidth="1"/>
    <col min="6140" max="6140" width="28.2727272727273" style="2" customWidth="1"/>
    <col min="6141" max="6142" width="7.72727272727273" style="2"/>
    <col min="6143" max="6144" width="8.27272727272727" style="2" customWidth="1"/>
    <col min="6145" max="6146" width="7.90909090909091" style="2" customWidth="1"/>
    <col min="6147" max="6147" width="9.90909090909091" style="2" customWidth="1"/>
    <col min="6148" max="6148" width="12.7272727272727" style="2" customWidth="1"/>
    <col min="6149" max="6152" width="7.90909090909091" style="2" customWidth="1"/>
    <col min="6153" max="6394" width="7.72727272727273" style="2"/>
    <col min="6395" max="6395" width="20.9090909090909" style="2" customWidth="1"/>
    <col min="6396" max="6396" width="28.2727272727273" style="2" customWidth="1"/>
    <col min="6397" max="6398" width="7.72727272727273" style="2"/>
    <col min="6399" max="6400" width="8.27272727272727" style="2" customWidth="1"/>
    <col min="6401" max="6402" width="7.90909090909091" style="2" customWidth="1"/>
    <col min="6403" max="6403" width="9.90909090909091" style="2" customWidth="1"/>
    <col min="6404" max="6404" width="12.7272727272727" style="2" customWidth="1"/>
    <col min="6405" max="6408" width="7.90909090909091" style="2" customWidth="1"/>
    <col min="6409" max="6650" width="7.72727272727273" style="2"/>
    <col min="6651" max="6651" width="20.9090909090909" style="2" customWidth="1"/>
    <col min="6652" max="6652" width="28.2727272727273" style="2" customWidth="1"/>
    <col min="6653" max="6654" width="7.72727272727273" style="2"/>
    <col min="6655" max="6656" width="8.27272727272727" style="2" customWidth="1"/>
    <col min="6657" max="6658" width="7.90909090909091" style="2" customWidth="1"/>
    <col min="6659" max="6659" width="9.90909090909091" style="2" customWidth="1"/>
    <col min="6660" max="6660" width="12.7272727272727" style="2" customWidth="1"/>
    <col min="6661" max="6664" width="7.90909090909091" style="2" customWidth="1"/>
    <col min="6665" max="6906" width="7.72727272727273" style="2"/>
    <col min="6907" max="6907" width="20.9090909090909" style="2" customWidth="1"/>
    <col min="6908" max="6908" width="28.2727272727273" style="2" customWidth="1"/>
    <col min="6909" max="6910" width="7.72727272727273" style="2"/>
    <col min="6911" max="6912" width="8.27272727272727" style="2" customWidth="1"/>
    <col min="6913" max="6914" width="7.90909090909091" style="2" customWidth="1"/>
    <col min="6915" max="6915" width="9.90909090909091" style="2" customWidth="1"/>
    <col min="6916" max="6916" width="12.7272727272727" style="2" customWidth="1"/>
    <col min="6917" max="6920" width="7.90909090909091" style="2" customWidth="1"/>
    <col min="6921" max="7162" width="7.72727272727273" style="2"/>
    <col min="7163" max="7163" width="20.9090909090909" style="2" customWidth="1"/>
    <col min="7164" max="7164" width="28.2727272727273" style="2" customWidth="1"/>
    <col min="7165" max="7166" width="7.72727272727273" style="2"/>
    <col min="7167" max="7168" width="8.27272727272727" style="2" customWidth="1"/>
    <col min="7169" max="7170" width="7.90909090909091" style="2" customWidth="1"/>
    <col min="7171" max="7171" width="9.90909090909091" style="2" customWidth="1"/>
    <col min="7172" max="7172" width="12.7272727272727" style="2" customWidth="1"/>
    <col min="7173" max="7176" width="7.90909090909091" style="2" customWidth="1"/>
    <col min="7177" max="7418" width="7.72727272727273" style="2"/>
    <col min="7419" max="7419" width="20.9090909090909" style="2" customWidth="1"/>
    <col min="7420" max="7420" width="28.2727272727273" style="2" customWidth="1"/>
    <col min="7421" max="7422" width="7.72727272727273" style="2"/>
    <col min="7423" max="7424" width="8.27272727272727" style="2" customWidth="1"/>
    <col min="7425" max="7426" width="7.90909090909091" style="2" customWidth="1"/>
    <col min="7427" max="7427" width="9.90909090909091" style="2" customWidth="1"/>
    <col min="7428" max="7428" width="12.7272727272727" style="2" customWidth="1"/>
    <col min="7429" max="7432" width="7.90909090909091" style="2" customWidth="1"/>
    <col min="7433" max="7674" width="7.72727272727273" style="2"/>
    <col min="7675" max="7675" width="20.9090909090909" style="2" customWidth="1"/>
    <col min="7676" max="7676" width="28.2727272727273" style="2" customWidth="1"/>
    <col min="7677" max="7678" width="7.72727272727273" style="2"/>
    <col min="7679" max="7680" width="8.27272727272727" style="2" customWidth="1"/>
    <col min="7681" max="7682" width="7.90909090909091" style="2" customWidth="1"/>
    <col min="7683" max="7683" width="9.90909090909091" style="2" customWidth="1"/>
    <col min="7684" max="7684" width="12.7272727272727" style="2" customWidth="1"/>
    <col min="7685" max="7688" width="7.90909090909091" style="2" customWidth="1"/>
    <col min="7689" max="7930" width="7.72727272727273" style="2"/>
    <col min="7931" max="7931" width="20.9090909090909" style="2" customWidth="1"/>
    <col min="7932" max="7932" width="28.2727272727273" style="2" customWidth="1"/>
    <col min="7933" max="7934" width="7.72727272727273" style="2"/>
    <col min="7935" max="7936" width="8.27272727272727" style="2" customWidth="1"/>
    <col min="7937" max="7938" width="7.90909090909091" style="2" customWidth="1"/>
    <col min="7939" max="7939" width="9.90909090909091" style="2" customWidth="1"/>
    <col min="7940" max="7940" width="12.7272727272727" style="2" customWidth="1"/>
    <col min="7941" max="7944" width="7.90909090909091" style="2" customWidth="1"/>
    <col min="7945" max="8186" width="7.72727272727273" style="2"/>
    <col min="8187" max="8187" width="20.9090909090909" style="2" customWidth="1"/>
    <col min="8188" max="8188" width="28.2727272727273" style="2" customWidth="1"/>
    <col min="8189" max="8190" width="7.72727272727273" style="2"/>
    <col min="8191" max="8192" width="8.27272727272727" style="2" customWidth="1"/>
    <col min="8193" max="8194" width="7.90909090909091" style="2" customWidth="1"/>
    <col min="8195" max="8195" width="9.90909090909091" style="2" customWidth="1"/>
    <col min="8196" max="8196" width="12.7272727272727" style="2" customWidth="1"/>
    <col min="8197" max="8200" width="7.90909090909091" style="2" customWidth="1"/>
    <col min="8201" max="8442" width="7.72727272727273" style="2"/>
    <col min="8443" max="8443" width="20.9090909090909" style="2" customWidth="1"/>
    <col min="8444" max="8444" width="28.2727272727273" style="2" customWidth="1"/>
    <col min="8445" max="8446" width="7.72727272727273" style="2"/>
    <col min="8447" max="8448" width="8.27272727272727" style="2" customWidth="1"/>
    <col min="8449" max="8450" width="7.90909090909091" style="2" customWidth="1"/>
    <col min="8451" max="8451" width="9.90909090909091" style="2" customWidth="1"/>
    <col min="8452" max="8452" width="12.7272727272727" style="2" customWidth="1"/>
    <col min="8453" max="8456" width="7.90909090909091" style="2" customWidth="1"/>
    <col min="8457" max="8698" width="7.72727272727273" style="2"/>
    <col min="8699" max="8699" width="20.9090909090909" style="2" customWidth="1"/>
    <col min="8700" max="8700" width="28.2727272727273" style="2" customWidth="1"/>
    <col min="8701" max="8702" width="7.72727272727273" style="2"/>
    <col min="8703" max="8704" width="8.27272727272727" style="2" customWidth="1"/>
    <col min="8705" max="8706" width="7.90909090909091" style="2" customWidth="1"/>
    <col min="8707" max="8707" width="9.90909090909091" style="2" customWidth="1"/>
    <col min="8708" max="8708" width="12.7272727272727" style="2" customWidth="1"/>
    <col min="8709" max="8712" width="7.90909090909091" style="2" customWidth="1"/>
    <col min="8713" max="8954" width="7.72727272727273" style="2"/>
    <col min="8955" max="8955" width="20.9090909090909" style="2" customWidth="1"/>
    <col min="8956" max="8956" width="28.2727272727273" style="2" customWidth="1"/>
    <col min="8957" max="8958" width="7.72727272727273" style="2"/>
    <col min="8959" max="8960" width="8.27272727272727" style="2" customWidth="1"/>
    <col min="8961" max="8962" width="7.90909090909091" style="2" customWidth="1"/>
    <col min="8963" max="8963" width="9.90909090909091" style="2" customWidth="1"/>
    <col min="8964" max="8964" width="12.7272727272727" style="2" customWidth="1"/>
    <col min="8965" max="8968" width="7.90909090909091" style="2" customWidth="1"/>
    <col min="8969" max="9210" width="7.72727272727273" style="2"/>
    <col min="9211" max="9211" width="20.9090909090909" style="2" customWidth="1"/>
    <col min="9212" max="9212" width="28.2727272727273" style="2" customWidth="1"/>
    <col min="9213" max="9214" width="7.72727272727273" style="2"/>
    <col min="9215" max="9216" width="8.27272727272727" style="2" customWidth="1"/>
    <col min="9217" max="9218" width="7.90909090909091" style="2" customWidth="1"/>
    <col min="9219" max="9219" width="9.90909090909091" style="2" customWidth="1"/>
    <col min="9220" max="9220" width="12.7272727272727" style="2" customWidth="1"/>
    <col min="9221" max="9224" width="7.90909090909091" style="2" customWidth="1"/>
    <col min="9225" max="9466" width="7.72727272727273" style="2"/>
    <col min="9467" max="9467" width="20.9090909090909" style="2" customWidth="1"/>
    <col min="9468" max="9468" width="28.2727272727273" style="2" customWidth="1"/>
    <col min="9469" max="9470" width="7.72727272727273" style="2"/>
    <col min="9471" max="9472" width="8.27272727272727" style="2" customWidth="1"/>
    <col min="9473" max="9474" width="7.90909090909091" style="2" customWidth="1"/>
    <col min="9475" max="9475" width="9.90909090909091" style="2" customWidth="1"/>
    <col min="9476" max="9476" width="12.7272727272727" style="2" customWidth="1"/>
    <col min="9477" max="9480" width="7.90909090909091" style="2" customWidth="1"/>
    <col min="9481" max="9722" width="7.72727272727273" style="2"/>
    <col min="9723" max="9723" width="20.9090909090909" style="2" customWidth="1"/>
    <col min="9724" max="9724" width="28.2727272727273" style="2" customWidth="1"/>
    <col min="9725" max="9726" width="7.72727272727273" style="2"/>
    <col min="9727" max="9728" width="8.27272727272727" style="2" customWidth="1"/>
    <col min="9729" max="9730" width="7.90909090909091" style="2" customWidth="1"/>
    <col min="9731" max="9731" width="9.90909090909091" style="2" customWidth="1"/>
    <col min="9732" max="9732" width="12.7272727272727" style="2" customWidth="1"/>
    <col min="9733" max="9736" width="7.90909090909091" style="2" customWidth="1"/>
    <col min="9737" max="9978" width="7.72727272727273" style="2"/>
    <col min="9979" max="9979" width="20.9090909090909" style="2" customWidth="1"/>
    <col min="9980" max="9980" width="28.2727272727273" style="2" customWidth="1"/>
    <col min="9981" max="9982" width="7.72727272727273" style="2"/>
    <col min="9983" max="9984" width="8.27272727272727" style="2" customWidth="1"/>
    <col min="9985" max="9986" width="7.90909090909091" style="2" customWidth="1"/>
    <col min="9987" max="9987" width="9.90909090909091" style="2" customWidth="1"/>
    <col min="9988" max="9988" width="12.7272727272727" style="2" customWidth="1"/>
    <col min="9989" max="9992" width="7.90909090909091" style="2" customWidth="1"/>
    <col min="9993" max="10234" width="7.72727272727273" style="2"/>
    <col min="10235" max="10235" width="20.9090909090909" style="2" customWidth="1"/>
    <col min="10236" max="10236" width="28.2727272727273" style="2" customWidth="1"/>
    <col min="10237" max="10238" width="7.72727272727273" style="2"/>
    <col min="10239" max="10240" width="8.27272727272727" style="2" customWidth="1"/>
    <col min="10241" max="10242" width="7.90909090909091" style="2" customWidth="1"/>
    <col min="10243" max="10243" width="9.90909090909091" style="2" customWidth="1"/>
    <col min="10244" max="10244" width="12.7272727272727" style="2" customWidth="1"/>
    <col min="10245" max="10248" width="7.90909090909091" style="2" customWidth="1"/>
    <col min="10249" max="10490" width="7.72727272727273" style="2"/>
    <col min="10491" max="10491" width="20.9090909090909" style="2" customWidth="1"/>
    <col min="10492" max="10492" width="28.2727272727273" style="2" customWidth="1"/>
    <col min="10493" max="10494" width="7.72727272727273" style="2"/>
    <col min="10495" max="10496" width="8.27272727272727" style="2" customWidth="1"/>
    <col min="10497" max="10498" width="7.90909090909091" style="2" customWidth="1"/>
    <col min="10499" max="10499" width="9.90909090909091" style="2" customWidth="1"/>
    <col min="10500" max="10500" width="12.7272727272727" style="2" customWidth="1"/>
    <col min="10501" max="10504" width="7.90909090909091" style="2" customWidth="1"/>
    <col min="10505" max="10746" width="7.72727272727273" style="2"/>
    <col min="10747" max="10747" width="20.9090909090909" style="2" customWidth="1"/>
    <col min="10748" max="10748" width="28.2727272727273" style="2" customWidth="1"/>
    <col min="10749" max="10750" width="7.72727272727273" style="2"/>
    <col min="10751" max="10752" width="8.27272727272727" style="2" customWidth="1"/>
    <col min="10753" max="10754" width="7.90909090909091" style="2" customWidth="1"/>
    <col min="10755" max="10755" width="9.90909090909091" style="2" customWidth="1"/>
    <col min="10756" max="10756" width="12.7272727272727" style="2" customWidth="1"/>
    <col min="10757" max="10760" width="7.90909090909091" style="2" customWidth="1"/>
    <col min="10761" max="11002" width="7.72727272727273" style="2"/>
    <col min="11003" max="11003" width="20.9090909090909" style="2" customWidth="1"/>
    <col min="11004" max="11004" width="28.2727272727273" style="2" customWidth="1"/>
    <col min="11005" max="11006" width="7.72727272727273" style="2"/>
    <col min="11007" max="11008" width="8.27272727272727" style="2" customWidth="1"/>
    <col min="11009" max="11010" width="7.90909090909091" style="2" customWidth="1"/>
    <col min="11011" max="11011" width="9.90909090909091" style="2" customWidth="1"/>
    <col min="11012" max="11012" width="12.7272727272727" style="2" customWidth="1"/>
    <col min="11013" max="11016" width="7.90909090909091" style="2" customWidth="1"/>
    <col min="11017" max="11258" width="7.72727272727273" style="2"/>
    <col min="11259" max="11259" width="20.9090909090909" style="2" customWidth="1"/>
    <col min="11260" max="11260" width="28.2727272727273" style="2" customWidth="1"/>
    <col min="11261" max="11262" width="7.72727272727273" style="2"/>
    <col min="11263" max="11264" width="8.27272727272727" style="2" customWidth="1"/>
    <col min="11265" max="11266" width="7.90909090909091" style="2" customWidth="1"/>
    <col min="11267" max="11267" width="9.90909090909091" style="2" customWidth="1"/>
    <col min="11268" max="11268" width="12.7272727272727" style="2" customWidth="1"/>
    <col min="11269" max="11272" width="7.90909090909091" style="2" customWidth="1"/>
    <col min="11273" max="11514" width="7.72727272727273" style="2"/>
    <col min="11515" max="11515" width="20.9090909090909" style="2" customWidth="1"/>
    <col min="11516" max="11516" width="28.2727272727273" style="2" customWidth="1"/>
    <col min="11517" max="11518" width="7.72727272727273" style="2"/>
    <col min="11519" max="11520" width="8.27272727272727" style="2" customWidth="1"/>
    <col min="11521" max="11522" width="7.90909090909091" style="2" customWidth="1"/>
    <col min="11523" max="11523" width="9.90909090909091" style="2" customWidth="1"/>
    <col min="11524" max="11524" width="12.7272727272727" style="2" customWidth="1"/>
    <col min="11525" max="11528" width="7.90909090909091" style="2" customWidth="1"/>
    <col min="11529" max="11770" width="7.72727272727273" style="2"/>
    <col min="11771" max="11771" width="20.9090909090909" style="2" customWidth="1"/>
    <col min="11772" max="11772" width="28.2727272727273" style="2" customWidth="1"/>
    <col min="11773" max="11774" width="7.72727272727273" style="2"/>
    <col min="11775" max="11776" width="8.27272727272727" style="2" customWidth="1"/>
    <col min="11777" max="11778" width="7.90909090909091" style="2" customWidth="1"/>
    <col min="11779" max="11779" width="9.90909090909091" style="2" customWidth="1"/>
    <col min="11780" max="11780" width="12.7272727272727" style="2" customWidth="1"/>
    <col min="11781" max="11784" width="7.90909090909091" style="2" customWidth="1"/>
    <col min="11785" max="12026" width="7.72727272727273" style="2"/>
    <col min="12027" max="12027" width="20.9090909090909" style="2" customWidth="1"/>
    <col min="12028" max="12028" width="28.2727272727273" style="2" customWidth="1"/>
    <col min="12029" max="12030" width="7.72727272727273" style="2"/>
    <col min="12031" max="12032" width="8.27272727272727" style="2" customWidth="1"/>
    <col min="12033" max="12034" width="7.90909090909091" style="2" customWidth="1"/>
    <col min="12035" max="12035" width="9.90909090909091" style="2" customWidth="1"/>
    <col min="12036" max="12036" width="12.7272727272727" style="2" customWidth="1"/>
    <col min="12037" max="12040" width="7.90909090909091" style="2" customWidth="1"/>
    <col min="12041" max="12282" width="7.72727272727273" style="2"/>
    <col min="12283" max="12283" width="20.9090909090909" style="2" customWidth="1"/>
    <col min="12284" max="12284" width="28.2727272727273" style="2" customWidth="1"/>
    <col min="12285" max="12286" width="7.72727272727273" style="2"/>
    <col min="12287" max="12288" width="8.27272727272727" style="2" customWidth="1"/>
    <col min="12289" max="12290" width="7.90909090909091" style="2" customWidth="1"/>
    <col min="12291" max="12291" width="9.90909090909091" style="2" customWidth="1"/>
    <col min="12292" max="12292" width="12.7272727272727" style="2" customWidth="1"/>
    <col min="12293" max="12296" width="7.90909090909091" style="2" customWidth="1"/>
    <col min="12297" max="12538" width="7.72727272727273" style="2"/>
    <col min="12539" max="12539" width="20.9090909090909" style="2" customWidth="1"/>
    <col min="12540" max="12540" width="28.2727272727273" style="2" customWidth="1"/>
    <col min="12541" max="12542" width="7.72727272727273" style="2"/>
    <col min="12543" max="12544" width="8.27272727272727" style="2" customWidth="1"/>
    <col min="12545" max="12546" width="7.90909090909091" style="2" customWidth="1"/>
    <col min="12547" max="12547" width="9.90909090909091" style="2" customWidth="1"/>
    <col min="12548" max="12548" width="12.7272727272727" style="2" customWidth="1"/>
    <col min="12549" max="12552" width="7.90909090909091" style="2" customWidth="1"/>
    <col min="12553" max="12794" width="7.72727272727273" style="2"/>
    <col min="12795" max="12795" width="20.9090909090909" style="2" customWidth="1"/>
    <col min="12796" max="12796" width="28.2727272727273" style="2" customWidth="1"/>
    <col min="12797" max="12798" width="7.72727272727273" style="2"/>
    <col min="12799" max="12800" width="8.27272727272727" style="2" customWidth="1"/>
    <col min="12801" max="12802" width="7.90909090909091" style="2" customWidth="1"/>
    <col min="12803" max="12803" width="9.90909090909091" style="2" customWidth="1"/>
    <col min="12804" max="12804" width="12.7272727272727" style="2" customWidth="1"/>
    <col min="12805" max="12808" width="7.90909090909091" style="2" customWidth="1"/>
    <col min="12809" max="13050" width="7.72727272727273" style="2"/>
    <col min="13051" max="13051" width="20.9090909090909" style="2" customWidth="1"/>
    <col min="13052" max="13052" width="28.2727272727273" style="2" customWidth="1"/>
    <col min="13053" max="13054" width="7.72727272727273" style="2"/>
    <col min="13055" max="13056" width="8.27272727272727" style="2" customWidth="1"/>
    <col min="13057" max="13058" width="7.90909090909091" style="2" customWidth="1"/>
    <col min="13059" max="13059" width="9.90909090909091" style="2" customWidth="1"/>
    <col min="13060" max="13060" width="12.7272727272727" style="2" customWidth="1"/>
    <col min="13061" max="13064" width="7.90909090909091" style="2" customWidth="1"/>
    <col min="13065" max="13306" width="7.72727272727273" style="2"/>
    <col min="13307" max="13307" width="20.9090909090909" style="2" customWidth="1"/>
    <col min="13308" max="13308" width="28.2727272727273" style="2" customWidth="1"/>
    <col min="13309" max="13310" width="7.72727272727273" style="2"/>
    <col min="13311" max="13312" width="8.27272727272727" style="2" customWidth="1"/>
    <col min="13313" max="13314" width="7.90909090909091" style="2" customWidth="1"/>
    <col min="13315" max="13315" width="9.90909090909091" style="2" customWidth="1"/>
    <col min="13316" max="13316" width="12.7272727272727" style="2" customWidth="1"/>
    <col min="13317" max="13320" width="7.90909090909091" style="2" customWidth="1"/>
    <col min="13321" max="13562" width="7.72727272727273" style="2"/>
    <col min="13563" max="13563" width="20.9090909090909" style="2" customWidth="1"/>
    <col min="13564" max="13564" width="28.2727272727273" style="2" customWidth="1"/>
    <col min="13565" max="13566" width="7.72727272727273" style="2"/>
    <col min="13567" max="13568" width="8.27272727272727" style="2" customWidth="1"/>
    <col min="13569" max="13570" width="7.90909090909091" style="2" customWidth="1"/>
    <col min="13571" max="13571" width="9.90909090909091" style="2" customWidth="1"/>
    <col min="13572" max="13572" width="12.7272727272727" style="2" customWidth="1"/>
    <col min="13573" max="13576" width="7.90909090909091" style="2" customWidth="1"/>
    <col min="13577" max="13818" width="7.72727272727273" style="2"/>
    <col min="13819" max="13819" width="20.9090909090909" style="2" customWidth="1"/>
    <col min="13820" max="13820" width="28.2727272727273" style="2" customWidth="1"/>
    <col min="13821" max="13822" width="7.72727272727273" style="2"/>
    <col min="13823" max="13824" width="8.27272727272727" style="2" customWidth="1"/>
    <col min="13825" max="13826" width="7.90909090909091" style="2" customWidth="1"/>
    <col min="13827" max="13827" width="9.90909090909091" style="2" customWidth="1"/>
    <col min="13828" max="13828" width="12.7272727272727" style="2" customWidth="1"/>
    <col min="13829" max="13832" width="7.90909090909091" style="2" customWidth="1"/>
    <col min="13833" max="14074" width="7.72727272727273" style="2"/>
    <col min="14075" max="14075" width="20.9090909090909" style="2" customWidth="1"/>
    <col min="14076" max="14076" width="28.2727272727273" style="2" customWidth="1"/>
    <col min="14077" max="14078" width="7.72727272727273" style="2"/>
    <col min="14079" max="14080" width="8.27272727272727" style="2" customWidth="1"/>
    <col min="14081" max="14082" width="7.90909090909091" style="2" customWidth="1"/>
    <col min="14083" max="14083" width="9.90909090909091" style="2" customWidth="1"/>
    <col min="14084" max="14084" width="12.7272727272727" style="2" customWidth="1"/>
    <col min="14085" max="14088" width="7.90909090909091" style="2" customWidth="1"/>
    <col min="14089" max="14330" width="7.72727272727273" style="2"/>
    <col min="14331" max="14331" width="20.9090909090909" style="2" customWidth="1"/>
    <col min="14332" max="14332" width="28.2727272727273" style="2" customWidth="1"/>
    <col min="14333" max="14334" width="7.72727272727273" style="2"/>
    <col min="14335" max="14336" width="8.27272727272727" style="2" customWidth="1"/>
    <col min="14337" max="14338" width="7.90909090909091" style="2" customWidth="1"/>
    <col min="14339" max="14339" width="9.90909090909091" style="2" customWidth="1"/>
    <col min="14340" max="14340" width="12.7272727272727" style="2" customWidth="1"/>
    <col min="14341" max="14344" width="7.90909090909091" style="2" customWidth="1"/>
    <col min="14345" max="14586" width="7.72727272727273" style="2"/>
    <col min="14587" max="14587" width="20.9090909090909" style="2" customWidth="1"/>
    <col min="14588" max="14588" width="28.2727272727273" style="2" customWidth="1"/>
    <col min="14589" max="14590" width="7.72727272727273" style="2"/>
    <col min="14591" max="14592" width="8.27272727272727" style="2" customWidth="1"/>
    <col min="14593" max="14594" width="7.90909090909091" style="2" customWidth="1"/>
    <col min="14595" max="14595" width="9.90909090909091" style="2" customWidth="1"/>
    <col min="14596" max="14596" width="12.7272727272727" style="2" customWidth="1"/>
    <col min="14597" max="14600" width="7.90909090909091" style="2" customWidth="1"/>
    <col min="14601" max="14842" width="7.72727272727273" style="2"/>
    <col min="14843" max="14843" width="20.9090909090909" style="2" customWidth="1"/>
    <col min="14844" max="14844" width="28.2727272727273" style="2" customWidth="1"/>
    <col min="14845" max="14846" width="7.72727272727273" style="2"/>
    <col min="14847" max="14848" width="8.27272727272727" style="2" customWidth="1"/>
    <col min="14849" max="14850" width="7.90909090909091" style="2" customWidth="1"/>
    <col min="14851" max="14851" width="9.90909090909091" style="2" customWidth="1"/>
    <col min="14852" max="14852" width="12.7272727272727" style="2" customWidth="1"/>
    <col min="14853" max="14856" width="7.90909090909091" style="2" customWidth="1"/>
    <col min="14857" max="15098" width="7.72727272727273" style="2"/>
    <col min="15099" max="15099" width="20.9090909090909" style="2" customWidth="1"/>
    <col min="15100" max="15100" width="28.2727272727273" style="2" customWidth="1"/>
    <col min="15101" max="15102" width="7.72727272727273" style="2"/>
    <col min="15103" max="15104" width="8.27272727272727" style="2" customWidth="1"/>
    <col min="15105" max="15106" width="7.90909090909091" style="2" customWidth="1"/>
    <col min="15107" max="15107" width="9.90909090909091" style="2" customWidth="1"/>
    <col min="15108" max="15108" width="12.7272727272727" style="2" customWidth="1"/>
    <col min="15109" max="15112" width="7.90909090909091" style="2" customWidth="1"/>
    <col min="15113" max="15354" width="7.72727272727273" style="2"/>
    <col min="15355" max="15355" width="20.9090909090909" style="2" customWidth="1"/>
    <col min="15356" max="15356" width="28.2727272727273" style="2" customWidth="1"/>
    <col min="15357" max="15358" width="7.72727272727273" style="2"/>
    <col min="15359" max="15360" width="8.27272727272727" style="2" customWidth="1"/>
    <col min="15361" max="15362" width="7.90909090909091" style="2" customWidth="1"/>
    <col min="15363" max="15363" width="9.90909090909091" style="2" customWidth="1"/>
    <col min="15364" max="15364" width="12.7272727272727" style="2" customWidth="1"/>
    <col min="15365" max="15368" width="7.90909090909091" style="2" customWidth="1"/>
    <col min="15369" max="15610" width="7.72727272727273" style="2"/>
    <col min="15611" max="15611" width="20.9090909090909" style="2" customWidth="1"/>
    <col min="15612" max="15612" width="28.2727272727273" style="2" customWidth="1"/>
    <col min="15613" max="15614" width="7.72727272727273" style="2"/>
    <col min="15615" max="15616" width="8.27272727272727" style="2" customWidth="1"/>
    <col min="15617" max="15618" width="7.90909090909091" style="2" customWidth="1"/>
    <col min="15619" max="15619" width="9.90909090909091" style="2" customWidth="1"/>
    <col min="15620" max="15620" width="12.7272727272727" style="2" customWidth="1"/>
    <col min="15621" max="15624" width="7.90909090909091" style="2" customWidth="1"/>
    <col min="15625" max="15866" width="7.72727272727273" style="2"/>
    <col min="15867" max="15867" width="20.9090909090909" style="2" customWidth="1"/>
    <col min="15868" max="15868" width="28.2727272727273" style="2" customWidth="1"/>
    <col min="15869" max="15870" width="7.72727272727273" style="2"/>
    <col min="15871" max="15872" width="8.27272727272727" style="2" customWidth="1"/>
    <col min="15873" max="15874" width="7.90909090909091" style="2" customWidth="1"/>
    <col min="15875" max="15875" width="9.90909090909091" style="2" customWidth="1"/>
    <col min="15876" max="15876" width="12.7272727272727" style="2" customWidth="1"/>
    <col min="15877" max="15880" width="7.90909090909091" style="2" customWidth="1"/>
    <col min="15881" max="16122" width="7.72727272727273" style="2"/>
    <col min="16123" max="16123" width="20.9090909090909" style="2" customWidth="1"/>
    <col min="16124" max="16124" width="28.2727272727273" style="2" customWidth="1"/>
    <col min="16125" max="16126" width="7.72727272727273" style="2"/>
    <col min="16127" max="16128" width="8.27272727272727" style="2" customWidth="1"/>
    <col min="16129" max="16130" width="7.90909090909091" style="2" customWidth="1"/>
    <col min="16131" max="16131" width="9.90909090909091" style="2" customWidth="1"/>
    <col min="16132" max="16132" width="12.7272727272727" style="2" customWidth="1"/>
    <col min="16133" max="16136" width="7.90909090909091" style="2" customWidth="1"/>
    <col min="16137" max="16384" width="7.72727272727273" style="2"/>
  </cols>
  <sheetData>
    <row r="1" customHeight="1" spans="1:9">
      <c r="A1" s="3" t="s">
        <v>114</v>
      </c>
      <c r="B1" s="4" t="str">
        <f>Signature!B4</f>
        <v>HCT116 Cell Proliferation Assay Report </v>
      </c>
      <c r="C1" s="4"/>
      <c r="D1" s="4"/>
      <c r="E1" s="4"/>
      <c r="F1" s="4"/>
      <c r="G1" s="4"/>
      <c r="H1" s="4"/>
      <c r="I1" s="26"/>
    </row>
    <row r="3" customHeight="1" spans="1:5">
      <c r="A3" s="5" t="s">
        <v>115</v>
      </c>
      <c r="B3" s="6"/>
      <c r="C3" s="6"/>
      <c r="D3" s="6"/>
      <c r="E3" s="7"/>
    </row>
    <row r="4" customHeight="1" spans="1:10">
      <c r="A4" s="8" t="str">
        <f>Summary!B6</f>
        <v>HW350003A</v>
      </c>
      <c r="B4" s="9" t="s">
        <v>116</v>
      </c>
      <c r="C4" s="10"/>
      <c r="D4" s="10"/>
      <c r="E4" s="11"/>
      <c r="G4" s="12" t="s">
        <v>24</v>
      </c>
      <c r="H4" s="13">
        <v>1.907</v>
      </c>
      <c r="J4" s="19"/>
    </row>
    <row r="5" customHeight="1" spans="1:10">
      <c r="A5" s="14" t="s">
        <v>117</v>
      </c>
      <c r="B5" s="15" t="s">
        <v>118</v>
      </c>
      <c r="C5" s="15" t="s">
        <v>119</v>
      </c>
      <c r="D5" s="15" t="s">
        <v>120</v>
      </c>
      <c r="E5" s="16" t="s">
        <v>103</v>
      </c>
      <c r="G5" s="12" t="s">
        <v>25</v>
      </c>
      <c r="H5" s="13">
        <v>89.87</v>
      </c>
      <c r="J5" s="2"/>
    </row>
    <row r="6" customHeight="1" spans="1:9">
      <c r="A6" s="17">
        <f ca="1">OFFSET(INDEX(Summary!B:B,MATCH(A4,Summary!B:B,0),0),0,1)</f>
        <v>10000</v>
      </c>
      <c r="B6" s="18">
        <f ca="1">OFFSET(INDEX('Raw Data IC50'!$A:$A,MATCH(A4,'Raw Data IC50'!$A:$A,0),0),0,3)</f>
        <v>90.7435174029908</v>
      </c>
      <c r="C6" s="18">
        <f ca="1">OFFSET(INDEX('Raw Data IC50'!$A:$A,MATCH(A4,'Raw Data IC50'!$A:$A,0),0),1,3)</f>
        <v>90.0723334618281</v>
      </c>
      <c r="D6" s="18">
        <f ca="1">AVERAGE(B6:C6)</f>
        <v>90.4079254324095</v>
      </c>
      <c r="E6" s="17">
        <f ca="1">STDEV(B6:C6)</f>
        <v>0.474598716219655</v>
      </c>
      <c r="G6" s="12" t="s">
        <v>121</v>
      </c>
      <c r="H6" s="13">
        <v>34.56</v>
      </c>
      <c r="I6" s="13"/>
    </row>
    <row r="7" customHeight="1" spans="1:9">
      <c r="A7" s="17">
        <f ca="1">A6/OFFSET(INDEX(Summary!B:B,MATCH(A4,Summary!B:B,0),0),0,2)</f>
        <v>3333.33333333333</v>
      </c>
      <c r="B7" s="18">
        <f ca="1">OFFSET(INDEX('Raw Data IC50'!$A:$A,MATCH(A4,'Raw Data IC50'!$A:$A,0),0),0,4)</f>
        <v>89.8371039725896</v>
      </c>
      <c r="C7" s="18">
        <f ca="1">OFFSET(INDEX('Raw Data IC50'!$A:$A,MATCH(A4,'Raw Data IC50'!$A:$A,0),0),1,4)</f>
        <v>90.6056568516956</v>
      </c>
      <c r="D7" s="18">
        <f ca="1">AVERAGE(B7:C7)</f>
        <v>90.2213804121426</v>
      </c>
      <c r="E7" s="17">
        <f ca="1" t="shared" ref="E7:E13" si="0">STDEV(B7:C7)</f>
        <v>0.543448952516305</v>
      </c>
      <c r="G7" s="12" t="s">
        <v>122</v>
      </c>
      <c r="H7" s="13">
        <v>38.459</v>
      </c>
      <c r="I7" s="13"/>
    </row>
    <row r="8" customHeight="1" spans="1:8">
      <c r="A8" s="17">
        <f ca="1">A7/OFFSET(INDEX(Summary!B:B,MATCH(A4,Summary!B:B,0),0),0,2)</f>
        <v>1111.11111111111</v>
      </c>
      <c r="B8" s="18">
        <f ca="1">OFFSET(INDEX('Raw Data IC50'!$A:$A,MATCH(A4,'Raw Data IC50'!$A:$A,0),0),0,5)</f>
        <v>90.2530489502116</v>
      </c>
      <c r="C8" s="18">
        <f ca="1">OFFSET(INDEX('Raw Data IC50'!$A:$A,MATCH(A4,'Raw Data IC50'!$A:$A,0),0),1,5)</f>
        <v>89.1645020371851</v>
      </c>
      <c r="D8" s="18">
        <f ca="1">AVERAGE(B8:C8)</f>
        <v>89.7087754936983</v>
      </c>
      <c r="E8" s="17">
        <f ca="1" t="shared" si="0"/>
        <v>0.769718903840745</v>
      </c>
      <c r="G8" s="12"/>
      <c r="H8" s="19"/>
    </row>
    <row r="9" customHeight="1" spans="1:8">
      <c r="A9" s="17">
        <f ca="1">A8/OFFSET(INDEX(Summary!B:B,MATCH(A4,Summary!B:B,0),0),0,2)</f>
        <v>370.37037037037</v>
      </c>
      <c r="B9" s="18">
        <f ca="1">OFFSET(INDEX('Raw Data IC50'!$A:$A,MATCH(A4,'Raw Data IC50'!$A:$A,0),0),0,6)</f>
        <v>87.9256477345179</v>
      </c>
      <c r="C9" s="18">
        <f ca="1">OFFSET(INDEX('Raw Data IC50'!$A:$A,MATCH(A4,'Raw Data IC50'!$A:$A,0),0),1,6)</f>
        <v>88.2237416351469</v>
      </c>
      <c r="D9" s="18">
        <f ca="1">AVERAGE(B9:C9)</f>
        <v>88.0746946848324</v>
      </c>
      <c r="E9" s="17">
        <f ca="1" t="shared" si="0"/>
        <v>0.210784218565154</v>
      </c>
      <c r="G9" s="20"/>
      <c r="H9" s="21"/>
    </row>
    <row r="10" customHeight="1" spans="1:8">
      <c r="A10" s="17">
        <f ca="1">A9/OFFSET(INDEX(Summary!B:B,MATCH(A4,Summary!B:B,0),0),0,2)</f>
        <v>123.456790123457</v>
      </c>
      <c r="B10" s="18">
        <f ca="1">OFFSET(INDEX('Raw Data IC50'!$A:$A,MATCH(A4,'Raw Data IC50'!$A:$A,0),0),0,7)</f>
        <v>80.2571348743605</v>
      </c>
      <c r="C10" s="18">
        <f ca="1">OFFSET(INDEX('Raw Data IC50'!$A:$A,MATCH(A4,'Raw Data IC50'!$A:$A,0),0),1,7)</f>
        <v>80.5566467692314</v>
      </c>
      <c r="D10" s="18">
        <f ca="1" t="shared" ref="D10:D13" si="1">AVERAGE(B10:C10)</f>
        <v>80.4068908217959</v>
      </c>
      <c r="E10" s="17">
        <f ca="1" t="shared" si="0"/>
        <v>0.211786891909278</v>
      </c>
      <c r="G10" s="20"/>
      <c r="H10" s="21"/>
    </row>
    <row r="11" customHeight="1" spans="1:7">
      <c r="A11" s="17">
        <f ca="1">A10/OFFSET(INDEX(Summary!B:B,MATCH(A4,Summary!B:B,0),0),0,2)</f>
        <v>41.1522633744856</v>
      </c>
      <c r="B11" s="18">
        <f ca="1">OFFSET(INDEX('Raw Data IC50'!$A:$A,MATCH(A4,'Raw Data IC50'!$A:$A,0),0),0,8)</f>
        <v>52.5251063758273</v>
      </c>
      <c r="C11" s="18">
        <f ca="1">OFFSET(INDEX('Raw Data IC50'!$A:$A,MATCH(A4,'Raw Data IC50'!$A:$A,0),0),1,8)</f>
        <v>53.7523016147278</v>
      </c>
      <c r="D11" s="18">
        <f ca="1" t="shared" si="1"/>
        <v>53.1387039952776</v>
      </c>
      <c r="E11" s="17">
        <f ca="1" t="shared" si="0"/>
        <v>0.867758075266403</v>
      </c>
      <c r="G11" s="20"/>
    </row>
    <row r="12" customHeight="1" spans="1:7">
      <c r="A12" s="17">
        <f ca="1">A11/OFFSET(INDEX(Summary!B:B,MATCH(A4,Summary!B:B,0),0),0,2)</f>
        <v>13.7174211248285</v>
      </c>
      <c r="B12" s="18">
        <f ca="1">OFFSET(INDEX('Raw Data IC50'!$A:$A,MATCH(A4,'Raw Data IC50'!$A:$A,0),0),0,9)</f>
        <v>18.4231326328792</v>
      </c>
      <c r="C12" s="18">
        <f ca="1">OFFSET(INDEX('Raw Data IC50'!$A:$A,MATCH(A4,'Raw Data IC50'!$A:$A,0),0),1,9)</f>
        <v>14.2830621112989</v>
      </c>
      <c r="D12" s="18">
        <f ca="1" t="shared" si="1"/>
        <v>16.353097372089</v>
      </c>
      <c r="E12" s="17">
        <f ca="1" t="shared" si="0"/>
        <v>2.92747194039995</v>
      </c>
      <c r="G12" s="20"/>
    </row>
    <row r="13" customHeight="1" spans="1:7">
      <c r="A13" s="17">
        <f ca="1">A12/OFFSET(INDEX(Summary!B:B,MATCH(A4,Summary!B:B,0),0),0,2)</f>
        <v>4.57247370827618</v>
      </c>
      <c r="B13" s="18">
        <f ca="1">OFFSET(INDEX('Raw Data IC50'!$A:$A,MATCH(A4,'Raw Data IC50'!$A:$A,0),0),0,10)</f>
        <v>5.43162694357118</v>
      </c>
      <c r="C13" s="18">
        <f ca="1">OFFSET(INDEX('Raw Data IC50'!$A:$A,MATCH(A4,'Raw Data IC50'!$A:$A,0),0),1,10)</f>
        <v>-0.159839462044496</v>
      </c>
      <c r="D13" s="18">
        <f ca="1" t="shared" si="1"/>
        <v>2.63589374076334</v>
      </c>
      <c r="E13" s="17">
        <f ca="1" t="shared" si="0"/>
        <v>3.95376381218762</v>
      </c>
      <c r="G13" s="20"/>
    </row>
    <row r="14" customHeight="1" spans="1:7">
      <c r="A14" s="17">
        <f ca="1">A13/OFFSET(INDEX(Summary!B:B,MATCH(A4,Summary!B:B,0),0),0,2)</f>
        <v>1.52415790275873</v>
      </c>
      <c r="B14" s="18">
        <f ca="1">OFFSET(INDEX('Raw Data IC50'!$A:$A,MATCH(A4,'Raw Data IC50'!$A:$A,0),0),0,11)</f>
        <v>3.89909027791637</v>
      </c>
      <c r="C14" s="18">
        <f ca="1">OFFSET(INDEX('Raw Data IC50'!$A:$A,MATCH(A4,'Raw Data IC50'!$A:$A,0),0),1,11)</f>
        <v>3.95738559674975</v>
      </c>
      <c r="D14" s="18">
        <f ca="1" t="shared" ref="D14:D15" si="2">AVERAGE(B14:C14)</f>
        <v>3.92823793733306</v>
      </c>
      <c r="E14" s="17">
        <f ca="1" t="shared" ref="E14:E15" si="3">STDEV(B14:C14)</f>
        <v>0.0412210152585145</v>
      </c>
      <c r="G14" s="22"/>
    </row>
    <row r="15" customHeight="1" spans="1:6">
      <c r="A15" s="23">
        <f ca="1">A14/OFFSET(INDEX(Summary!B:B,MATCH(A4,Summary!B:B,0),0),0,2)/10</f>
        <v>0.0508052634252909</v>
      </c>
      <c r="B15" s="24">
        <f ca="1">OFFSET(INDEX('Raw Data IC50'!$A:$A,MATCH(A4,'Raw Data IC50'!$A:$A,0),0),0,12)</f>
        <v>2.84536300127409</v>
      </c>
      <c r="C15" s="24">
        <f ca="1">OFFSET(INDEX('Raw Data IC50'!$A:$A,MATCH(A4,'Raw Data IC50'!$A:$A,0),0),1,12)</f>
        <v>0.813377252641408</v>
      </c>
      <c r="D15" s="24">
        <f ca="1" t="shared" si="2"/>
        <v>1.82937012695775</v>
      </c>
      <c r="E15" s="23">
        <f ca="1" t="shared" si="3"/>
        <v>1.4368309021326</v>
      </c>
      <c r="F15" s="25" t="s">
        <v>73</v>
      </c>
    </row>
    <row r="17" customHeight="1" spans="1:5">
      <c r="A17" s="5" t="s">
        <v>115</v>
      </c>
      <c r="B17" s="6"/>
      <c r="C17" s="6"/>
      <c r="D17" s="6"/>
      <c r="E17" s="7"/>
    </row>
    <row r="18" customHeight="1" spans="1:10">
      <c r="A18" s="8" t="str">
        <f>Summary!B7</f>
        <v>HW356011</v>
      </c>
      <c r="B18" s="9" t="s">
        <v>116</v>
      </c>
      <c r="C18" s="10"/>
      <c r="D18" s="10"/>
      <c r="E18" s="11"/>
      <c r="G18" s="12" t="s">
        <v>24</v>
      </c>
      <c r="H18" s="13">
        <v>-2.544</v>
      </c>
      <c r="I18" s="2"/>
      <c r="J18" s="19"/>
    </row>
    <row r="19" customHeight="1" spans="1:10">
      <c r="A19" s="14" t="s">
        <v>117</v>
      </c>
      <c r="B19" s="15" t="s">
        <v>118</v>
      </c>
      <c r="C19" s="15" t="s">
        <v>119</v>
      </c>
      <c r="D19" s="15" t="s">
        <v>120</v>
      </c>
      <c r="E19" s="16" t="s">
        <v>103</v>
      </c>
      <c r="G19" s="12" t="s">
        <v>25</v>
      </c>
      <c r="H19" s="13">
        <v>98.66</v>
      </c>
      <c r="I19" s="2"/>
      <c r="J19" s="2"/>
    </row>
    <row r="20" customHeight="1" spans="1:9">
      <c r="A20" s="17">
        <f ca="1">OFFSET(INDEX(Summary!B:B,MATCH(A18,Summary!B:B,0),0),0,1)</f>
        <v>10000</v>
      </c>
      <c r="B20" s="18">
        <f ca="1">OFFSET(INDEX('Raw Data IC50'!$A:$A,MATCH(A18,'Raw Data IC50'!$A:$A,0),0),0,3)</f>
        <v>98.9070678084846</v>
      </c>
      <c r="C20" s="18">
        <f ca="1">OFFSET(INDEX('Raw Data IC50'!$A:$A,MATCH(A18,'Raw Data IC50'!$A:$A,0),0),1,3)</f>
        <v>98.7755094538201</v>
      </c>
      <c r="D20" s="18">
        <f ca="1">AVERAGE(B20:C20)</f>
        <v>98.8412886311524</v>
      </c>
      <c r="E20" s="17">
        <f ca="1">STDEV(B20:C20)</f>
        <v>0.093025804705027</v>
      </c>
      <c r="G20" s="12" t="s">
        <v>121</v>
      </c>
      <c r="H20" s="13">
        <v>128.8</v>
      </c>
      <c r="I20" s="13"/>
    </row>
    <row r="21" customHeight="1" spans="1:9">
      <c r="A21" s="17">
        <f ca="1">A20/OFFSET(INDEX(Summary!B:B,MATCH(A18,Summary!B:B,0),0),0,2)</f>
        <v>3333.33333333333</v>
      </c>
      <c r="B21" s="18">
        <f ca="1">OFFSET(INDEX('Raw Data IC50'!$A:$A,MATCH(A18,'Raw Data IC50'!$A:$A,0),0),0,4)</f>
        <v>99.0143627061212</v>
      </c>
      <c r="C21" s="18">
        <f ca="1">OFFSET(INDEX('Raw Data IC50'!$A:$A,MATCH(A18,'Raw Data IC50'!$A:$A,0),0),1,4)</f>
        <v>98.8618495476598</v>
      </c>
      <c r="D21" s="18">
        <f ca="1">AVERAGE(B21:C21)</f>
        <v>98.9381061268905</v>
      </c>
      <c r="E21" s="17">
        <f ca="1" t="shared" ref="E21:E27" si="4">STDEV(B21:C21)</f>
        <v>0.107843088568226</v>
      </c>
      <c r="G21" s="12" t="s">
        <v>122</v>
      </c>
      <c r="H21" s="13">
        <v>136.1444</v>
      </c>
      <c r="I21" s="13"/>
    </row>
    <row r="22" customHeight="1" spans="1:8">
      <c r="A22" s="17">
        <f ca="1">A21/OFFSET(INDEX(Summary!B:B,MATCH(A18,Summary!B:B,0),0),0,2)</f>
        <v>1111.11111111111</v>
      </c>
      <c r="B22" s="18">
        <f ca="1">OFFSET(INDEX('Raw Data IC50'!$A:$A,MATCH(A18,'Raw Data IC50'!$A:$A,0),0),0,5)</f>
        <v>91.6234616075433</v>
      </c>
      <c r="C22" s="18">
        <f ca="1">OFFSET(INDEX('Raw Data IC50'!$A:$A,MATCH(A18,'Raw Data IC50'!$A:$A,0),0),1,5)</f>
        <v>90.7154726279845</v>
      </c>
      <c r="D22" s="18">
        <f ca="1">AVERAGE(B22:C22)</f>
        <v>91.1694671177639</v>
      </c>
      <c r="E22" s="17">
        <f ca="1" t="shared" si="4"/>
        <v>0.642045164688697</v>
      </c>
      <c r="G22" s="12"/>
      <c r="H22" s="19"/>
    </row>
    <row r="23" customHeight="1" spans="1:8">
      <c r="A23" s="17">
        <f ca="1">A22/OFFSET(INDEX(Summary!B:B,MATCH(A18,Summary!B:B,0),0),0,2)</f>
        <v>370.37037037037</v>
      </c>
      <c r="B23" s="18">
        <f ca="1">OFFSET(INDEX('Raw Data IC50'!$A:$A,MATCH(A18,'Raw Data IC50'!$A:$A,0),0),0,6)</f>
        <v>79.6336900726748</v>
      </c>
      <c r="C23" s="18">
        <f ca="1">OFFSET(INDEX('Raw Data IC50'!$A:$A,MATCH(A18,'Raw Data IC50'!$A:$A,0),0),1,6)</f>
        <v>78.9179180903504</v>
      </c>
      <c r="D23" s="18">
        <f ca="1">AVERAGE(B23:C23)</f>
        <v>79.2758040815126</v>
      </c>
      <c r="E23" s="17">
        <f ca="1" t="shared" si="4"/>
        <v>0.50612722248494</v>
      </c>
      <c r="G23" s="20"/>
      <c r="H23" s="21"/>
    </row>
    <row r="24" customHeight="1" spans="1:8">
      <c r="A24" s="17">
        <f ca="1">A23/OFFSET(INDEX(Summary!B:B,MATCH(A18,Summary!B:B,0),0),0,2)</f>
        <v>123.456790123457</v>
      </c>
      <c r="B24" s="18">
        <f ca="1">OFFSET(INDEX('Raw Data IC50'!$A:$A,MATCH(A18,'Raw Data IC50'!$A:$A,0),0),0,7)</f>
        <v>50.755292007029</v>
      </c>
      <c r="C24" s="18">
        <f ca="1">OFFSET(INDEX('Raw Data IC50'!$A:$A,MATCH(A18,'Raw Data IC50'!$A:$A,0),0),1,7)</f>
        <v>44.5830781819003</v>
      </c>
      <c r="D24" s="18">
        <f ca="1" t="shared" ref="D24:D27" si="5">AVERAGE(B24:C24)</f>
        <v>47.6691850944647</v>
      </c>
      <c r="E24" s="17">
        <f ca="1" t="shared" si="4"/>
        <v>4.3644142506819</v>
      </c>
      <c r="G24" s="20"/>
      <c r="H24" s="21"/>
    </row>
    <row r="25" customHeight="1" spans="1:7">
      <c r="A25" s="17">
        <f ca="1">A24/OFFSET(INDEX(Summary!B:B,MATCH(A18,Summary!B:B,0),0),0,2)</f>
        <v>41.1522633744856</v>
      </c>
      <c r="B25" s="18">
        <f ca="1">OFFSET(INDEX('Raw Data IC50'!$A:$A,MATCH(A18,'Raw Data IC50'!$A:$A,0),0),0,8)</f>
        <v>14.0965170910321</v>
      </c>
      <c r="C25" s="18">
        <f ca="1">OFFSET(INDEX('Raw Data IC50'!$A:$A,MATCH(A18,'Raw Data IC50'!$A:$A,0),0),1,8)</f>
        <v>13.7881821208782</v>
      </c>
      <c r="D25" s="18">
        <f ca="1" t="shared" si="5"/>
        <v>13.9423496059552</v>
      </c>
      <c r="E25" s="17">
        <f ca="1" t="shared" si="4"/>
        <v>0.218025748272738</v>
      </c>
      <c r="G25" s="20"/>
    </row>
    <row r="26" customHeight="1" spans="1:7">
      <c r="A26" s="17">
        <f ca="1">A25/OFFSET(INDEX(Summary!B:B,MATCH(A18,Summary!B:B,0),0),0,2)</f>
        <v>13.7174211248285</v>
      </c>
      <c r="B26" s="18">
        <f ca="1">OFFSET(INDEX('Raw Data IC50'!$A:$A,MATCH(A18,'Raw Data IC50'!$A:$A,0),0),0,9)</f>
        <v>2.60777018829913</v>
      </c>
      <c r="C26" s="18">
        <f ca="1">OFFSET(INDEX('Raw Data IC50'!$A:$A,MATCH(A18,'Raw Data IC50'!$A:$A,0),0),1,9)</f>
        <v>0.159209242381432</v>
      </c>
      <c r="D26" s="18">
        <f ca="1" t="shared" si="5"/>
        <v>1.38348971534028</v>
      </c>
      <c r="E26" s="17">
        <f ca="1" t="shared" si="4"/>
        <v>1.73139404900695</v>
      </c>
      <c r="G26" s="20"/>
    </row>
    <row r="27" customHeight="1" spans="1:7">
      <c r="A27" s="17">
        <f ca="1">A26/OFFSET(INDEX(Summary!B:B,MATCH(A18,Summary!B:B,0),0),0,2)</f>
        <v>4.57247370827618</v>
      </c>
      <c r="B27" s="18">
        <f ca="1">OFFSET(INDEX('Raw Data IC50'!$A:$A,MATCH(A18,'Raw Data IC50'!$A:$A,0),0),0,10)</f>
        <v>1.82078338404851</v>
      </c>
      <c r="C27" s="18">
        <f ca="1">OFFSET(INDEX('Raw Data IC50'!$A:$A,MATCH(A18,'Raw Data IC50'!$A:$A,0),0),1,10)</f>
        <v>0.323066354777958</v>
      </c>
      <c r="D27" s="18">
        <f ca="1" t="shared" si="5"/>
        <v>1.07192486941323</v>
      </c>
      <c r="E27" s="17">
        <f ca="1" t="shared" si="4"/>
        <v>1.05904586769578</v>
      </c>
      <c r="G27" s="20"/>
    </row>
    <row r="28" customHeight="1" spans="1:7">
      <c r="A28" s="17">
        <f ca="1">A27/OFFSET(INDEX(Summary!B:B,MATCH(A18,Summary!B:B,0),0),0,2)</f>
        <v>1.52415790275873</v>
      </c>
      <c r="B28" s="18">
        <f ca="1">OFFSET(INDEX('Raw Data IC50'!$A:$A,MATCH(A18,'Raw Data IC50'!$A:$A,0),0),0,11)</f>
        <v>-2.46502543461524</v>
      </c>
      <c r="C28" s="18">
        <f ca="1">OFFSET(INDEX('Raw Data IC50'!$A:$A,MATCH(A18,'Raw Data IC50'!$A:$A,0),0),1,11)</f>
        <v>-4.8458377667536</v>
      </c>
      <c r="D28" s="18">
        <f ca="1" t="shared" ref="D28:D29" si="6">AVERAGE(B28:C28)</f>
        <v>-3.65543160068442</v>
      </c>
      <c r="E28" s="17">
        <f ca="1" t="shared" ref="E28:E29" si="7">STDEV(B28:C28)</f>
        <v>1.6834885447876</v>
      </c>
      <c r="G28" s="22"/>
    </row>
    <row r="29" customHeight="1" spans="1:6">
      <c r="A29" s="23">
        <f ca="1">A28/OFFSET(INDEX(Summary!B:B,MATCH(A18,Summary!B:B,0),0),0,2)/10</f>
        <v>0.0508052634252909</v>
      </c>
      <c r="B29" s="24">
        <f ca="1">OFFSET(INDEX('Raw Data IC50'!$A:$A,MATCH(A18,'Raw Data IC50'!$A:$A,0),0),0,12)</f>
        <v>0.863479715854961</v>
      </c>
      <c r="C29" s="24">
        <f ca="1">OFFSET(INDEX('Raw Data IC50'!$A:$A,MATCH(A18,'Raw Data IC50'!$A:$A,0),0),1,12)</f>
        <v>-3.02718137406793</v>
      </c>
      <c r="D29" s="24">
        <f ca="1" t="shared" si="6"/>
        <v>-1.08185082910649</v>
      </c>
      <c r="E29" s="23">
        <f ca="1" t="shared" si="7"/>
        <v>2.75111283998312</v>
      </c>
      <c r="F29" s="25" t="s">
        <v>73</v>
      </c>
    </row>
    <row r="31" customHeight="1" spans="1:5">
      <c r="A31" s="5" t="s">
        <v>115</v>
      </c>
      <c r="B31" s="6"/>
      <c r="C31" s="6"/>
      <c r="D31" s="6"/>
      <c r="E31" s="7"/>
    </row>
    <row r="32" customHeight="1" spans="1:10">
      <c r="A32" s="8" t="str">
        <f>Summary!B8</f>
        <v>HW356012</v>
      </c>
      <c r="B32" s="9" t="s">
        <v>116</v>
      </c>
      <c r="C32" s="10"/>
      <c r="D32" s="10"/>
      <c r="E32" s="11"/>
      <c r="G32" s="12" t="s">
        <v>24</v>
      </c>
      <c r="H32" s="13">
        <v>-1.555</v>
      </c>
      <c r="J32" s="19"/>
    </row>
    <row r="33" customHeight="1" spans="1:10">
      <c r="A33" s="14" t="s">
        <v>117</v>
      </c>
      <c r="B33" s="15" t="s">
        <v>118</v>
      </c>
      <c r="C33" s="15" t="s">
        <v>119</v>
      </c>
      <c r="D33" s="15" t="s">
        <v>120</v>
      </c>
      <c r="E33" s="16" t="s">
        <v>103</v>
      </c>
      <c r="G33" s="12" t="s">
        <v>25</v>
      </c>
      <c r="H33" s="13">
        <v>99.44</v>
      </c>
      <c r="J33" s="2"/>
    </row>
    <row r="34" customHeight="1" spans="1:9">
      <c r="A34" s="17">
        <f ca="1">OFFSET(INDEX(Summary!B:B,MATCH(A32,Summary!B:B,0),0),0,1)</f>
        <v>10000</v>
      </c>
      <c r="B34" s="18">
        <f ca="1">OFFSET(INDEX('Raw Data IC50'!$A:$A,MATCH(A32,'Raw Data IC50'!$A:$A,0),0),0,3)</f>
        <v>99.1720751768029</v>
      </c>
      <c r="C34" s="18">
        <f ca="1">OFFSET(INDEX('Raw Data IC50'!$A:$A,MATCH(A32,'Raw Data IC50'!$A:$A,0),0),1,3)</f>
        <v>99.2711772188196</v>
      </c>
      <c r="D34" s="18">
        <f ca="1">AVERAGE(B34:C34)</f>
        <v>99.2216261978112</v>
      </c>
      <c r="E34" s="17">
        <f ca="1">STDEV(B34:C34)</f>
        <v>0.0700757259394802</v>
      </c>
      <c r="G34" s="12" t="s">
        <v>121</v>
      </c>
      <c r="H34" s="13">
        <v>1680</v>
      </c>
      <c r="I34" s="13"/>
    </row>
    <row r="35" customHeight="1" spans="1:9">
      <c r="A35" s="17">
        <f ca="1">A34/OFFSET(INDEX(Summary!B:B,MATCH(A32,Summary!B:B,0),0),0,2)</f>
        <v>3333.33333333333</v>
      </c>
      <c r="B35" s="18">
        <f ca="1">OFFSET(INDEX('Raw Data IC50'!$A:$A,MATCH(A32,'Raw Data IC50'!$A:$A,0),0),0,4)</f>
        <v>91.8257621193867</v>
      </c>
      <c r="C35" s="18">
        <f ca="1">OFFSET(INDEX('Raw Data IC50'!$A:$A,MATCH(A32,'Raw Data IC50'!$A:$A,0),0),1,4)</f>
        <v>92.9284889748322</v>
      </c>
      <c r="D35" s="18">
        <f ca="1">AVERAGE(B35:C35)</f>
        <v>92.3771255471094</v>
      </c>
      <c r="E35" s="17">
        <f ca="1" t="shared" ref="E35:E41" si="8">STDEV(B35:C35)</f>
        <v>0.779745637281998</v>
      </c>
      <c r="G35" s="12" t="s">
        <v>122</v>
      </c>
      <c r="H35" s="13">
        <v>1698.243</v>
      </c>
      <c r="I35" s="13"/>
    </row>
    <row r="36" customHeight="1" spans="1:8">
      <c r="A36" s="17">
        <f ca="1">A35/OFFSET(INDEX(Summary!B:B,MATCH(A32,Summary!B:B,0),0),0,2)</f>
        <v>1111.11111111111</v>
      </c>
      <c r="B36" s="18">
        <f ca="1">OFFSET(INDEX('Raw Data IC50'!$A:$A,MATCH(A32,'Raw Data IC50'!$A:$A,0),0),0,5)</f>
        <v>18.8026824249592</v>
      </c>
      <c r="C36" s="18">
        <f ca="1">OFFSET(INDEX('Raw Data IC50'!$A:$A,MATCH(A32,'Raw Data IC50'!$A:$A,0),0),1,5)</f>
        <v>13.2112160193435</v>
      </c>
      <c r="D36" s="18">
        <f ca="1">AVERAGE(B36:C36)</f>
        <v>16.0069492221514</v>
      </c>
      <c r="E36" s="17">
        <f ca="1" t="shared" si="8"/>
        <v>3.95376381218762</v>
      </c>
      <c r="G36" s="12"/>
      <c r="H36" s="19"/>
    </row>
    <row r="37" customHeight="1" spans="1:8">
      <c r="A37" s="17">
        <f ca="1">A36/OFFSET(INDEX(Summary!B:B,MATCH(A32,Summary!B:B,0),0),0,2)</f>
        <v>370.37037037037</v>
      </c>
      <c r="B37" s="18">
        <f ca="1">OFFSET(INDEX('Raw Data IC50'!$A:$A,MATCH(A32,'Raw Data IC50'!$A:$A,0),0),0,6)</f>
        <v>4.30763017449732</v>
      </c>
      <c r="C37" s="18">
        <f ca="1">OFFSET(INDEX('Raw Data IC50'!$A:$A,MATCH(A32,'Raw Data IC50'!$A:$A,0),0),1,6)</f>
        <v>-2.45147571185937</v>
      </c>
      <c r="D37" s="18">
        <f ca="1">AVERAGE(B37:C37)</f>
        <v>0.928077231318976</v>
      </c>
      <c r="E37" s="17">
        <f ca="1" t="shared" si="8"/>
        <v>4.77940960700072</v>
      </c>
      <c r="G37" s="20"/>
      <c r="H37" s="21"/>
    </row>
    <row r="38" customHeight="1" spans="1:8">
      <c r="A38" s="17">
        <f ca="1">A37/OFFSET(INDEX(Summary!B:B,MATCH(A32,Summary!B:B,0),0),0,2)</f>
        <v>123.456790123457</v>
      </c>
      <c r="B38" s="18">
        <f ca="1">OFFSET(INDEX('Raw Data IC50'!$A:$A,MATCH(A32,'Raw Data IC50'!$A:$A,0),0),0,7)</f>
        <v>-1.74720523838584</v>
      </c>
      <c r="C38" s="18">
        <f ca="1">OFFSET(INDEX('Raw Data IC50'!$A:$A,MATCH(A32,'Raw Data IC50'!$A:$A,0),0),1,7)</f>
        <v>-0.782969153898591</v>
      </c>
      <c r="D38" s="18">
        <f ca="1" t="shared" ref="D38:D41" si="9">AVERAGE(B38:C38)</f>
        <v>-1.26508719614222</v>
      </c>
      <c r="E38" s="17">
        <f ca="1" t="shared" si="8"/>
        <v>0.681817874005698</v>
      </c>
      <c r="G38" s="20"/>
      <c r="H38" s="21"/>
    </row>
    <row r="39" customHeight="1" spans="1:7">
      <c r="A39" s="17">
        <f ca="1">A38/OFFSET(INDEX(Summary!B:B,MATCH(A32,Summary!B:B,0),0),0,2)</f>
        <v>41.1522633744856</v>
      </c>
      <c r="B39" s="18">
        <f ca="1">OFFSET(INDEX('Raw Data IC50'!$A:$A,MATCH(A32,'Raw Data IC50'!$A:$A,0),0),0,8)</f>
        <v>-2.13841409423254</v>
      </c>
      <c r="C39" s="18">
        <f ca="1">OFFSET(INDEX('Raw Data IC50'!$A:$A,MATCH(A32,'Raw Data IC50'!$A:$A,0),0),1,8)</f>
        <v>-0.889318722040567</v>
      </c>
      <c r="D39" s="18">
        <f ca="1" t="shared" si="9"/>
        <v>-1.51386640813656</v>
      </c>
      <c r="E39" s="17">
        <f ca="1" t="shared" si="8"/>
        <v>0.883243808025682</v>
      </c>
      <c r="G39" s="20"/>
    </row>
    <row r="40" customHeight="1" spans="1:7">
      <c r="A40" s="17">
        <f ca="1">A39/OFFSET(INDEX(Summary!B:B,MATCH(A32,Summary!B:B,0),0),0,2)</f>
        <v>13.7174211248285</v>
      </c>
      <c r="B40" s="18">
        <f ca="1">OFFSET(INDEX('Raw Data IC50'!$A:$A,MATCH(A32,'Raw Data IC50'!$A:$A,0),0),0,9)</f>
        <v>-5.33756665885894</v>
      </c>
      <c r="C40" s="18">
        <f ca="1">OFFSET(INDEX('Raw Data IC50'!$A:$A,MATCH(A32,'Raw Data IC50'!$A:$A,0),0),1,9)</f>
        <v>1.0170957587267</v>
      </c>
      <c r="D40" s="18">
        <f ca="1" t="shared" si="9"/>
        <v>-2.16023545006612</v>
      </c>
      <c r="E40" s="17">
        <f ca="1" t="shared" si="8"/>
        <v>4.49342488762611</v>
      </c>
      <c r="G40" s="20"/>
    </row>
    <row r="41" customHeight="1" spans="1:7">
      <c r="A41" s="17">
        <f ca="1">A40/OFFSET(INDEX(Summary!B:B,MATCH(A32,Summary!B:B,0),0),0,2)</f>
        <v>4.57247370827618</v>
      </c>
      <c r="B41" s="18">
        <f ca="1">OFFSET(INDEX('Raw Data IC50'!$A:$A,MATCH(A32,'Raw Data IC50'!$A:$A,0),0),0,10)</f>
        <v>-3.58823442911027</v>
      </c>
      <c r="C41" s="18">
        <f ca="1">OFFSET(INDEX('Raw Data IC50'!$A:$A,MATCH(A32,'Raw Data IC50'!$A:$A,0),0),1,10)</f>
        <v>-1.76201540046783</v>
      </c>
      <c r="D41" s="18">
        <f ca="1" t="shared" si="9"/>
        <v>-2.67512491478905</v>
      </c>
      <c r="E41" s="17">
        <f ca="1" t="shared" si="8"/>
        <v>1.29133185908497</v>
      </c>
      <c r="G41" s="20"/>
    </row>
    <row r="42" customHeight="1" spans="1:7">
      <c r="A42" s="17">
        <f ca="1">A41/OFFSET(INDEX(Summary!B:B,MATCH(A32,Summary!B:B,0),0),0,2)</f>
        <v>1.52415790275873</v>
      </c>
      <c r="B42" s="18">
        <f ca="1">OFFSET(INDEX('Raw Data IC50'!$A:$A,MATCH(A32,'Raw Data IC50'!$A:$A,0),0),0,11)</f>
        <v>-2.51339479375536</v>
      </c>
      <c r="C42" s="18">
        <f ca="1">OFFSET(INDEX('Raw Data IC50'!$A:$A,MATCH(A32,'Raw Data IC50'!$A:$A,0),0),1,11)</f>
        <v>-1.90617814839362</v>
      </c>
      <c r="D42" s="18">
        <f ca="1" t="shared" ref="D42:D43" si="10">AVERAGE(B42:C42)</f>
        <v>-2.20978647107449</v>
      </c>
      <c r="E42" s="17">
        <f ca="1" t="shared" ref="E42:E43" si="11">STDEV(B42:C42)</f>
        <v>0.429367007584634</v>
      </c>
      <c r="G42" s="22"/>
    </row>
    <row r="43" customHeight="1" spans="1:6">
      <c r="A43" s="23">
        <f ca="1">A42/OFFSET(INDEX(Summary!B:B,MATCH(A32,Summary!B:B,0),0),0,2)/10</f>
        <v>0.0508052634252909</v>
      </c>
      <c r="B43" s="24">
        <f ca="1">OFFSET(INDEX('Raw Data IC50'!$A:$A,MATCH(A32,'Raw Data IC50'!$A:$A,0),0),0,12)</f>
        <v>-2.08957207034512</v>
      </c>
      <c r="C43" s="24">
        <f ca="1">OFFSET(INDEX('Raw Data IC50'!$A:$A,MATCH(A32,'Raw Data IC50'!$A:$A,0),0),1,12)</f>
        <v>0.594533474642587</v>
      </c>
      <c r="D43" s="24">
        <f ca="1" t="shared" si="10"/>
        <v>-0.747519297851266</v>
      </c>
      <c r="E43" s="23">
        <f ca="1" t="shared" si="11"/>
        <v>1.89794923228122</v>
      </c>
      <c r="F43" s="25" t="s">
        <v>73</v>
      </c>
    </row>
    <row r="45" customHeight="1" spans="1:5">
      <c r="A45" s="5" t="s">
        <v>115</v>
      </c>
      <c r="B45" s="6"/>
      <c r="C45" s="6"/>
      <c r="D45" s="6"/>
      <c r="E45" s="7"/>
    </row>
    <row r="46" customHeight="1" spans="1:10">
      <c r="A46" s="8" t="str">
        <f>Summary!B9</f>
        <v>HW356020</v>
      </c>
      <c r="B46" s="9" t="s">
        <v>116</v>
      </c>
      <c r="C46" s="10"/>
      <c r="D46" s="10"/>
      <c r="E46" s="11"/>
      <c r="G46" s="12" t="s">
        <v>24</v>
      </c>
      <c r="H46" s="13">
        <v>2.343</v>
      </c>
      <c r="J46" s="19"/>
    </row>
    <row r="47" customHeight="1" spans="1:10">
      <c r="A47" s="14" t="s">
        <v>117</v>
      </c>
      <c r="B47" s="15" t="s">
        <v>118</v>
      </c>
      <c r="C47" s="15" t="s">
        <v>119</v>
      </c>
      <c r="D47" s="15" t="s">
        <v>120</v>
      </c>
      <c r="E47" s="16" t="s">
        <v>103</v>
      </c>
      <c r="G47" s="12" t="s">
        <v>25</v>
      </c>
      <c r="H47" s="13">
        <v>8</v>
      </c>
      <c r="J47" s="2"/>
    </row>
    <row r="48" customHeight="1" spans="1:9">
      <c r="A48" s="17">
        <f ca="1">OFFSET(INDEX(Summary!B:B,MATCH(A46,Summary!B:B,0),0),0,1)</f>
        <v>10000</v>
      </c>
      <c r="B48" s="18">
        <f ca="1">OFFSET(INDEX('Raw Data IC50'!$A:$A,MATCH(A46,'Raw Data IC50'!$A:$A,0),0),0,3)</f>
        <v>12.4869021032114</v>
      </c>
      <c r="C48" s="18">
        <f ca="1">OFFSET(INDEX('Raw Data IC50'!$A:$A,MATCH(A46,'Raw Data IC50'!$A:$A,0),0),1,3)</f>
        <v>4.87491508566912</v>
      </c>
      <c r="D48" s="18">
        <f ca="1">AVERAGE(B48:C48)</f>
        <v>8.68090859444028</v>
      </c>
      <c r="E48" s="17">
        <f ca="1">STDEV(B48:C48)</f>
        <v>5.38248763840812</v>
      </c>
      <c r="G48" s="12" t="s">
        <v>121</v>
      </c>
      <c r="H48" s="13" t="s">
        <v>123</v>
      </c>
      <c r="I48" s="13"/>
    </row>
    <row r="49" customHeight="1" spans="1:9">
      <c r="A49" s="17">
        <f ca="1">A48/OFFSET(INDEX(Summary!B:B,MATCH(A46,Summary!B:B,0),0),0,2)</f>
        <v>3333.33333333333</v>
      </c>
      <c r="B49" s="18">
        <f ca="1">OFFSET(INDEX('Raw Data IC50'!$A:$A,MATCH(A46,'Raw Data IC50'!$A:$A,0),0),0,4)</f>
        <v>4.93518761072163</v>
      </c>
      <c r="C49" s="18">
        <f ca="1">OFFSET(INDEX('Raw Data IC50'!$A:$A,MATCH(A46,'Raw Data IC50'!$A:$A,0),0),1,4)</f>
        <v>0.114051601273382</v>
      </c>
      <c r="D49" s="18">
        <f ca="1">AVERAGE(B49:C49)</f>
        <v>2.5246196059975</v>
      </c>
      <c r="E49" s="17">
        <f ca="1" t="shared" ref="E49:E55" si="12">STDEV(B49:C49)</f>
        <v>3.4090579653035</v>
      </c>
      <c r="G49" s="12" t="s">
        <v>122</v>
      </c>
      <c r="H49" s="13" t="s">
        <v>123</v>
      </c>
      <c r="I49" s="13"/>
    </row>
    <row r="50" customHeight="1" spans="1:8">
      <c r="A50" s="17">
        <f ca="1">A49/OFFSET(INDEX(Summary!B:B,MATCH(A46,Summary!B:B,0),0),0,2)</f>
        <v>1111.11111111111</v>
      </c>
      <c r="B50" s="18">
        <f ca="1">OFFSET(INDEX('Raw Data IC50'!$A:$A,MATCH(A46,'Raw Data IC50'!$A:$A,0),0),0,5)</f>
        <v>6.06937667331181</v>
      </c>
      <c r="C50" s="18">
        <f ca="1">OFFSET(INDEX('Raw Data IC50'!$A:$A,MATCH(A46,'Raw Data IC50'!$A:$A,0),0),1,5)</f>
        <v>1.24541018616773</v>
      </c>
      <c r="D50" s="18">
        <f ca="1">AVERAGE(B50:C50)</f>
        <v>3.65739342973977</v>
      </c>
      <c r="E50" s="17">
        <f ca="1" t="shared" si="12"/>
        <v>3.41105941527623</v>
      </c>
      <c r="G50" s="12"/>
      <c r="H50" s="19"/>
    </row>
    <row r="51" customHeight="1" spans="1:8">
      <c r="A51" s="17">
        <f ca="1">A50/OFFSET(INDEX(Summary!B:B,MATCH(A46,Summary!B:B,0),0),0,2)</f>
        <v>370.37037037037</v>
      </c>
      <c r="B51" s="18">
        <f ca="1">OFFSET(INDEX('Raw Data IC50'!$A:$A,MATCH(A46,'Raw Data IC50'!$A:$A,0),0),0,6)</f>
        <v>4.45350690636558</v>
      </c>
      <c r="C51" s="18">
        <f ca="1">OFFSET(INDEX('Raw Data IC50'!$A:$A,MATCH(A46,'Raw Data IC50'!$A:$A,0),0),1,6)</f>
        <v>-1.35146985041758</v>
      </c>
      <c r="D51" s="18">
        <f ca="1">AVERAGE(B51:C51)</f>
        <v>1.551018527974</v>
      </c>
      <c r="E51" s="17">
        <f ca="1" t="shared" si="12"/>
        <v>4.10473842935166</v>
      </c>
      <c r="G51" s="20"/>
      <c r="H51" s="21"/>
    </row>
    <row r="52" customHeight="1" spans="1:8">
      <c r="A52" s="17">
        <f ca="1">A51/OFFSET(INDEX(Summary!B:B,MATCH(A46,Summary!B:B,0),0),0,2)</f>
        <v>123.456790123457</v>
      </c>
      <c r="B52" s="18">
        <f ca="1">OFFSET(INDEX('Raw Data IC50'!$A:$A,MATCH(A46,'Raw Data IC50'!$A:$A,0),0),0,7)</f>
        <v>2.99997336020992</v>
      </c>
      <c r="C52" s="18">
        <f ca="1">OFFSET(INDEX('Raw Data IC50'!$A:$A,MATCH(A46,'Raw Data IC50'!$A:$A,0),0),1,7)</f>
        <v>2.59971051428115</v>
      </c>
      <c r="D52" s="18">
        <f ca="1" t="shared" ref="D52:D55" si="13">AVERAGE(B52:C52)</f>
        <v>2.79984193724553</v>
      </c>
      <c r="E52" s="17">
        <f ca="1" t="shared" si="12"/>
        <v>0.283028572613263</v>
      </c>
      <c r="G52" s="20"/>
      <c r="H52" s="21"/>
    </row>
    <row r="53" customHeight="1" spans="1:7">
      <c r="A53" s="17">
        <f ca="1">A52/OFFSET(INDEX(Summary!B:B,MATCH(A46,Summary!B:B,0),0),0,2)</f>
        <v>41.1522633744856</v>
      </c>
      <c r="B53" s="18">
        <f ca="1">OFFSET(INDEX('Raw Data IC50'!$A:$A,MATCH(A46,'Raw Data IC50'!$A:$A,0),0),0,8)</f>
        <v>4.75903199882785</v>
      </c>
      <c r="C53" s="18">
        <f ca="1">OFFSET(INDEX('Raw Data IC50'!$A:$A,MATCH(A46,'Raw Data IC50'!$A:$A,0),0),1,8)</f>
        <v>-0.170994152566078</v>
      </c>
      <c r="D53" s="18">
        <f ca="1" t="shared" si="13"/>
        <v>2.29401892313089</v>
      </c>
      <c r="E53" s="17">
        <f ca="1" t="shared" si="12"/>
        <v>3.48605492307766</v>
      </c>
      <c r="G53" s="20"/>
    </row>
    <row r="54" customHeight="1" spans="1:7">
      <c r="A54" s="17">
        <f ca="1">A53/OFFSET(INDEX(Summary!B:B,MATCH(A46,Summary!B:B,0),0),0,2)</f>
        <v>13.7174211248285</v>
      </c>
      <c r="B54" s="18">
        <f ca="1">OFFSET(INDEX('Raw Data IC50'!$A:$A,MATCH(A46,'Raw Data IC50'!$A:$A,0),0),0,9)</f>
        <v>6.24253530882177</v>
      </c>
      <c r="C54" s="18">
        <f ca="1">OFFSET(INDEX('Raw Data IC50'!$A:$A,MATCH(A46,'Raw Data IC50'!$A:$A,0),0),1,9)</f>
        <v>0.0426236641255267</v>
      </c>
      <c r="D54" s="18">
        <f ca="1" t="shared" si="13"/>
        <v>3.14257948647365</v>
      </c>
      <c r="E54" s="17">
        <f ca="1" t="shared" si="12"/>
        <v>4.38399956672215</v>
      </c>
      <c r="G54" s="20"/>
    </row>
    <row r="55" customHeight="1" spans="1:7">
      <c r="A55" s="17">
        <f ca="1">A54/OFFSET(INDEX(Summary!B:B,MATCH(A46,Summary!B:B,0),0),0,2)</f>
        <v>4.57247370827618</v>
      </c>
      <c r="B55" s="18">
        <f ca="1">OFFSET(INDEX('Raw Data IC50'!$A:$A,MATCH(A46,'Raw Data IC50'!$A:$A,0),0),0,10)</f>
        <v>2.64216767971868</v>
      </c>
      <c r="C55" s="18">
        <f ca="1">OFFSET(INDEX('Raw Data IC50'!$A:$A,MATCH(A46,'Raw Data IC50'!$A:$A,0),0),1,10)</f>
        <v>-0.476352746340359</v>
      </c>
      <c r="D55" s="18">
        <f ca="1" t="shared" si="13"/>
        <v>1.08290746668916</v>
      </c>
      <c r="E55" s="17">
        <f ca="1" t="shared" si="12"/>
        <v>2.20512694053511</v>
      </c>
      <c r="G55" s="20"/>
    </row>
    <row r="56" customHeight="1" spans="1:7">
      <c r="A56" s="17">
        <f ca="1">A55/OFFSET(INDEX(Summary!B:B,MATCH(A46,Summary!B:B,0),0),0,2)</f>
        <v>1.52415790275873</v>
      </c>
      <c r="B56" s="18">
        <f ca="1">OFFSET(INDEX('Raw Data IC50'!$A:$A,MATCH(A46,'Raw Data IC50'!$A:$A,0),0),0,11)</f>
        <v>1.15233741958113</v>
      </c>
      <c r="C56" s="18">
        <f ca="1">OFFSET(INDEX('Raw Data IC50'!$A:$A,MATCH(A46,'Raw Data IC50'!$A:$A,0),0),1,11)</f>
        <v>2.86394393212181</v>
      </c>
      <c r="D56" s="18">
        <f ca="1" t="shared" ref="D56:D57" si="14">AVERAGE(B56:C56)</f>
        <v>2.00814067585147</v>
      </c>
      <c r="E56" s="17">
        <f ca="1" t="shared" ref="E56:E57" si="15">STDEV(B56:C56)</f>
        <v>1.21028857174057</v>
      </c>
      <c r="G56" s="22"/>
    </row>
    <row r="57" customHeight="1" spans="1:6">
      <c r="A57" s="23">
        <f ca="1">A56/OFFSET(INDEX(Summary!B:B,MATCH(A46,Summary!B:B,0),0),0,2)/10</f>
        <v>0.0508052634252909</v>
      </c>
      <c r="B57" s="24">
        <f ca="1">OFFSET(INDEX('Raw Data IC50'!$A:$A,MATCH(A46,'Raw Data IC50'!$A:$A,0),0),0,12)</f>
        <v>2.81499331785266</v>
      </c>
      <c r="C57" s="24">
        <f ca="1">OFFSET(INDEX('Raw Data IC50'!$A:$A,MATCH(A46,'Raw Data IC50'!$A:$A,0),0),1,12)</f>
        <v>1.08157547718524</v>
      </c>
      <c r="D57" s="24">
        <f ca="1" t="shared" si="14"/>
        <v>1.94828439751895</v>
      </c>
      <c r="E57" s="23">
        <f ca="1" t="shared" si="15"/>
        <v>1.22571150976567</v>
      </c>
      <c r="F57" s="25" t="s">
        <v>73</v>
      </c>
    </row>
    <row r="59" customHeight="1" spans="1:5">
      <c r="A59" s="5" t="s">
        <v>115</v>
      </c>
      <c r="B59" s="6"/>
      <c r="C59" s="6"/>
      <c r="D59" s="6"/>
      <c r="E59" s="7"/>
    </row>
    <row r="60" customHeight="1" spans="1:10">
      <c r="A60" s="8" t="str">
        <f>Summary!B10</f>
        <v>HW356046</v>
      </c>
      <c r="B60" s="9" t="s">
        <v>116</v>
      </c>
      <c r="C60" s="10"/>
      <c r="D60" s="10"/>
      <c r="E60" s="11"/>
      <c r="G60" s="12" t="s">
        <v>24</v>
      </c>
      <c r="H60" s="13">
        <v>-0.0603</v>
      </c>
      <c r="J60" s="19"/>
    </row>
    <row r="61" customHeight="1" spans="1:10">
      <c r="A61" s="14" t="s">
        <v>117</v>
      </c>
      <c r="B61" s="15" t="s">
        <v>118</v>
      </c>
      <c r="C61" s="15" t="s">
        <v>119</v>
      </c>
      <c r="D61" s="15" t="s">
        <v>120</v>
      </c>
      <c r="E61" s="16" t="s">
        <v>103</v>
      </c>
      <c r="G61" s="12" t="s">
        <v>25</v>
      </c>
      <c r="H61" s="13">
        <v>92.45</v>
      </c>
      <c r="J61" s="2"/>
    </row>
    <row r="62" customHeight="1" spans="1:9">
      <c r="A62" s="17">
        <f ca="1">OFFSET(INDEX(Summary!B:B,MATCH(A60,Summary!B:B,0),0),0,1)</f>
        <v>10000</v>
      </c>
      <c r="B62" s="18">
        <f ca="1">OFFSET(INDEX('Raw Data IC50'!$A:$A,MATCH(A60,'Raw Data IC50'!$A:$A,0),0),0,3)</f>
        <v>95.2961900660223</v>
      </c>
      <c r="C62" s="18">
        <f ca="1">OFFSET(INDEX('Raw Data IC50'!$A:$A,MATCH(A60,'Raw Data IC50'!$A:$A,0),0),1,3)</f>
        <v>95.7637183818991</v>
      </c>
      <c r="D62" s="18">
        <f ca="1">AVERAGE(B62:C62)</f>
        <v>95.5299542239607</v>
      </c>
      <c r="E62" s="17">
        <f ca="1">STDEV(B62:C62)</f>
        <v>0.330592442553265</v>
      </c>
      <c r="G62" s="12" t="s">
        <v>121</v>
      </c>
      <c r="H62" s="13">
        <v>534.2</v>
      </c>
      <c r="I62" s="13"/>
    </row>
    <row r="63" customHeight="1" spans="1:9">
      <c r="A63" s="17">
        <f ca="1">A62/OFFSET(INDEX(Summary!B:B,MATCH(A60,Summary!B:B,0),0),0,2)</f>
        <v>3333.33333333333</v>
      </c>
      <c r="B63" s="18">
        <f ca="1">OFFSET(INDEX('Raw Data IC50'!$A:$A,MATCH(A60,'Raw Data IC50'!$A:$A,0),0),0,4)</f>
        <v>88.7441336962265</v>
      </c>
      <c r="C63" s="18">
        <f ca="1">OFFSET(INDEX('Raw Data IC50'!$A:$A,MATCH(A60,'Raw Data IC50'!$A:$A,0),0),1,4)</f>
        <v>88.7587855807696</v>
      </c>
      <c r="D63" s="18">
        <f ca="1">AVERAGE(B63:C63)</f>
        <v>88.751459638498</v>
      </c>
      <c r="E63" s="17">
        <f ca="1" t="shared" ref="E63:E69" si="16">STDEV(B63:C63)</f>
        <v>0.0103604469176178</v>
      </c>
      <c r="G63" s="12" t="s">
        <v>122</v>
      </c>
      <c r="H63" s="13">
        <v>562.341</v>
      </c>
      <c r="I63" s="13"/>
    </row>
    <row r="64" customHeight="1" spans="1:8">
      <c r="A64" s="17">
        <f ca="1">A63/OFFSET(INDEX(Summary!B:B,MATCH(A60,Summary!B:B,0),0),0,2)</f>
        <v>1111.11111111111</v>
      </c>
      <c r="B64" s="18">
        <f ca="1">OFFSET(INDEX('Raw Data IC50'!$A:$A,MATCH(A60,'Raw Data IC50'!$A:$A,0),0),0,5)</f>
        <v>84.1877306006829</v>
      </c>
      <c r="C64" s="18">
        <f ca="1">OFFSET(INDEX('Raw Data IC50'!$A:$A,MATCH(A60,'Raw Data IC50'!$A:$A,0),0),1,5)</f>
        <v>85.1887207128808</v>
      </c>
      <c r="D64" s="18">
        <f ca="1">AVERAGE(B64:C64)</f>
        <v>84.6882256567818</v>
      </c>
      <c r="E64" s="17">
        <f ca="1" t="shared" si="16"/>
        <v>0.707806896235816</v>
      </c>
      <c r="G64" s="12"/>
      <c r="H64" s="19"/>
    </row>
    <row r="65" customHeight="1" spans="1:8">
      <c r="A65" s="17">
        <f ca="1">A64/OFFSET(INDEX(Summary!B:B,MATCH(A60,Summary!B:B,0),0),0,2)</f>
        <v>370.37037037037</v>
      </c>
      <c r="B65" s="18">
        <f ca="1">OFFSET(INDEX('Raw Data IC50'!$A:$A,MATCH(A60,'Raw Data IC50'!$A:$A,0),0),0,6)</f>
        <v>24.5149338223215</v>
      </c>
      <c r="C65" s="18">
        <f ca="1">OFFSET(INDEX('Raw Data IC50'!$A:$A,MATCH(A60,'Raw Data IC50'!$A:$A,0),0),1,6)</f>
        <v>18.835996572347</v>
      </c>
      <c r="D65" s="18">
        <f ca="1">AVERAGE(B65:C65)</f>
        <v>21.6754651973342</v>
      </c>
      <c r="E65" s="17">
        <f ca="1" t="shared" si="16"/>
        <v>4.01561503938983</v>
      </c>
      <c r="G65" s="20"/>
      <c r="H65" s="21"/>
    </row>
    <row r="66" customHeight="1" spans="1:8">
      <c r="A66" s="17">
        <f ca="1">A65/OFFSET(INDEX(Summary!B:B,MATCH(A60,Summary!B:B,0),0),0,2)</f>
        <v>123.456790123457</v>
      </c>
      <c r="B66" s="18">
        <f ca="1">OFFSET(INDEX('Raw Data IC50'!$A:$A,MATCH(A60,'Raw Data IC50'!$A:$A,0),0),0,7)</f>
        <v>1.54743880618221</v>
      </c>
      <c r="C66" s="18">
        <f ca="1">OFFSET(INDEX('Raw Data IC50'!$A:$A,MATCH(A60,'Raw Data IC50'!$A:$A,0),0),1,7)</f>
        <v>3.16680504557624</v>
      </c>
      <c r="D66" s="18">
        <f ca="1" t="shared" ref="D66:D69" si="17">AVERAGE(B66:C66)</f>
        <v>2.35712192587922</v>
      </c>
      <c r="E66" s="17">
        <f ca="1" t="shared" si="16"/>
        <v>1.14506484910008</v>
      </c>
      <c r="G66" s="20"/>
      <c r="H66" s="21"/>
    </row>
    <row r="67" customHeight="1" spans="1:7">
      <c r="A67" s="17">
        <f ca="1">A66/OFFSET(INDEX(Summary!B:B,MATCH(A60,Summary!B:B,0),0),0,2)</f>
        <v>41.1522633744856</v>
      </c>
      <c r="B67" s="18">
        <f ca="1">OFFSET(INDEX('Raw Data IC50'!$A:$A,MATCH(A60,'Raw Data IC50'!$A:$A,0),0),0,8)</f>
        <v>-3.10320254676393</v>
      </c>
      <c r="C67" s="18">
        <f ca="1">OFFSET(INDEX('Raw Data IC50'!$A:$A,MATCH(A60,'Raw Data IC50'!$A:$A,0),0),1,8)</f>
        <v>-2.40357505982853</v>
      </c>
      <c r="D67" s="18">
        <f ca="1" t="shared" si="17"/>
        <v>-2.75338880329623</v>
      </c>
      <c r="E67" s="17">
        <f ca="1" t="shared" si="16"/>
        <v>0.494711340316526</v>
      </c>
      <c r="G67" s="20"/>
    </row>
    <row r="68" customHeight="1" spans="1:7">
      <c r="A68" s="17">
        <f ca="1">A67/OFFSET(INDEX(Summary!B:B,MATCH(A60,Summary!B:B,0),0),0,2)</f>
        <v>13.7174211248285</v>
      </c>
      <c r="B68" s="18">
        <f ca="1">OFFSET(INDEX('Raw Data IC50'!$A:$A,MATCH(A60,'Raw Data IC50'!$A:$A,0),0),0,9)</f>
        <v>-1.86545130024375</v>
      </c>
      <c r="C68" s="18">
        <f ca="1">OFFSET(INDEX('Raw Data IC50'!$A:$A,MATCH(A60,'Raw Data IC50'!$A:$A,0),0),1,9)</f>
        <v>0.898759917771848</v>
      </c>
      <c r="D68" s="18">
        <f ca="1" t="shared" si="17"/>
        <v>-0.483345691235953</v>
      </c>
      <c r="E68" s="17">
        <f ca="1" t="shared" si="16"/>
        <v>1.95459249689076</v>
      </c>
      <c r="G68" s="20"/>
    </row>
    <row r="69" customHeight="1" spans="1:7">
      <c r="A69" s="17">
        <f ca="1">A68/OFFSET(INDEX(Summary!B:B,MATCH(A60,Summary!B:B,0),0),0,2)</f>
        <v>4.57247370827618</v>
      </c>
      <c r="B69" s="18">
        <f ca="1">OFFSET(INDEX('Raw Data IC50'!$A:$A,MATCH(A60,'Raw Data IC50'!$A:$A,0),0),0,10)</f>
        <v>3.61884898347001</v>
      </c>
      <c r="C69" s="18">
        <f ca="1">OFFSET(INDEX('Raw Data IC50'!$A:$A,MATCH(A60,'Raw Data IC50'!$A:$A,0),0),1,10)</f>
        <v>-2.25872120127693</v>
      </c>
      <c r="D69" s="18">
        <f ca="1" t="shared" si="17"/>
        <v>0.680063891096538</v>
      </c>
      <c r="E69" s="17">
        <f ca="1" t="shared" si="16"/>
        <v>4.15606973453443</v>
      </c>
      <c r="G69" s="20"/>
    </row>
    <row r="70" customHeight="1" spans="1:7">
      <c r="A70" s="17">
        <f ca="1">A69/OFFSET(INDEX(Summary!B:B,MATCH(A60,Summary!B:B,0),0),0,2)</f>
        <v>1.52415790275873</v>
      </c>
      <c r="B70" s="18">
        <f ca="1">OFFSET(INDEX('Raw Data IC50'!$A:$A,MATCH(A60,'Raw Data IC50'!$A:$A,0),0),0,11)</f>
        <v>1.6147042761303</v>
      </c>
      <c r="C70" s="18">
        <f ca="1">OFFSET(INDEX('Raw Data IC50'!$A:$A,MATCH(A60,'Raw Data IC50'!$A:$A,0),0),1,11)</f>
        <v>0.215615800947489</v>
      </c>
      <c r="D70" s="18">
        <f ca="1" t="shared" ref="D70:D71" si="18">AVERAGE(B70:C70)</f>
        <v>0.915160038538896</v>
      </c>
      <c r="E70" s="17">
        <f ca="1" t="shared" ref="E70:E71" si="19">STDEV(B70:C70)</f>
        <v>0.989304948281715</v>
      </c>
      <c r="G70" s="22"/>
    </row>
    <row r="71" customHeight="1" spans="1:6">
      <c r="A71" s="23">
        <f ca="1">A70/OFFSET(INDEX(Summary!B:B,MATCH(A60,Summary!B:B,0),0),0,2)/10</f>
        <v>0.0508052634252909</v>
      </c>
      <c r="B71" s="24">
        <f ca="1">OFFSET(INDEX('Raw Data IC50'!$A:$A,MATCH(A60,'Raw Data IC50'!$A:$A,0),0),0,12)</f>
        <v>-1.24507718879175</v>
      </c>
      <c r="C71" s="24">
        <f ca="1">OFFSET(INDEX('Raw Data IC50'!$A:$A,MATCH(A60,'Raw Data IC50'!$A:$A,0),0),1,12)</f>
        <v>0.157008262774889</v>
      </c>
      <c r="D71" s="24">
        <f ca="1" t="shared" si="18"/>
        <v>-0.544034463008432</v>
      </c>
      <c r="E71" s="23">
        <f ca="1" t="shared" si="19"/>
        <v>0.991424130605775</v>
      </c>
      <c r="F71" s="25" t="s">
        <v>73</v>
      </c>
    </row>
    <row r="73" customHeight="1" spans="1:5">
      <c r="A73" s="5" t="s">
        <v>115</v>
      </c>
      <c r="B73" s="6"/>
      <c r="C73" s="6"/>
      <c r="D73" s="6"/>
      <c r="E73" s="7"/>
    </row>
    <row r="74" customHeight="1" spans="1:10">
      <c r="A74" s="8" t="str">
        <f>Summary!B11</f>
        <v>HW356048</v>
      </c>
      <c r="B74" s="9" t="s">
        <v>116</v>
      </c>
      <c r="C74" s="10"/>
      <c r="D74" s="10"/>
      <c r="E74" s="11"/>
      <c r="G74" s="12" t="s">
        <v>24</v>
      </c>
      <c r="H74" s="13">
        <v>0.2928</v>
      </c>
      <c r="J74" s="19"/>
    </row>
    <row r="75" customHeight="1" spans="1:10">
      <c r="A75" s="14" t="s">
        <v>117</v>
      </c>
      <c r="B75" s="15" t="s">
        <v>118</v>
      </c>
      <c r="C75" s="15" t="s">
        <v>119</v>
      </c>
      <c r="D75" s="15" t="s">
        <v>120</v>
      </c>
      <c r="E75" s="16" t="s">
        <v>103</v>
      </c>
      <c r="G75" s="12" t="s">
        <v>25</v>
      </c>
      <c r="H75" s="13">
        <v>90.79</v>
      </c>
      <c r="J75" s="2"/>
    </row>
    <row r="76" customHeight="1" spans="1:9">
      <c r="A76" s="17">
        <f ca="1">OFFSET(INDEX(Summary!B:B,MATCH(A74,Summary!B:B,0),0),0,1)</f>
        <v>10000</v>
      </c>
      <c r="B76" s="18">
        <f ca="1">OFFSET(INDEX('Raw Data IC50'!$A:$A,MATCH(A74,'Raw Data IC50'!$A:$A,0),0),0,3)</f>
        <v>92.7086339559644</v>
      </c>
      <c r="C76" s="18">
        <f ca="1">OFFSET(INDEX('Raw Data IC50'!$A:$A,MATCH(A74,'Raw Data IC50'!$A:$A,0),0),1,3)</f>
        <v>92.3623166849445</v>
      </c>
      <c r="D76" s="18">
        <f ca="1">AVERAGE(B76:C76)</f>
        <v>92.5354753204545</v>
      </c>
      <c r="E76" s="17">
        <f ca="1">STDEV(B76:C76)</f>
        <v>0.2448832907802</v>
      </c>
      <c r="G76" s="12" t="s">
        <v>121</v>
      </c>
      <c r="H76" s="13">
        <v>91.48</v>
      </c>
      <c r="I76" s="13"/>
    </row>
    <row r="77" customHeight="1" spans="1:9">
      <c r="A77" s="17">
        <f ca="1">A76/OFFSET(INDEX(Summary!B:B,MATCH(A74,Summary!B:B,0),0),0,2)</f>
        <v>3333.33333333333</v>
      </c>
      <c r="B77" s="18">
        <f ca="1">OFFSET(INDEX('Raw Data IC50'!$A:$A,MATCH(A74,'Raw Data IC50'!$A:$A,0),0),0,4)</f>
        <v>90.4572386969591</v>
      </c>
      <c r="C77" s="18">
        <f ca="1">OFFSET(INDEX('Raw Data IC50'!$A:$A,MATCH(A74,'Raw Data IC50'!$A:$A,0),0),1,4)</f>
        <v>89.7372983700888</v>
      </c>
      <c r="D77" s="18">
        <f ca="1">AVERAGE(B77:C77)</f>
        <v>90.097268533524</v>
      </c>
      <c r="E77" s="17">
        <f ca="1" t="shared" ref="E77:E83" si="20">STDEV(B77:C77)</f>
        <v>0.509074687179599</v>
      </c>
      <c r="G77" s="12" t="s">
        <v>122</v>
      </c>
      <c r="H77" s="13">
        <v>101.859</v>
      </c>
      <c r="I77" s="13"/>
    </row>
    <row r="78" customHeight="1" spans="1:8">
      <c r="A78" s="17">
        <f ca="1">A77/OFFSET(INDEX(Summary!B:B,MATCH(A74,Summary!B:B,0),0),0,2)</f>
        <v>1111.11111111111</v>
      </c>
      <c r="B78" s="18">
        <f ca="1">OFFSET(INDEX('Raw Data IC50'!$A:$A,MATCH(A74,'Raw Data IC50'!$A:$A,0),0),0,5)</f>
        <v>88.9770653607249</v>
      </c>
      <c r="C78" s="18">
        <f ca="1">OFFSET(INDEX('Raw Data IC50'!$A:$A,MATCH(A74,'Raw Data IC50'!$A:$A,0),0),1,5)</f>
        <v>89.3162231881613</v>
      </c>
      <c r="D78" s="18">
        <f ca="1">AVERAGE(B78:C78)</f>
        <v>89.1466442744431</v>
      </c>
      <c r="E78" s="17">
        <f ca="1" t="shared" si="20"/>
        <v>0.239820799672722</v>
      </c>
      <c r="G78" s="12"/>
      <c r="H78" s="19"/>
    </row>
    <row r="79" customHeight="1" spans="1:8">
      <c r="A79" s="17">
        <f ca="1">A78/OFFSET(INDEX(Summary!B:B,MATCH(A74,Summary!B:B,0),0),0,2)</f>
        <v>370.37037037037</v>
      </c>
      <c r="B79" s="18">
        <f ca="1">OFFSET(INDEX('Raw Data IC50'!$A:$A,MATCH(A74,'Raw Data IC50'!$A:$A,0),0),0,6)</f>
        <v>82.2645042557065</v>
      </c>
      <c r="C79" s="18">
        <f ca="1">OFFSET(INDEX('Raw Data IC50'!$A:$A,MATCH(A74,'Raw Data IC50'!$A:$A,0),0),1,6)</f>
        <v>85.1429335736834</v>
      </c>
      <c r="D79" s="18">
        <f ca="1">AVERAGE(B79:C79)</f>
        <v>83.7037189146949</v>
      </c>
      <c r="E79" s="17">
        <f ca="1" t="shared" si="20"/>
        <v>2.03535688990769</v>
      </c>
      <c r="G79" s="20"/>
      <c r="H79" s="21"/>
    </row>
    <row r="80" customHeight="1" spans="1:8">
      <c r="A80" s="17">
        <f ca="1">A79/OFFSET(INDEX(Summary!B:B,MATCH(A74,Summary!B:B,0),0),0,2)</f>
        <v>123.456790123457</v>
      </c>
      <c r="B80" s="18">
        <f ca="1">OFFSET(INDEX('Raw Data IC50'!$A:$A,MATCH(A74,'Raw Data IC50'!$A:$A,0),0),0,7)</f>
        <v>56.3110217691485</v>
      </c>
      <c r="C80" s="18">
        <f ca="1">OFFSET(INDEX('Raw Data IC50'!$A:$A,MATCH(A74,'Raw Data IC50'!$A:$A,0),0),1,7)</f>
        <v>60.5357594782153</v>
      </c>
      <c r="D80" s="18">
        <f ca="1" t="shared" ref="D80:D83" si="21">AVERAGE(B80:C80)</f>
        <v>58.4233906236819</v>
      </c>
      <c r="E80" s="17">
        <f ca="1" t="shared" si="20"/>
        <v>2.98734068281569</v>
      </c>
      <c r="G80" s="20"/>
      <c r="H80" s="21"/>
    </row>
    <row r="81" customHeight="1" spans="1:7">
      <c r="A81" s="17">
        <f ca="1">A80/OFFSET(INDEX(Summary!B:B,MATCH(A74,Summary!B:B,0),0),0,2)</f>
        <v>41.1522633744856</v>
      </c>
      <c r="B81" s="18">
        <f ca="1">OFFSET(INDEX('Raw Data IC50'!$A:$A,MATCH(A74,'Raw Data IC50'!$A:$A,0),0),0,8)</f>
        <v>16.6247274971473</v>
      </c>
      <c r="C81" s="18">
        <f ca="1">OFFSET(INDEX('Raw Data IC50'!$A:$A,MATCH(A74,'Raw Data IC50'!$A:$A,0),0),1,8)</f>
        <v>16.0329911600297</v>
      </c>
      <c r="D81" s="18">
        <f ca="1" t="shared" si="21"/>
        <v>16.3288593285885</v>
      </c>
      <c r="E81" s="17">
        <f ca="1" t="shared" si="20"/>
        <v>0.418420776650388</v>
      </c>
      <c r="G81" s="20"/>
    </row>
    <row r="82" customHeight="1" spans="1:7">
      <c r="A82" s="17">
        <f ca="1">A81/OFFSET(INDEX(Summary!B:B,MATCH(A74,Summary!B:B,0),0),0,2)</f>
        <v>13.7174211248285</v>
      </c>
      <c r="B82" s="18">
        <f ca="1">OFFSET(INDEX('Raw Data IC50'!$A:$A,MATCH(A74,'Raw Data IC50'!$A:$A,0),0),0,9)</f>
        <v>0.98816971322266</v>
      </c>
      <c r="C82" s="18">
        <f ca="1">OFFSET(INDEX('Raw Data IC50'!$A:$A,MATCH(A74,'Raw Data IC50'!$A:$A,0),0),1,9)</f>
        <v>6.84792453835464</v>
      </c>
      <c r="D82" s="18">
        <f ca="1" t="shared" si="21"/>
        <v>3.91804712578865</v>
      </c>
      <c r="E82" s="17">
        <f ca="1" t="shared" si="20"/>
        <v>4.14347237294141</v>
      </c>
      <c r="G82" s="20"/>
    </row>
    <row r="83" customHeight="1" spans="1:7">
      <c r="A83" s="17">
        <f ca="1">A82/OFFSET(INDEX(Summary!B:B,MATCH(A74,Summary!B:B,0),0),0,2)</f>
        <v>4.57247370827618</v>
      </c>
      <c r="B83" s="18">
        <f ca="1">OFFSET(INDEX('Raw Data IC50'!$A:$A,MATCH(A74,'Raw Data IC50'!$A:$A,0),0),0,10)</f>
        <v>-1.26389154053466</v>
      </c>
      <c r="C83" s="18">
        <f ca="1">OFFSET(INDEX('Raw Data IC50'!$A:$A,MATCH(A74,'Raw Data IC50'!$A:$A,0),0),1,10)</f>
        <v>0.514813943266127</v>
      </c>
      <c r="D83" s="18">
        <f ca="1" t="shared" si="21"/>
        <v>-0.374538798634267</v>
      </c>
      <c r="E83" s="17">
        <f ca="1" t="shared" si="20"/>
        <v>1.25773470932924</v>
      </c>
      <c r="G83" s="20"/>
    </row>
    <row r="84" customHeight="1" spans="1:7">
      <c r="A84" s="17">
        <f ca="1">A83/OFFSET(INDEX(Summary!B:B,MATCH(A74,Summary!B:B,0),0),0,2)</f>
        <v>1.52415790275873</v>
      </c>
      <c r="B84" s="18">
        <f ca="1">OFFSET(INDEX('Raw Data IC50'!$A:$A,MATCH(A74,'Raw Data IC50'!$A:$A,0),0),0,11)</f>
        <v>0.580913922398291</v>
      </c>
      <c r="C84" s="18">
        <f ca="1">OFFSET(INDEX('Raw Data IC50'!$A:$A,MATCH(A74,'Raw Data IC50'!$A:$A,0),0),1,11)</f>
        <v>1.02912839046828</v>
      </c>
      <c r="D84" s="18">
        <f ca="1" t="shared" ref="D84:D85" si="22">AVERAGE(B84:C84)</f>
        <v>0.805021156433287</v>
      </c>
      <c r="E84" s="17">
        <f ca="1" t="shared" ref="E84:E85" si="23">STDEV(B84:C84)</f>
        <v>0.316935489798212</v>
      </c>
      <c r="G84" s="22"/>
    </row>
    <row r="85" customHeight="1" spans="1:6">
      <c r="A85" s="23">
        <f ca="1">A84/OFFSET(INDEX(Summary!B:B,MATCH(A74,Summary!B:B,0),0),0,2)/10</f>
        <v>0.0508052634252909</v>
      </c>
      <c r="B85" s="24">
        <f ca="1">OFFSET(INDEX('Raw Data IC50'!$A:$A,MATCH(A74,'Raw Data IC50'!$A:$A,0),0),0,12)</f>
        <v>-2.53694050890879</v>
      </c>
      <c r="C85" s="24">
        <f ca="1">OFFSET(INDEX('Raw Data IC50'!$A:$A,MATCH(A74,'Raw Data IC50'!$A:$A,0),0),1,12)</f>
        <v>-0.271559360112242</v>
      </c>
      <c r="D85" s="24">
        <f ca="1" t="shared" si="22"/>
        <v>-1.40424993451052</v>
      </c>
      <c r="E85" s="23">
        <f ca="1" t="shared" si="23"/>
        <v>1.60186637228621</v>
      </c>
      <c r="F85" s="25" t="s">
        <v>73</v>
      </c>
    </row>
  </sheetData>
  <mergeCells count="13">
    <mergeCell ref="B1:H1"/>
    <mergeCell ref="A3:E3"/>
    <mergeCell ref="B4:E4"/>
    <mergeCell ref="A17:E17"/>
    <mergeCell ref="B18:E18"/>
    <mergeCell ref="A31:E31"/>
    <mergeCell ref="B32:E32"/>
    <mergeCell ref="A45:E45"/>
    <mergeCell ref="B46:E46"/>
    <mergeCell ref="A59:E59"/>
    <mergeCell ref="B60:E60"/>
    <mergeCell ref="A73:E73"/>
    <mergeCell ref="B74:E74"/>
  </mergeCells>
  <printOptions horizontalCentered="1" verticalCentered="1"/>
  <pageMargins left="0.236220472440945" right="0.236220472440945" top="0.748031496062992" bottom="0.748031496062992" header="0.31496062992126" footer="0.31496062992126"/>
  <pageSetup paperSize="9" scale="80" orientation="portrait"/>
  <headerFooter/>
  <drawing r:id="rId2"/>
  <legacyDrawing r:id="rId3"/>
  <picture r:id="rId277"/>
  <oleObjects>
    <mc:AlternateContent xmlns:mc="http://schemas.openxmlformats.org/markup-compatibility/2006">
      <mc:Choice Requires="x14">
        <oleObject shapeId="6509" progId="IDBS_XLfitContainer.XFCObjectRepository" r:id="rId4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509" progId="IDBS_XLfitContainer.XFCObjectRepository" r:id="rId4"/>
      </mc:Fallback>
    </mc:AlternateContent>
    <mc:AlternateContent xmlns:mc="http://schemas.openxmlformats.org/markup-compatibility/2006">
      <mc:Choice Requires="x14">
        <oleObject shapeId="6661" progId="IDBS_XLfitContainer.XFCObjectRepository" r:id="rId6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1" progId="IDBS_XLfitContainer.XFCObjectRepository" r:id="rId6"/>
      </mc:Fallback>
    </mc:AlternateContent>
    <mc:AlternateContent xmlns:mc="http://schemas.openxmlformats.org/markup-compatibility/2006">
      <mc:Choice Requires="x14">
        <oleObject shapeId="6665" progId="IDBS_XLfitContainer.XFCObjectRepository" r:id="rId8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5" progId="IDBS_XLfitContainer.XFCObjectRepository" r:id="rId8"/>
      </mc:Fallback>
    </mc:AlternateContent>
    <mc:AlternateContent xmlns:mc="http://schemas.openxmlformats.org/markup-compatibility/2006">
      <mc:Choice Requires="x14">
        <oleObject shapeId="6669" progId="IDBS_XLfitContainer.XFCObjectRepository" r:id="rId9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9" progId="IDBS_XLfitContainer.XFCObjectRepository" r:id="rId9"/>
      </mc:Fallback>
    </mc:AlternateContent>
    <mc:AlternateContent xmlns:mc="http://schemas.openxmlformats.org/markup-compatibility/2006">
      <mc:Choice Requires="x14">
        <oleObject shapeId="6673" progId="IDBS_XLfitContainer.XFCObjectRepository" r:id="rId10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73" progId="IDBS_XLfitContainer.XFCObjectRepository" r:id="rId10"/>
      </mc:Fallback>
    </mc:AlternateContent>
    <mc:AlternateContent xmlns:mc="http://schemas.openxmlformats.org/markup-compatibility/2006">
      <mc:Choice Requires="x14">
        <oleObject shapeId="6684" progId="IDBS_XLfitContainer.XFCObjectRepository" r:id="rId12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84" progId="IDBS_XLfitContainer.XFCObjectRepository" r:id="rId12"/>
      </mc:Fallback>
    </mc:AlternateContent>
    <mc:AlternateContent xmlns:mc="http://schemas.openxmlformats.org/markup-compatibility/2006">
      <mc:Choice Requires="x14">
        <oleObject shapeId="6697" progId="IDBS_XLfitContainer.XFCObjectRepository" r:id="rId13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97" progId="IDBS_XLfitContainer.XFCObjectRepository" r:id="rId13"/>
      </mc:Fallback>
    </mc:AlternateContent>
    <mc:AlternateContent xmlns:mc="http://schemas.openxmlformats.org/markup-compatibility/2006">
      <mc:Choice Requires="x14">
        <oleObject shapeId="6701" progId="IDBS_XLfitContainer.XFCObjectRepository" r:id="rId14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701" progId="IDBS_XLfitContainer.XFCObjectRepository" r:id="rId14"/>
      </mc:Fallback>
    </mc:AlternateContent>
    <mc:AlternateContent xmlns:mc="http://schemas.openxmlformats.org/markup-compatibility/2006">
      <mc:Choice Requires="x14">
        <oleObject shapeId="6751" progId="IDBS_XLfitContainer.XFCObjectRepository" r:id="rId15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1" progId="IDBS_XLfitContainer.XFCObjectRepository" r:id="rId15"/>
      </mc:Fallback>
    </mc:AlternateContent>
    <mc:AlternateContent xmlns:mc="http://schemas.openxmlformats.org/markup-compatibility/2006">
      <mc:Choice Requires="x14">
        <oleObject shapeId="6759" progId="IDBS_XLfitContainer.XFCObjectRepository" r:id="rId16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9" progId="IDBS_XLfitContainer.XFCObjectRepository" r:id="rId16"/>
      </mc:Fallback>
    </mc:AlternateContent>
    <mc:AlternateContent xmlns:mc="http://schemas.openxmlformats.org/markup-compatibility/2006">
      <mc:Choice Requires="x14">
        <oleObject shapeId="6763" progId="IDBS_XLfitContainer.XFCObjectRepository" r:id="rId17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3" progId="IDBS_XLfitContainer.XFCObjectRepository" r:id="rId17"/>
      </mc:Fallback>
    </mc:AlternateContent>
    <mc:AlternateContent xmlns:mc="http://schemas.openxmlformats.org/markup-compatibility/2006">
      <mc:Choice Requires="x14">
        <oleObject shapeId="6767" progId="IDBS_XLfitContainer.XFCObjectRepository" r:id="rId18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7" progId="IDBS_XLfitContainer.XFCObjectRepository" r:id="rId18"/>
      </mc:Fallback>
    </mc:AlternateContent>
    <mc:AlternateContent xmlns:mc="http://schemas.openxmlformats.org/markup-compatibility/2006">
      <mc:Choice Requires="x14">
        <oleObject shapeId="6771" progId="IDBS_XLfitContainer.XFCObjectRepository" r:id="rId19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1" progId="IDBS_XLfitContainer.XFCObjectRepository" r:id="rId19"/>
      </mc:Fallback>
    </mc:AlternateContent>
    <mc:AlternateContent xmlns:mc="http://schemas.openxmlformats.org/markup-compatibility/2006">
      <mc:Choice Requires="x14">
        <oleObject shapeId="6775" progId="IDBS_XLfitContainer.XFCObjectRepository" r:id="rId20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5" progId="IDBS_XLfitContainer.XFCObjectRepository" r:id="rId20"/>
      </mc:Fallback>
    </mc:AlternateContent>
    <mc:AlternateContent xmlns:mc="http://schemas.openxmlformats.org/markup-compatibility/2006">
      <mc:Choice Requires="x14">
        <oleObject shapeId="6779" progId="IDBS_XLfitContainer.XFCObjectRepository" r:id="rId21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9" progId="IDBS_XLfitContainer.XFCObjectRepository" r:id="rId21"/>
      </mc:Fallback>
    </mc:AlternateContent>
    <mc:AlternateContent xmlns:mc="http://schemas.openxmlformats.org/markup-compatibility/2006">
      <mc:Choice Requires="x14">
        <oleObject shapeId="6871" progId="IDBS_XLfitContainer.XFCObjectRepository" r:id="rId2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1" progId="IDBS_XLfitContainer.XFCObjectRepository" r:id="rId22"/>
      </mc:Fallback>
    </mc:AlternateContent>
    <mc:AlternateContent xmlns:mc="http://schemas.openxmlformats.org/markup-compatibility/2006">
      <mc:Choice Requires="x14">
        <oleObject shapeId="6872" progId="IDBS_XLfitContainer.XFCObjectRepository" r:id="rId2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2" progId="IDBS_XLfitContainer.XFCObjectRepository" r:id="rId23"/>
      </mc:Fallback>
    </mc:AlternateContent>
    <mc:AlternateContent xmlns:mc="http://schemas.openxmlformats.org/markup-compatibility/2006">
      <mc:Choice Requires="x14">
        <oleObject shapeId="6873" progId="IDBS_XLfitContainer.XFCObjectRepository" r:id="rId2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3" progId="IDBS_XLfitContainer.XFCObjectRepository" r:id="rId24"/>
      </mc:Fallback>
    </mc:AlternateContent>
    <mc:AlternateContent xmlns:mc="http://schemas.openxmlformats.org/markup-compatibility/2006">
      <mc:Choice Requires="x14">
        <oleObject shapeId="6874" progId="IDBS_XLfitContainer.XFCObjectRepository" r:id="rId2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4" progId="IDBS_XLfitContainer.XFCObjectRepository" r:id="rId25"/>
      </mc:Fallback>
    </mc:AlternateContent>
    <mc:AlternateContent xmlns:mc="http://schemas.openxmlformats.org/markup-compatibility/2006">
      <mc:Choice Requires="x14">
        <oleObject shapeId="6875" progId="IDBS_XLfitContainer.XFCObjectRepository" r:id="rId2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5" progId="IDBS_XLfitContainer.XFCObjectRepository" r:id="rId26"/>
      </mc:Fallback>
    </mc:AlternateContent>
    <mc:AlternateContent xmlns:mc="http://schemas.openxmlformats.org/markup-compatibility/2006">
      <mc:Choice Requires="x14">
        <oleObject shapeId="6876" progId="IDBS_XLfitContainer.XFCObjectRepository" r:id="rId2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6" progId="IDBS_XLfitContainer.XFCObjectRepository" r:id="rId27"/>
      </mc:Fallback>
    </mc:AlternateContent>
    <mc:AlternateContent xmlns:mc="http://schemas.openxmlformats.org/markup-compatibility/2006">
      <mc:Choice Requires="x14">
        <oleObject shapeId="6877" progId="IDBS_XLfitContainer.XFCObjectRepository" r:id="rId28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7" progId="IDBS_XLfitContainer.XFCObjectRepository" r:id="rId28"/>
      </mc:Fallback>
    </mc:AlternateContent>
    <mc:AlternateContent xmlns:mc="http://schemas.openxmlformats.org/markup-compatibility/2006">
      <mc:Choice Requires="x14">
        <oleObject shapeId="6878" progId="IDBS_XLfitContainer.XFCObjectRepository" r:id="rId3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8" progId="IDBS_XLfitContainer.XFCObjectRepository" r:id="rId30"/>
      </mc:Fallback>
    </mc:AlternateContent>
    <mc:AlternateContent xmlns:mc="http://schemas.openxmlformats.org/markup-compatibility/2006">
      <mc:Choice Requires="x14">
        <oleObject shapeId="6879" progId="IDBS_XLfitContainer.XFCObjectRepository" r:id="rId3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79" progId="IDBS_XLfitContainer.XFCObjectRepository" r:id="rId31"/>
      </mc:Fallback>
    </mc:AlternateContent>
    <mc:AlternateContent xmlns:mc="http://schemas.openxmlformats.org/markup-compatibility/2006">
      <mc:Choice Requires="x14">
        <oleObject shapeId="6880" progId="IDBS_XLfitContainer.XFCObjectRepository" r:id="rId3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0" progId="IDBS_XLfitContainer.XFCObjectRepository" r:id="rId32"/>
      </mc:Fallback>
    </mc:AlternateContent>
    <mc:AlternateContent xmlns:mc="http://schemas.openxmlformats.org/markup-compatibility/2006">
      <mc:Choice Requires="x14">
        <oleObject shapeId="6881" progId="IDBS_XLfitContainer.XFCObjectRepository" r:id="rId3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1" progId="IDBS_XLfitContainer.XFCObjectRepository" r:id="rId33"/>
      </mc:Fallback>
    </mc:AlternateContent>
    <mc:AlternateContent xmlns:mc="http://schemas.openxmlformats.org/markup-compatibility/2006">
      <mc:Choice Requires="x14">
        <oleObject shapeId="6882" progId="IDBS_XLfitContainer.XFCObjectRepository" r:id="rId34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2" progId="IDBS_XLfitContainer.XFCObjectRepository" r:id="rId34"/>
      </mc:Fallback>
    </mc:AlternateContent>
    <mc:AlternateContent xmlns:mc="http://schemas.openxmlformats.org/markup-compatibility/2006">
      <mc:Choice Requires="x14">
        <oleObject shapeId="6883" progId="IDBS_XLfitContainer.XFCObjectRepository" r:id="rId3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3" progId="IDBS_XLfitContainer.XFCObjectRepository" r:id="rId35"/>
      </mc:Fallback>
    </mc:AlternateContent>
    <mc:AlternateContent xmlns:mc="http://schemas.openxmlformats.org/markup-compatibility/2006">
      <mc:Choice Requires="x14">
        <oleObject shapeId="6884" progId="IDBS_XLfitContainer.XFCObjectRepository" r:id="rId3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4" progId="IDBS_XLfitContainer.XFCObjectRepository" r:id="rId36"/>
      </mc:Fallback>
    </mc:AlternateContent>
    <mc:AlternateContent xmlns:mc="http://schemas.openxmlformats.org/markup-compatibility/2006">
      <mc:Choice Requires="x14">
        <oleObject shapeId="6885" progId="IDBS_XLfitContainer.XFCObjectRepository" r:id="rId37">
          <objectPr defaultSize="0" r:id="rId3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5" progId="IDBS_XLfitContainer.XFCObjectRepository" r:id="rId37"/>
      </mc:Fallback>
    </mc:AlternateContent>
    <mc:AlternateContent xmlns:mc="http://schemas.openxmlformats.org/markup-compatibility/2006">
      <mc:Choice Requires="x14">
        <oleObject shapeId="6907" progId="IDBS_XLfitContainer.XFCObjectRepository" r:id="rId39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7" progId="IDBS_XLfitContainer.XFCObjectRepository" r:id="rId39"/>
      </mc:Fallback>
    </mc:AlternateContent>
    <mc:AlternateContent xmlns:mc="http://schemas.openxmlformats.org/markup-compatibility/2006">
      <mc:Choice Requires="x14">
        <oleObject shapeId="6908" progId="IDBS_XLfitContainer.XFCObjectRepository" r:id="rId4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8" progId="IDBS_XLfitContainer.XFCObjectRepository" r:id="rId40"/>
      </mc:Fallback>
    </mc:AlternateContent>
    <mc:AlternateContent xmlns:mc="http://schemas.openxmlformats.org/markup-compatibility/2006">
      <mc:Choice Requires="x14">
        <oleObject shapeId="6909" progId="IDBS_XLfitContainer.XFCObjectRepository" r:id="rId4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9" progId="IDBS_XLfitContainer.XFCObjectRepository" r:id="rId41"/>
      </mc:Fallback>
    </mc:AlternateContent>
    <mc:AlternateContent xmlns:mc="http://schemas.openxmlformats.org/markup-compatibility/2006">
      <mc:Choice Requires="x14">
        <oleObject shapeId="6910" progId="IDBS_XLfitContainer.XFCObjectRepository" r:id="rId4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0" progId="IDBS_XLfitContainer.XFCObjectRepository" r:id="rId42"/>
      </mc:Fallback>
    </mc:AlternateContent>
    <mc:AlternateContent xmlns:mc="http://schemas.openxmlformats.org/markup-compatibility/2006">
      <mc:Choice Requires="x14">
        <oleObject shapeId="6911" progId="IDBS_XLfitContainer.XFCObjectRepository" r:id="rId4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1" progId="IDBS_XLfitContainer.XFCObjectRepository" r:id="rId43"/>
      </mc:Fallback>
    </mc:AlternateContent>
    <mc:AlternateContent xmlns:mc="http://schemas.openxmlformats.org/markup-compatibility/2006">
      <mc:Choice Requires="x14">
        <oleObject shapeId="6912" progId="IDBS_XLfitContainer.XFCObjectRepository" r:id="rId4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2" progId="IDBS_XLfitContainer.XFCObjectRepository" r:id="rId44"/>
      </mc:Fallback>
    </mc:AlternateContent>
    <mc:AlternateContent xmlns:mc="http://schemas.openxmlformats.org/markup-compatibility/2006">
      <mc:Choice Requires="x14">
        <oleObject shapeId="6913" progId="IDBS_XLfitContainer.XFCObjectRepository" r:id="rId4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3" progId="IDBS_XLfitContainer.XFCObjectRepository" r:id="rId45"/>
      </mc:Fallback>
    </mc:AlternateContent>
    <mc:AlternateContent xmlns:mc="http://schemas.openxmlformats.org/markup-compatibility/2006">
      <mc:Choice Requires="x14">
        <oleObject shapeId="6914" progId="IDBS_XLfitContainer.XFCObjectRepository" r:id="rId4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4" progId="IDBS_XLfitContainer.XFCObjectRepository" r:id="rId46"/>
      </mc:Fallback>
    </mc:AlternateContent>
    <mc:AlternateContent xmlns:mc="http://schemas.openxmlformats.org/markup-compatibility/2006">
      <mc:Choice Requires="x14">
        <oleObject shapeId="6915" progId="IDBS_XLfitContainer.XFCObjectRepository" r:id="rId4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5" progId="IDBS_XLfitContainer.XFCObjectRepository" r:id="rId47"/>
      </mc:Fallback>
    </mc:AlternateContent>
    <mc:AlternateContent xmlns:mc="http://schemas.openxmlformats.org/markup-compatibility/2006">
      <mc:Choice Requires="x14">
        <oleObject shapeId="6916" progId="IDBS_XLfitContainer.XFCObjectRepository" r:id="rId4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6" progId="IDBS_XLfitContainer.XFCObjectRepository" r:id="rId48"/>
      </mc:Fallback>
    </mc:AlternateContent>
    <mc:AlternateContent xmlns:mc="http://schemas.openxmlformats.org/markup-compatibility/2006">
      <mc:Choice Requires="x14">
        <oleObject shapeId="6917" progId="IDBS_XLfitContainer.XFCObjectRepository" r:id="rId4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7" progId="IDBS_XLfitContainer.XFCObjectRepository" r:id="rId49"/>
      </mc:Fallback>
    </mc:AlternateContent>
    <mc:AlternateContent xmlns:mc="http://schemas.openxmlformats.org/markup-compatibility/2006">
      <mc:Choice Requires="x14">
        <oleObject shapeId="6918" progId="IDBS_XLfitContainer.XFCObjectRepository" r:id="rId5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8" progId="IDBS_XLfitContainer.XFCObjectRepository" r:id="rId50"/>
      </mc:Fallback>
    </mc:AlternateContent>
    <mc:AlternateContent xmlns:mc="http://schemas.openxmlformats.org/markup-compatibility/2006">
      <mc:Choice Requires="x14">
        <oleObject shapeId="6919" progId="IDBS_XLfitContainer.XFCObjectRepository" r:id="rId51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9" progId="IDBS_XLfitContainer.XFCObjectRepository" r:id="rId51"/>
      </mc:Fallback>
    </mc:AlternateContent>
    <mc:AlternateContent xmlns:mc="http://schemas.openxmlformats.org/markup-compatibility/2006">
      <mc:Choice Requires="x14">
        <oleObject shapeId="6920" progId="IDBS_XLfitContainer.XFCObjectRepository" r:id="rId5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20" progId="IDBS_XLfitContainer.XFCObjectRepository" r:id="rId52"/>
      </mc:Fallback>
    </mc:AlternateContent>
    <mc:AlternateContent xmlns:mc="http://schemas.openxmlformats.org/markup-compatibility/2006">
      <mc:Choice Requires="x14">
        <oleObject shapeId="6921" progId="IDBS_XLfitContainer.XFCObjectRepository" r:id="rId5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21" progId="IDBS_XLfitContainer.XFCObjectRepository" r:id="rId53"/>
      </mc:Fallback>
    </mc:AlternateContent>
    <mc:AlternateContent xmlns:mc="http://schemas.openxmlformats.org/markup-compatibility/2006">
      <mc:Choice Requires="x14">
        <oleObject shapeId="7143" progId="IDBS_XLfitContainer.XFCObjectRepository" r:id="rId54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3" progId="IDBS_XLfitContainer.XFCObjectRepository" r:id="rId54"/>
      </mc:Fallback>
    </mc:AlternateContent>
    <mc:AlternateContent xmlns:mc="http://schemas.openxmlformats.org/markup-compatibility/2006">
      <mc:Choice Requires="x14">
        <oleObject shapeId="7144" progId="IDBS_XLfitContainer.XFCObjectRepository" r:id="rId5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4" progId="IDBS_XLfitContainer.XFCObjectRepository" r:id="rId55"/>
      </mc:Fallback>
    </mc:AlternateContent>
    <mc:AlternateContent xmlns:mc="http://schemas.openxmlformats.org/markup-compatibility/2006">
      <mc:Choice Requires="x14">
        <oleObject shapeId="7145" progId="IDBS_XLfitContainer.XFCObjectRepository" r:id="rId56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5" progId="IDBS_XLfitContainer.XFCObjectRepository" r:id="rId56"/>
      </mc:Fallback>
    </mc:AlternateContent>
    <mc:AlternateContent xmlns:mc="http://schemas.openxmlformats.org/markup-compatibility/2006">
      <mc:Choice Requires="x14">
        <oleObject shapeId="7146" progId="IDBS_XLfitContainer.XFCObjectRepository" r:id="rId57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6" progId="IDBS_XLfitContainer.XFCObjectRepository" r:id="rId57"/>
      </mc:Fallback>
    </mc:AlternateContent>
    <mc:AlternateContent xmlns:mc="http://schemas.openxmlformats.org/markup-compatibility/2006">
      <mc:Choice Requires="x14">
        <oleObject shapeId="7147" progId="IDBS_XLfitContainer.XFCObjectRepository" r:id="rId5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7" progId="IDBS_XLfitContainer.XFCObjectRepository" r:id="rId58"/>
      </mc:Fallback>
    </mc:AlternateContent>
    <mc:AlternateContent xmlns:mc="http://schemas.openxmlformats.org/markup-compatibility/2006">
      <mc:Choice Requires="x14">
        <oleObject shapeId="7148" progId="IDBS_XLfitContainer.XFCObjectRepository" r:id="rId5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8" progId="IDBS_XLfitContainer.XFCObjectRepository" r:id="rId59"/>
      </mc:Fallback>
    </mc:AlternateContent>
    <mc:AlternateContent xmlns:mc="http://schemas.openxmlformats.org/markup-compatibility/2006">
      <mc:Choice Requires="x14">
        <oleObject shapeId="7149" progId="IDBS_XLfitContainer.XFCObjectRepository" r:id="rId6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9" progId="IDBS_XLfitContainer.XFCObjectRepository" r:id="rId60"/>
      </mc:Fallback>
    </mc:AlternateContent>
    <mc:AlternateContent xmlns:mc="http://schemas.openxmlformats.org/markup-compatibility/2006">
      <mc:Choice Requires="x14">
        <oleObject shapeId="7150" progId="IDBS_XLfitContainer.XFCObjectRepository" r:id="rId61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50" progId="IDBS_XLfitContainer.XFCObjectRepository" r:id="rId61"/>
      </mc:Fallback>
    </mc:AlternateContent>
    <mc:AlternateContent xmlns:mc="http://schemas.openxmlformats.org/markup-compatibility/2006">
      <mc:Choice Requires="x14">
        <oleObject shapeId="7151" progId="IDBS_XLfitContainer.XFCObjectRepository" r:id="rId6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1" progId="IDBS_XLfitContainer.XFCObjectRepository" r:id="rId62"/>
      </mc:Fallback>
    </mc:AlternateContent>
    <mc:AlternateContent xmlns:mc="http://schemas.openxmlformats.org/markup-compatibility/2006">
      <mc:Choice Requires="x14">
        <oleObject shapeId="7152" progId="IDBS_XLfitContainer.XFCObjectRepository" r:id="rId6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2" progId="IDBS_XLfitContainer.XFCObjectRepository" r:id="rId63"/>
      </mc:Fallback>
    </mc:AlternateContent>
    <mc:AlternateContent xmlns:mc="http://schemas.openxmlformats.org/markup-compatibility/2006">
      <mc:Choice Requires="x14">
        <oleObject shapeId="7153" progId="IDBS_XLfitContainer.XFCObjectRepository" r:id="rId6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3" progId="IDBS_XLfitContainer.XFCObjectRepository" r:id="rId64"/>
      </mc:Fallback>
    </mc:AlternateContent>
    <mc:AlternateContent xmlns:mc="http://schemas.openxmlformats.org/markup-compatibility/2006">
      <mc:Choice Requires="x14">
        <oleObject shapeId="7154" progId="IDBS_XLfitContainer.XFCObjectRepository" r:id="rId6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4" progId="IDBS_XLfitContainer.XFCObjectRepository" r:id="rId65"/>
      </mc:Fallback>
    </mc:AlternateContent>
    <mc:AlternateContent xmlns:mc="http://schemas.openxmlformats.org/markup-compatibility/2006">
      <mc:Choice Requires="x14">
        <oleObject shapeId="7155" progId="IDBS_XLfitContainer.XFCObjectRepository" r:id="rId6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5" progId="IDBS_XLfitContainer.XFCObjectRepository" r:id="rId66"/>
      </mc:Fallback>
    </mc:AlternateContent>
    <mc:AlternateContent xmlns:mc="http://schemas.openxmlformats.org/markup-compatibility/2006">
      <mc:Choice Requires="x14">
        <oleObject shapeId="7156" progId="IDBS_XLfitContainer.XFCObjectRepository" r:id="rId6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6" progId="IDBS_XLfitContainer.XFCObjectRepository" r:id="rId67"/>
      </mc:Fallback>
    </mc:AlternateContent>
    <mc:AlternateContent xmlns:mc="http://schemas.openxmlformats.org/markup-compatibility/2006">
      <mc:Choice Requires="x14">
        <oleObject shapeId="7157" progId="IDBS_XLfitContainer.XFCObjectRepository" r:id="rId68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7" progId="IDBS_XLfitContainer.XFCObjectRepository" r:id="rId68"/>
      </mc:Fallback>
    </mc:AlternateContent>
    <mc:AlternateContent xmlns:mc="http://schemas.openxmlformats.org/markup-compatibility/2006">
      <mc:Choice Requires="x14">
        <oleObject shapeId="7158" progId="IDBS_XLfitContainer.XFCObjectRepository" r:id="rId6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58" progId="IDBS_XLfitContainer.XFCObjectRepository" r:id="rId69"/>
      </mc:Fallback>
    </mc:AlternateContent>
    <mc:AlternateContent xmlns:mc="http://schemas.openxmlformats.org/markup-compatibility/2006">
      <mc:Choice Requires="x14">
        <oleObject shapeId="7159" progId="IDBS_XLfitContainer.XFCObjectRepository" r:id="rId7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59" progId="IDBS_XLfitContainer.XFCObjectRepository" r:id="rId70"/>
      </mc:Fallback>
    </mc:AlternateContent>
    <mc:AlternateContent xmlns:mc="http://schemas.openxmlformats.org/markup-compatibility/2006">
      <mc:Choice Requires="x14">
        <oleObject shapeId="7160" progId="IDBS_XLfitContainer.XFCObjectRepository" r:id="rId7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60" progId="IDBS_XLfitContainer.XFCObjectRepository" r:id="rId71"/>
      </mc:Fallback>
    </mc:AlternateContent>
    <mc:AlternateContent xmlns:mc="http://schemas.openxmlformats.org/markup-compatibility/2006">
      <mc:Choice Requires="x14">
        <oleObject shapeId="7161" progId="IDBS_XLfitContainer.XFCObjectRepository" r:id="rId7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61" progId="IDBS_XLfitContainer.XFCObjectRepository" r:id="rId72"/>
      </mc:Fallback>
    </mc:AlternateContent>
    <mc:AlternateContent xmlns:mc="http://schemas.openxmlformats.org/markup-compatibility/2006">
      <mc:Choice Requires="x14">
        <oleObject shapeId="7162" progId="IDBS_XLfitContainer.XFCObjectRepository" r:id="rId7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62" progId="IDBS_XLfitContainer.XFCObjectRepository" r:id="rId73"/>
      </mc:Fallback>
    </mc:AlternateContent>
    <mc:AlternateContent xmlns:mc="http://schemas.openxmlformats.org/markup-compatibility/2006">
      <mc:Choice Requires="x14">
        <oleObject shapeId="7163" progId="IDBS_XLfitContainer.XFCObjectRepository" r:id="rId7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63" progId="IDBS_XLfitContainer.XFCObjectRepository" r:id="rId74"/>
      </mc:Fallback>
    </mc:AlternateContent>
    <mc:AlternateContent xmlns:mc="http://schemas.openxmlformats.org/markup-compatibility/2006">
      <mc:Choice Requires="x14">
        <oleObject shapeId="7164" progId="IDBS_XLfitContainer.XFCObjectRepository" r:id="rId75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64" progId="IDBS_XLfitContainer.XFCObjectRepository" r:id="rId75"/>
      </mc:Fallback>
    </mc:AlternateContent>
    <mc:AlternateContent xmlns:mc="http://schemas.openxmlformats.org/markup-compatibility/2006">
      <mc:Choice Requires="x14">
        <oleObject shapeId="7165" progId="IDBS_XLfitContainer.XFCObjectRepository" r:id="rId7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65" progId="IDBS_XLfitContainer.XFCObjectRepository" r:id="rId76"/>
      </mc:Fallback>
    </mc:AlternateContent>
    <mc:AlternateContent xmlns:mc="http://schemas.openxmlformats.org/markup-compatibility/2006">
      <mc:Choice Requires="x14">
        <oleObject shapeId="7166" progId="IDBS_XLfitContainer.XFCObjectRepository" r:id="rId77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66" progId="IDBS_XLfitContainer.XFCObjectRepository" r:id="rId77"/>
      </mc:Fallback>
    </mc:AlternateContent>
    <mc:AlternateContent xmlns:mc="http://schemas.openxmlformats.org/markup-compatibility/2006">
      <mc:Choice Requires="x14">
        <oleObject shapeId="7167" progId="IDBS_XLfitContainer.XFCObjectRepository" r:id="rId7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67" progId="IDBS_XLfitContainer.XFCObjectRepository" r:id="rId78"/>
      </mc:Fallback>
    </mc:AlternateContent>
    <mc:AlternateContent xmlns:mc="http://schemas.openxmlformats.org/markup-compatibility/2006">
      <mc:Choice Requires="x14">
        <oleObject shapeId="19456" progId="IDBS_XLfitContainer.XFCObjectRepository" r:id="rId7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56" progId="IDBS_XLfitContainer.XFCObjectRepository" r:id="rId79"/>
      </mc:Fallback>
    </mc:AlternateContent>
    <mc:AlternateContent xmlns:mc="http://schemas.openxmlformats.org/markup-compatibility/2006">
      <mc:Choice Requires="x14">
        <oleObject shapeId="19457" progId="IDBS_XLfitContainer.XFCObjectRepository" r:id="rId8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57" progId="IDBS_XLfitContainer.XFCObjectRepository" r:id="rId80"/>
      </mc:Fallback>
    </mc:AlternateContent>
    <mc:AlternateContent xmlns:mc="http://schemas.openxmlformats.org/markup-compatibility/2006">
      <mc:Choice Requires="x14">
        <oleObject shapeId="19458" progId="IDBS_XLfitContainer.XFCObjectRepository" r:id="rId8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58" progId="IDBS_XLfitContainer.XFCObjectRepository" r:id="rId81"/>
      </mc:Fallback>
    </mc:AlternateContent>
    <mc:AlternateContent xmlns:mc="http://schemas.openxmlformats.org/markup-compatibility/2006">
      <mc:Choice Requires="x14">
        <oleObject shapeId="19459" progId="IDBS_XLfitContainer.XFCObjectRepository" r:id="rId8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59" progId="IDBS_XLfitContainer.XFCObjectRepository" r:id="rId82"/>
      </mc:Fallback>
    </mc:AlternateContent>
    <mc:AlternateContent xmlns:mc="http://schemas.openxmlformats.org/markup-compatibility/2006">
      <mc:Choice Requires="x14">
        <oleObject shapeId="19460" progId="IDBS_XLfitContainer.XFCObjectRepository" r:id="rId8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60" progId="IDBS_XLfitContainer.XFCObjectRepository" r:id="rId83"/>
      </mc:Fallback>
    </mc:AlternateContent>
    <mc:AlternateContent xmlns:mc="http://schemas.openxmlformats.org/markup-compatibility/2006">
      <mc:Choice Requires="x14">
        <oleObject shapeId="19464" progId="IDBS_XLfitContainer.XFCObjectRepository" r:id="rId8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64" progId="IDBS_XLfitContainer.XFCObjectRepository" r:id="rId84"/>
      </mc:Fallback>
    </mc:AlternateContent>
    <mc:AlternateContent xmlns:mc="http://schemas.openxmlformats.org/markup-compatibility/2006">
      <mc:Choice Requires="x14">
        <oleObject shapeId="19465" progId="IDBS_XLfitContainer.XFCObjectRepository" r:id="rId8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65" progId="IDBS_XLfitContainer.XFCObjectRepository" r:id="rId85"/>
      </mc:Fallback>
    </mc:AlternateContent>
    <mc:AlternateContent xmlns:mc="http://schemas.openxmlformats.org/markup-compatibility/2006">
      <mc:Choice Requires="x14">
        <oleObject shapeId="19466" progId="IDBS_XLfitContainer.XFCObjectRepository" r:id="rId8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66" progId="IDBS_XLfitContainer.XFCObjectRepository" r:id="rId86"/>
      </mc:Fallback>
    </mc:AlternateContent>
    <mc:AlternateContent xmlns:mc="http://schemas.openxmlformats.org/markup-compatibility/2006">
      <mc:Choice Requires="x14">
        <oleObject shapeId="19467" progId="IDBS_XLfitContainer.XFCObjectRepository" r:id="rId8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67" progId="IDBS_XLfitContainer.XFCObjectRepository" r:id="rId87"/>
      </mc:Fallback>
    </mc:AlternateContent>
    <mc:AlternateContent xmlns:mc="http://schemas.openxmlformats.org/markup-compatibility/2006">
      <mc:Choice Requires="x14">
        <oleObject shapeId="19468" progId="IDBS_XLfitContainer.XFCObjectRepository" r:id="rId8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68" progId="IDBS_XLfitContainer.XFCObjectRepository" r:id="rId88"/>
      </mc:Fallback>
    </mc:AlternateContent>
    <mc:AlternateContent xmlns:mc="http://schemas.openxmlformats.org/markup-compatibility/2006">
      <mc:Choice Requires="x14">
        <oleObject shapeId="19469" progId="IDBS_XLfitContainer.XFCObjectRepository" r:id="rId8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69" progId="IDBS_XLfitContainer.XFCObjectRepository" r:id="rId89"/>
      </mc:Fallback>
    </mc:AlternateContent>
    <mc:AlternateContent xmlns:mc="http://schemas.openxmlformats.org/markup-compatibility/2006">
      <mc:Choice Requires="x14">
        <oleObject shapeId="19470" progId="IDBS_XLfitContainer.XFCObjectRepository" r:id="rId9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70" progId="IDBS_XLfitContainer.XFCObjectRepository" r:id="rId90"/>
      </mc:Fallback>
    </mc:AlternateContent>
    <mc:AlternateContent xmlns:mc="http://schemas.openxmlformats.org/markup-compatibility/2006">
      <mc:Choice Requires="x14">
        <oleObject shapeId="19471" progId="IDBS_XLfitContainer.XFCObjectRepository" r:id="rId9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71" progId="IDBS_XLfitContainer.XFCObjectRepository" r:id="rId91"/>
      </mc:Fallback>
    </mc:AlternateContent>
    <mc:AlternateContent xmlns:mc="http://schemas.openxmlformats.org/markup-compatibility/2006">
      <mc:Choice Requires="x14">
        <oleObject shapeId="19472" progId="IDBS_XLfitContainer.XFCObjectRepository" r:id="rId9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2" progId="IDBS_XLfitContainer.XFCObjectRepository" r:id="rId92"/>
      </mc:Fallback>
    </mc:AlternateContent>
    <mc:AlternateContent xmlns:mc="http://schemas.openxmlformats.org/markup-compatibility/2006">
      <mc:Choice Requires="x14">
        <oleObject shapeId="19473" progId="IDBS_XLfitContainer.XFCObjectRepository" r:id="rId9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3" progId="IDBS_XLfitContainer.XFCObjectRepository" r:id="rId93"/>
      </mc:Fallback>
    </mc:AlternateContent>
    <mc:AlternateContent xmlns:mc="http://schemas.openxmlformats.org/markup-compatibility/2006">
      <mc:Choice Requires="x14">
        <oleObject shapeId="19474" progId="IDBS_XLfitContainer.XFCObjectRepository" r:id="rId9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4" progId="IDBS_XLfitContainer.XFCObjectRepository" r:id="rId94"/>
      </mc:Fallback>
    </mc:AlternateContent>
    <mc:AlternateContent xmlns:mc="http://schemas.openxmlformats.org/markup-compatibility/2006">
      <mc:Choice Requires="x14">
        <oleObject shapeId="19475" progId="IDBS_XLfitContainer.XFCObjectRepository" r:id="rId95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5" progId="IDBS_XLfitContainer.XFCObjectRepository" r:id="rId95"/>
      </mc:Fallback>
    </mc:AlternateContent>
    <mc:AlternateContent xmlns:mc="http://schemas.openxmlformats.org/markup-compatibility/2006">
      <mc:Choice Requires="x14">
        <oleObject shapeId="19476" progId="IDBS_XLfitContainer.XFCObjectRepository" r:id="rId9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6" progId="IDBS_XLfitContainer.XFCObjectRepository" r:id="rId96"/>
      </mc:Fallback>
    </mc:AlternateContent>
    <mc:AlternateContent xmlns:mc="http://schemas.openxmlformats.org/markup-compatibility/2006">
      <mc:Choice Requires="x14">
        <oleObject shapeId="19477" progId="IDBS_XLfitContainer.XFCObjectRepository" r:id="rId97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7" progId="IDBS_XLfitContainer.XFCObjectRepository" r:id="rId97"/>
      </mc:Fallback>
    </mc:AlternateContent>
    <mc:AlternateContent xmlns:mc="http://schemas.openxmlformats.org/markup-compatibility/2006">
      <mc:Choice Requires="x14">
        <oleObject shapeId="19478" progId="IDBS_XLfitContainer.XFCObjectRepository" r:id="rId9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8" progId="IDBS_XLfitContainer.XFCObjectRepository" r:id="rId98"/>
      </mc:Fallback>
    </mc:AlternateContent>
    <mc:AlternateContent xmlns:mc="http://schemas.openxmlformats.org/markup-compatibility/2006">
      <mc:Choice Requires="x14">
        <oleObject shapeId="19479" progId="IDBS_XLfitContainer.XFCObjectRepository" r:id="rId9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79" progId="IDBS_XLfitContainer.XFCObjectRepository" r:id="rId99"/>
      </mc:Fallback>
    </mc:AlternateContent>
    <mc:AlternateContent xmlns:mc="http://schemas.openxmlformats.org/markup-compatibility/2006">
      <mc:Choice Requires="x14">
        <oleObject shapeId="19480" progId="IDBS_XLfitContainer.XFCObjectRepository" r:id="rId10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0" progId="IDBS_XLfitContainer.XFCObjectRepository" r:id="rId100"/>
      </mc:Fallback>
    </mc:AlternateContent>
    <mc:AlternateContent xmlns:mc="http://schemas.openxmlformats.org/markup-compatibility/2006">
      <mc:Choice Requires="x14">
        <oleObject shapeId="19481" progId="IDBS_XLfitContainer.XFCObjectRepository" r:id="rId10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1" progId="IDBS_XLfitContainer.XFCObjectRepository" r:id="rId101"/>
      </mc:Fallback>
    </mc:AlternateContent>
    <mc:AlternateContent xmlns:mc="http://schemas.openxmlformats.org/markup-compatibility/2006">
      <mc:Choice Requires="x14">
        <oleObject shapeId="19482" progId="IDBS_XLfitContainer.XFCObjectRepository" r:id="rId102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2" progId="IDBS_XLfitContainer.XFCObjectRepository" r:id="rId102"/>
      </mc:Fallback>
    </mc:AlternateContent>
    <mc:AlternateContent xmlns:mc="http://schemas.openxmlformats.org/markup-compatibility/2006">
      <mc:Choice Requires="x14">
        <oleObject shapeId="19483" progId="IDBS_XLfitContainer.XFCObjectRepository" r:id="rId10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3" progId="IDBS_XLfitContainer.XFCObjectRepository" r:id="rId103"/>
      </mc:Fallback>
    </mc:AlternateContent>
    <mc:AlternateContent xmlns:mc="http://schemas.openxmlformats.org/markup-compatibility/2006">
      <mc:Choice Requires="x14">
        <oleObject shapeId="19484" progId="IDBS_XLfitContainer.XFCObjectRepository" r:id="rId10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4" progId="IDBS_XLfitContainer.XFCObjectRepository" r:id="rId104"/>
      </mc:Fallback>
    </mc:AlternateContent>
    <mc:AlternateContent xmlns:mc="http://schemas.openxmlformats.org/markup-compatibility/2006">
      <mc:Choice Requires="x14">
        <oleObject shapeId="19485" progId="IDBS_XLfitContainer.XFCObjectRepository" r:id="rId10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5" progId="IDBS_XLfitContainer.XFCObjectRepository" r:id="rId105"/>
      </mc:Fallback>
    </mc:AlternateContent>
    <mc:AlternateContent xmlns:mc="http://schemas.openxmlformats.org/markup-compatibility/2006">
      <mc:Choice Requires="x14">
        <oleObject shapeId="19486" progId="IDBS_XLfitContainer.XFCObjectRepository" r:id="rId10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6" progId="IDBS_XLfitContainer.XFCObjectRepository" r:id="rId106"/>
      </mc:Fallback>
    </mc:AlternateContent>
    <mc:AlternateContent xmlns:mc="http://schemas.openxmlformats.org/markup-compatibility/2006">
      <mc:Choice Requires="x14">
        <oleObject shapeId="19487" progId="IDBS_XLfitContainer.XFCObjectRepository" r:id="rId107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87" progId="IDBS_XLfitContainer.XFCObjectRepository" r:id="rId107"/>
      </mc:Fallback>
    </mc:AlternateContent>
    <mc:AlternateContent xmlns:mc="http://schemas.openxmlformats.org/markup-compatibility/2006">
      <mc:Choice Requires="x14">
        <oleObject shapeId="19488" progId="IDBS_XLfitContainer.XFCObjectRepository" r:id="rId10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88" progId="IDBS_XLfitContainer.XFCObjectRepository" r:id="rId108"/>
      </mc:Fallback>
    </mc:AlternateContent>
    <mc:AlternateContent xmlns:mc="http://schemas.openxmlformats.org/markup-compatibility/2006">
      <mc:Choice Requires="x14">
        <oleObject shapeId="19489" progId="IDBS_XLfitContainer.XFCObjectRepository" r:id="rId10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89" progId="IDBS_XLfitContainer.XFCObjectRepository" r:id="rId109"/>
      </mc:Fallback>
    </mc:AlternateContent>
    <mc:AlternateContent xmlns:mc="http://schemas.openxmlformats.org/markup-compatibility/2006">
      <mc:Choice Requires="x14">
        <oleObject shapeId="19490" progId="IDBS_XLfitContainer.XFCObjectRepository" r:id="rId11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90" progId="IDBS_XLfitContainer.XFCObjectRepository" r:id="rId110"/>
      </mc:Fallback>
    </mc:AlternateContent>
    <mc:AlternateContent xmlns:mc="http://schemas.openxmlformats.org/markup-compatibility/2006">
      <mc:Choice Requires="x14">
        <oleObject shapeId="19491" progId="IDBS_XLfitContainer.XFCObjectRepository" r:id="rId11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91" progId="IDBS_XLfitContainer.XFCObjectRepository" r:id="rId111"/>
      </mc:Fallback>
    </mc:AlternateContent>
    <mc:AlternateContent xmlns:mc="http://schemas.openxmlformats.org/markup-compatibility/2006">
      <mc:Choice Requires="x14">
        <oleObject shapeId="19492" progId="IDBS_XLfitContainer.XFCObjectRepository" r:id="rId11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92" progId="IDBS_XLfitContainer.XFCObjectRepository" r:id="rId112"/>
      </mc:Fallback>
    </mc:AlternateContent>
    <mc:AlternateContent xmlns:mc="http://schemas.openxmlformats.org/markup-compatibility/2006">
      <mc:Choice Requires="x14">
        <oleObject shapeId="19493" progId="IDBS_XLfitContainer.XFCObjectRepository" r:id="rId11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93" progId="IDBS_XLfitContainer.XFCObjectRepository" r:id="rId113"/>
      </mc:Fallback>
    </mc:AlternateContent>
    <mc:AlternateContent xmlns:mc="http://schemas.openxmlformats.org/markup-compatibility/2006">
      <mc:Choice Requires="x14">
        <oleObject shapeId="19497" progId="IDBS_XLfitContainer.XFCObjectRepository" r:id="rId11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97" progId="IDBS_XLfitContainer.XFCObjectRepository" r:id="rId114"/>
      </mc:Fallback>
    </mc:AlternateContent>
    <mc:AlternateContent xmlns:mc="http://schemas.openxmlformats.org/markup-compatibility/2006">
      <mc:Choice Requires="x14">
        <oleObject shapeId="19498" progId="IDBS_XLfitContainer.XFCObjectRepository" r:id="rId11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98" progId="IDBS_XLfitContainer.XFCObjectRepository" r:id="rId115"/>
      </mc:Fallback>
    </mc:AlternateContent>
    <mc:AlternateContent xmlns:mc="http://schemas.openxmlformats.org/markup-compatibility/2006">
      <mc:Choice Requires="x14">
        <oleObject shapeId="19499" progId="IDBS_XLfitContainer.XFCObjectRepository" r:id="rId116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99" progId="IDBS_XLfitContainer.XFCObjectRepository" r:id="rId116"/>
      </mc:Fallback>
    </mc:AlternateContent>
    <mc:AlternateContent xmlns:mc="http://schemas.openxmlformats.org/markup-compatibility/2006">
      <mc:Choice Requires="x14">
        <oleObject shapeId="19500" progId="IDBS_XLfitContainer.XFCObjectRepository" r:id="rId117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00" progId="IDBS_XLfitContainer.XFCObjectRepository" r:id="rId117"/>
      </mc:Fallback>
    </mc:AlternateContent>
    <mc:AlternateContent xmlns:mc="http://schemas.openxmlformats.org/markup-compatibility/2006">
      <mc:Choice Requires="x14">
        <oleObject shapeId="19501" progId="IDBS_XLfitContainer.XFCObjectRepository" r:id="rId11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01" progId="IDBS_XLfitContainer.XFCObjectRepository" r:id="rId118"/>
      </mc:Fallback>
    </mc:AlternateContent>
    <mc:AlternateContent xmlns:mc="http://schemas.openxmlformats.org/markup-compatibility/2006">
      <mc:Choice Requires="x14">
        <oleObject shapeId="19502" progId="IDBS_XLfitContainer.XFCObjectRepository" r:id="rId11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02" progId="IDBS_XLfitContainer.XFCObjectRepository" r:id="rId119"/>
      </mc:Fallback>
    </mc:AlternateContent>
    <mc:AlternateContent xmlns:mc="http://schemas.openxmlformats.org/markup-compatibility/2006">
      <mc:Choice Requires="x14">
        <oleObject shapeId="19503" progId="IDBS_XLfitContainer.XFCObjectRepository" r:id="rId12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03" progId="IDBS_XLfitContainer.XFCObjectRepository" r:id="rId120"/>
      </mc:Fallback>
    </mc:AlternateContent>
    <mc:AlternateContent xmlns:mc="http://schemas.openxmlformats.org/markup-compatibility/2006">
      <mc:Choice Requires="x14">
        <oleObject shapeId="19504" progId="IDBS_XLfitContainer.XFCObjectRepository" r:id="rId12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04" progId="IDBS_XLfitContainer.XFCObjectRepository" r:id="rId121"/>
      </mc:Fallback>
    </mc:AlternateContent>
    <mc:AlternateContent xmlns:mc="http://schemas.openxmlformats.org/markup-compatibility/2006">
      <mc:Choice Requires="x14">
        <oleObject shapeId="19505" progId="IDBS_XLfitContainer.XFCObjectRepository" r:id="rId122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05" progId="IDBS_XLfitContainer.XFCObjectRepository" r:id="rId122"/>
      </mc:Fallback>
    </mc:AlternateContent>
    <mc:AlternateContent xmlns:mc="http://schemas.openxmlformats.org/markup-compatibility/2006">
      <mc:Choice Requires="x14">
        <oleObject shapeId="19506" progId="IDBS_XLfitContainer.XFCObjectRepository" r:id="rId123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06" progId="IDBS_XLfitContainer.XFCObjectRepository" r:id="rId123"/>
      </mc:Fallback>
    </mc:AlternateContent>
    <mc:AlternateContent xmlns:mc="http://schemas.openxmlformats.org/markup-compatibility/2006">
      <mc:Choice Requires="x14">
        <oleObject shapeId="19507" progId="IDBS_XLfitContainer.XFCObjectRepository" r:id="rId12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07" progId="IDBS_XLfitContainer.XFCObjectRepository" r:id="rId124"/>
      </mc:Fallback>
    </mc:AlternateContent>
    <mc:AlternateContent xmlns:mc="http://schemas.openxmlformats.org/markup-compatibility/2006">
      <mc:Choice Requires="x14">
        <oleObject shapeId="19508" progId="IDBS_XLfitContainer.XFCObjectRepository" r:id="rId12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08" progId="IDBS_XLfitContainer.XFCObjectRepository" r:id="rId125"/>
      </mc:Fallback>
    </mc:AlternateContent>
    <mc:AlternateContent xmlns:mc="http://schemas.openxmlformats.org/markup-compatibility/2006">
      <mc:Choice Requires="x14">
        <oleObject shapeId="19509" progId="IDBS_XLfitContainer.XFCObjectRepository" r:id="rId12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09" progId="IDBS_XLfitContainer.XFCObjectRepository" r:id="rId126"/>
      </mc:Fallback>
    </mc:AlternateContent>
    <mc:AlternateContent xmlns:mc="http://schemas.openxmlformats.org/markup-compatibility/2006">
      <mc:Choice Requires="x14">
        <oleObject shapeId="19510" progId="IDBS_XLfitContainer.XFCObjectRepository" r:id="rId12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10" progId="IDBS_XLfitContainer.XFCObjectRepository" r:id="rId127"/>
      </mc:Fallback>
    </mc:AlternateContent>
    <mc:AlternateContent xmlns:mc="http://schemas.openxmlformats.org/markup-compatibility/2006">
      <mc:Choice Requires="x14">
        <oleObject shapeId="19511" progId="IDBS_XLfitContainer.XFCObjectRepository" r:id="rId12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11" progId="IDBS_XLfitContainer.XFCObjectRepository" r:id="rId128"/>
      </mc:Fallback>
    </mc:AlternateContent>
    <mc:AlternateContent xmlns:mc="http://schemas.openxmlformats.org/markup-compatibility/2006">
      <mc:Choice Requires="x14">
        <oleObject shapeId="19512" progId="IDBS_XLfitContainer.XFCObjectRepository" r:id="rId12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2" progId="IDBS_XLfitContainer.XFCObjectRepository" r:id="rId129"/>
      </mc:Fallback>
    </mc:AlternateContent>
    <mc:AlternateContent xmlns:mc="http://schemas.openxmlformats.org/markup-compatibility/2006">
      <mc:Choice Requires="x14">
        <oleObject shapeId="19513" progId="IDBS_XLfitContainer.XFCObjectRepository" r:id="rId13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3" progId="IDBS_XLfitContainer.XFCObjectRepository" r:id="rId130"/>
      </mc:Fallback>
    </mc:AlternateContent>
    <mc:AlternateContent xmlns:mc="http://schemas.openxmlformats.org/markup-compatibility/2006">
      <mc:Choice Requires="x14">
        <oleObject shapeId="19514" progId="IDBS_XLfitContainer.XFCObjectRepository" r:id="rId131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4" progId="IDBS_XLfitContainer.XFCObjectRepository" r:id="rId131"/>
      </mc:Fallback>
    </mc:AlternateContent>
    <mc:AlternateContent xmlns:mc="http://schemas.openxmlformats.org/markup-compatibility/2006">
      <mc:Choice Requires="x14">
        <oleObject shapeId="19515" progId="IDBS_XLfitContainer.XFCObjectRepository" r:id="rId13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5" progId="IDBS_XLfitContainer.XFCObjectRepository" r:id="rId132"/>
      </mc:Fallback>
    </mc:AlternateContent>
    <mc:AlternateContent xmlns:mc="http://schemas.openxmlformats.org/markup-compatibility/2006">
      <mc:Choice Requires="x14">
        <oleObject shapeId="19516" progId="IDBS_XLfitContainer.XFCObjectRepository" r:id="rId13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6" progId="IDBS_XLfitContainer.XFCObjectRepository" r:id="rId133"/>
      </mc:Fallback>
    </mc:AlternateContent>
    <mc:AlternateContent xmlns:mc="http://schemas.openxmlformats.org/markup-compatibility/2006">
      <mc:Choice Requires="x14">
        <oleObject shapeId="19517" progId="IDBS_XLfitContainer.XFCObjectRepository" r:id="rId13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7" progId="IDBS_XLfitContainer.XFCObjectRepository" r:id="rId134"/>
      </mc:Fallback>
    </mc:AlternateContent>
    <mc:AlternateContent xmlns:mc="http://schemas.openxmlformats.org/markup-compatibility/2006">
      <mc:Choice Requires="x14">
        <oleObject shapeId="19518" progId="IDBS_XLfitContainer.XFCObjectRepository" r:id="rId13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8" progId="IDBS_XLfitContainer.XFCObjectRepository" r:id="rId135"/>
      </mc:Fallback>
    </mc:AlternateContent>
    <mc:AlternateContent xmlns:mc="http://schemas.openxmlformats.org/markup-compatibility/2006">
      <mc:Choice Requires="x14">
        <oleObject shapeId="19519" progId="IDBS_XLfitContainer.XFCObjectRepository" r:id="rId13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9" progId="IDBS_XLfitContainer.XFCObjectRepository" r:id="rId136"/>
      </mc:Fallback>
    </mc:AlternateContent>
    <mc:AlternateContent xmlns:mc="http://schemas.openxmlformats.org/markup-compatibility/2006">
      <mc:Choice Requires="x14">
        <oleObject shapeId="19520" progId="IDBS_XLfitContainer.XFCObjectRepository" r:id="rId13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0" progId="IDBS_XLfitContainer.XFCObjectRepository" r:id="rId137"/>
      </mc:Fallback>
    </mc:AlternateContent>
    <mc:AlternateContent xmlns:mc="http://schemas.openxmlformats.org/markup-compatibility/2006">
      <mc:Choice Requires="x14">
        <oleObject shapeId="19521" progId="IDBS_XLfitContainer.XFCObjectRepository" r:id="rId13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1" progId="IDBS_XLfitContainer.XFCObjectRepository" r:id="rId138"/>
      </mc:Fallback>
    </mc:AlternateContent>
    <mc:AlternateContent xmlns:mc="http://schemas.openxmlformats.org/markup-compatibility/2006">
      <mc:Choice Requires="x14">
        <oleObject shapeId="19522" progId="IDBS_XLfitContainer.XFCObjectRepository" r:id="rId13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2" progId="IDBS_XLfitContainer.XFCObjectRepository" r:id="rId139"/>
      </mc:Fallback>
    </mc:AlternateContent>
    <mc:AlternateContent xmlns:mc="http://schemas.openxmlformats.org/markup-compatibility/2006">
      <mc:Choice Requires="x14">
        <oleObject shapeId="19523" progId="IDBS_XLfitContainer.XFCObjectRepository" r:id="rId14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3" progId="IDBS_XLfitContainer.XFCObjectRepository" r:id="rId140"/>
      </mc:Fallback>
    </mc:AlternateContent>
    <mc:AlternateContent xmlns:mc="http://schemas.openxmlformats.org/markup-compatibility/2006">
      <mc:Choice Requires="x14">
        <oleObject shapeId="19524" progId="IDBS_XLfitContainer.XFCObjectRepository" r:id="rId141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4" progId="IDBS_XLfitContainer.XFCObjectRepository" r:id="rId141"/>
      </mc:Fallback>
    </mc:AlternateContent>
    <mc:AlternateContent xmlns:mc="http://schemas.openxmlformats.org/markup-compatibility/2006">
      <mc:Choice Requires="x14">
        <oleObject shapeId="19525" progId="IDBS_XLfitContainer.XFCObjectRepository" r:id="rId142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5" progId="IDBS_XLfitContainer.XFCObjectRepository" r:id="rId142"/>
      </mc:Fallback>
    </mc:AlternateContent>
    <mc:AlternateContent xmlns:mc="http://schemas.openxmlformats.org/markup-compatibility/2006">
      <mc:Choice Requires="x14">
        <oleObject shapeId="19526" progId="IDBS_XLfitContainer.XFCObjectRepository" r:id="rId14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6" progId="IDBS_XLfitContainer.XFCObjectRepository" r:id="rId143"/>
      </mc:Fallback>
    </mc:AlternateContent>
    <mc:AlternateContent xmlns:mc="http://schemas.openxmlformats.org/markup-compatibility/2006">
      <mc:Choice Requires="x14">
        <oleObject shapeId="19530" progId="IDBS_XLfitContainer.XFCObjectRepository" r:id="rId14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0" progId="IDBS_XLfitContainer.XFCObjectRepository" r:id="rId144"/>
      </mc:Fallback>
    </mc:AlternateContent>
    <mc:AlternateContent xmlns:mc="http://schemas.openxmlformats.org/markup-compatibility/2006">
      <mc:Choice Requires="x14">
        <oleObject shapeId="19531" progId="IDBS_XLfitContainer.XFCObjectRepository" r:id="rId145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1" progId="IDBS_XLfitContainer.XFCObjectRepository" r:id="rId145"/>
      </mc:Fallback>
    </mc:AlternateContent>
    <mc:AlternateContent xmlns:mc="http://schemas.openxmlformats.org/markup-compatibility/2006">
      <mc:Choice Requires="x14">
        <oleObject shapeId="19532" progId="IDBS_XLfitContainer.XFCObjectRepository" r:id="rId14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2" progId="IDBS_XLfitContainer.XFCObjectRepository" r:id="rId146"/>
      </mc:Fallback>
    </mc:AlternateContent>
    <mc:AlternateContent xmlns:mc="http://schemas.openxmlformats.org/markup-compatibility/2006">
      <mc:Choice Requires="x14">
        <oleObject shapeId="19533" progId="IDBS_XLfitContainer.XFCObjectRepository" r:id="rId147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3" progId="IDBS_XLfitContainer.XFCObjectRepository" r:id="rId147"/>
      </mc:Fallback>
    </mc:AlternateContent>
    <mc:AlternateContent xmlns:mc="http://schemas.openxmlformats.org/markup-compatibility/2006">
      <mc:Choice Requires="x14">
        <oleObject shapeId="19534" progId="IDBS_XLfitContainer.XFCObjectRepository" r:id="rId14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4" progId="IDBS_XLfitContainer.XFCObjectRepository" r:id="rId148"/>
      </mc:Fallback>
    </mc:AlternateContent>
    <mc:AlternateContent xmlns:mc="http://schemas.openxmlformats.org/markup-compatibility/2006">
      <mc:Choice Requires="x14">
        <oleObject shapeId="19535" progId="IDBS_XLfitContainer.XFCObjectRepository" r:id="rId14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5" progId="IDBS_XLfitContainer.XFCObjectRepository" r:id="rId149"/>
      </mc:Fallback>
    </mc:AlternateContent>
    <mc:AlternateContent xmlns:mc="http://schemas.openxmlformats.org/markup-compatibility/2006">
      <mc:Choice Requires="x14">
        <oleObject shapeId="19536" progId="IDBS_XLfitContainer.XFCObjectRepository" r:id="rId15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6" progId="IDBS_XLfitContainer.XFCObjectRepository" r:id="rId150"/>
      </mc:Fallback>
    </mc:AlternateContent>
    <mc:AlternateContent xmlns:mc="http://schemas.openxmlformats.org/markup-compatibility/2006">
      <mc:Choice Requires="x14">
        <oleObject shapeId="19537" progId="IDBS_XLfitContainer.XFCObjectRepository" r:id="rId15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7" progId="IDBS_XLfitContainer.XFCObjectRepository" r:id="rId151"/>
      </mc:Fallback>
    </mc:AlternateContent>
    <mc:AlternateContent xmlns:mc="http://schemas.openxmlformats.org/markup-compatibility/2006">
      <mc:Choice Requires="x14">
        <oleObject shapeId="19538" progId="IDBS_XLfitContainer.XFCObjectRepository" r:id="rId152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38" progId="IDBS_XLfitContainer.XFCObjectRepository" r:id="rId152"/>
      </mc:Fallback>
    </mc:AlternateContent>
    <mc:AlternateContent xmlns:mc="http://schemas.openxmlformats.org/markup-compatibility/2006">
      <mc:Choice Requires="x14">
        <oleObject shapeId="19539" progId="IDBS_XLfitContainer.XFCObjectRepository" r:id="rId153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39" progId="IDBS_XLfitContainer.XFCObjectRepository" r:id="rId153"/>
      </mc:Fallback>
    </mc:AlternateContent>
    <mc:AlternateContent xmlns:mc="http://schemas.openxmlformats.org/markup-compatibility/2006">
      <mc:Choice Requires="x14">
        <oleObject shapeId="19540" progId="IDBS_XLfitContainer.XFCObjectRepository" r:id="rId15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40" progId="IDBS_XLfitContainer.XFCObjectRepository" r:id="rId154"/>
      </mc:Fallback>
    </mc:AlternateContent>
    <mc:AlternateContent xmlns:mc="http://schemas.openxmlformats.org/markup-compatibility/2006">
      <mc:Choice Requires="x14">
        <oleObject shapeId="19541" progId="IDBS_XLfitContainer.XFCObjectRepository" r:id="rId155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41" progId="IDBS_XLfitContainer.XFCObjectRepository" r:id="rId155"/>
      </mc:Fallback>
    </mc:AlternateContent>
    <mc:AlternateContent xmlns:mc="http://schemas.openxmlformats.org/markup-compatibility/2006">
      <mc:Choice Requires="x14">
        <oleObject shapeId="19542" progId="IDBS_XLfitContainer.XFCObjectRepository" r:id="rId15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42" progId="IDBS_XLfitContainer.XFCObjectRepository" r:id="rId156"/>
      </mc:Fallback>
    </mc:AlternateContent>
    <mc:AlternateContent xmlns:mc="http://schemas.openxmlformats.org/markup-compatibility/2006">
      <mc:Choice Requires="x14">
        <oleObject shapeId="19543" progId="IDBS_XLfitContainer.XFCObjectRepository" r:id="rId15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43" progId="IDBS_XLfitContainer.XFCObjectRepository" r:id="rId157"/>
      </mc:Fallback>
    </mc:AlternateContent>
    <mc:AlternateContent xmlns:mc="http://schemas.openxmlformats.org/markup-compatibility/2006">
      <mc:Choice Requires="x14">
        <oleObject shapeId="19544" progId="IDBS_XLfitContainer.XFCObjectRepository" r:id="rId15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44" progId="IDBS_XLfitContainer.XFCObjectRepository" r:id="rId158"/>
      </mc:Fallback>
    </mc:AlternateContent>
    <mc:AlternateContent xmlns:mc="http://schemas.openxmlformats.org/markup-compatibility/2006">
      <mc:Choice Requires="x14">
        <oleObject shapeId="19545" progId="IDBS_XLfitContainer.XFCObjectRepository" r:id="rId15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45" progId="IDBS_XLfitContainer.XFCObjectRepository" r:id="rId159"/>
      </mc:Fallback>
    </mc:AlternateContent>
    <mc:AlternateContent xmlns:mc="http://schemas.openxmlformats.org/markup-compatibility/2006">
      <mc:Choice Requires="x14">
        <oleObject shapeId="19546" progId="IDBS_XLfitContainer.XFCObjectRepository" r:id="rId160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46" progId="IDBS_XLfitContainer.XFCObjectRepository" r:id="rId160"/>
      </mc:Fallback>
    </mc:AlternateContent>
    <mc:AlternateContent xmlns:mc="http://schemas.openxmlformats.org/markup-compatibility/2006">
      <mc:Choice Requires="x14">
        <oleObject shapeId="19547" progId="IDBS_XLfitContainer.XFCObjectRepository" r:id="rId161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47" progId="IDBS_XLfitContainer.XFCObjectRepository" r:id="rId161"/>
      </mc:Fallback>
    </mc:AlternateContent>
    <mc:AlternateContent xmlns:mc="http://schemas.openxmlformats.org/markup-compatibility/2006">
      <mc:Choice Requires="x14">
        <oleObject shapeId="19548" progId="IDBS_XLfitContainer.XFCObjectRepository" r:id="rId16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48" progId="IDBS_XLfitContainer.XFCObjectRepository" r:id="rId162"/>
      </mc:Fallback>
    </mc:AlternateContent>
    <mc:AlternateContent xmlns:mc="http://schemas.openxmlformats.org/markup-compatibility/2006">
      <mc:Choice Requires="x14">
        <oleObject shapeId="19549" progId="IDBS_XLfitContainer.XFCObjectRepository" r:id="rId16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49" progId="IDBS_XLfitContainer.XFCObjectRepository" r:id="rId163"/>
      </mc:Fallback>
    </mc:AlternateContent>
    <mc:AlternateContent xmlns:mc="http://schemas.openxmlformats.org/markup-compatibility/2006">
      <mc:Choice Requires="x14">
        <oleObject shapeId="19550" progId="IDBS_XLfitContainer.XFCObjectRepository" r:id="rId16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50" progId="IDBS_XLfitContainer.XFCObjectRepository" r:id="rId164"/>
      </mc:Fallback>
    </mc:AlternateContent>
    <mc:AlternateContent xmlns:mc="http://schemas.openxmlformats.org/markup-compatibility/2006">
      <mc:Choice Requires="x14">
        <oleObject shapeId="19551" progId="IDBS_XLfitContainer.XFCObjectRepository" r:id="rId16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51" progId="IDBS_XLfitContainer.XFCObjectRepository" r:id="rId165"/>
      </mc:Fallback>
    </mc:AlternateContent>
    <mc:AlternateContent xmlns:mc="http://schemas.openxmlformats.org/markup-compatibility/2006">
      <mc:Choice Requires="x14">
        <oleObject shapeId="19552" progId="IDBS_XLfitContainer.XFCObjectRepository" r:id="rId16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52" progId="IDBS_XLfitContainer.XFCObjectRepository" r:id="rId166"/>
      </mc:Fallback>
    </mc:AlternateContent>
    <mc:AlternateContent xmlns:mc="http://schemas.openxmlformats.org/markup-compatibility/2006">
      <mc:Choice Requires="x14">
        <oleObject shapeId="19553" progId="IDBS_XLfitContainer.XFCObjectRepository" r:id="rId16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3" progId="IDBS_XLfitContainer.XFCObjectRepository" r:id="rId167"/>
      </mc:Fallback>
    </mc:AlternateContent>
    <mc:AlternateContent xmlns:mc="http://schemas.openxmlformats.org/markup-compatibility/2006">
      <mc:Choice Requires="x14">
        <oleObject shapeId="19554" progId="IDBS_XLfitContainer.XFCObjectRepository" r:id="rId16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4" progId="IDBS_XLfitContainer.XFCObjectRepository" r:id="rId168"/>
      </mc:Fallback>
    </mc:AlternateContent>
    <mc:AlternateContent xmlns:mc="http://schemas.openxmlformats.org/markup-compatibility/2006">
      <mc:Choice Requires="x14">
        <oleObject shapeId="19555" progId="IDBS_XLfitContainer.XFCObjectRepository" r:id="rId16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5" progId="IDBS_XLfitContainer.XFCObjectRepository" r:id="rId169"/>
      </mc:Fallback>
    </mc:AlternateContent>
    <mc:AlternateContent xmlns:mc="http://schemas.openxmlformats.org/markup-compatibility/2006">
      <mc:Choice Requires="x14">
        <oleObject shapeId="19556" progId="IDBS_XLfitContainer.XFCObjectRepository" r:id="rId17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6" progId="IDBS_XLfitContainer.XFCObjectRepository" r:id="rId170"/>
      </mc:Fallback>
    </mc:AlternateContent>
    <mc:AlternateContent xmlns:mc="http://schemas.openxmlformats.org/markup-compatibility/2006">
      <mc:Choice Requires="x14">
        <oleObject shapeId="19557" progId="IDBS_XLfitContainer.XFCObjectRepository" r:id="rId17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7" progId="IDBS_XLfitContainer.XFCObjectRepository" r:id="rId171"/>
      </mc:Fallback>
    </mc:AlternateContent>
    <mc:AlternateContent xmlns:mc="http://schemas.openxmlformats.org/markup-compatibility/2006">
      <mc:Choice Requires="x14">
        <oleObject shapeId="19558" progId="IDBS_XLfitContainer.XFCObjectRepository" r:id="rId17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8" progId="IDBS_XLfitContainer.XFCObjectRepository" r:id="rId172"/>
      </mc:Fallback>
    </mc:AlternateContent>
    <mc:AlternateContent xmlns:mc="http://schemas.openxmlformats.org/markup-compatibility/2006">
      <mc:Choice Requires="x14">
        <oleObject shapeId="19559" progId="IDBS_XLfitContainer.XFCObjectRepository" r:id="rId17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9" progId="IDBS_XLfitContainer.XFCObjectRepository" r:id="rId173"/>
      </mc:Fallback>
    </mc:AlternateContent>
    <mc:AlternateContent xmlns:mc="http://schemas.openxmlformats.org/markup-compatibility/2006">
      <mc:Choice Requires="x14">
        <oleObject shapeId="19563" progId="IDBS_XLfitContainer.XFCObjectRepository" r:id="rId17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3" progId="IDBS_XLfitContainer.XFCObjectRepository" r:id="rId174"/>
      </mc:Fallback>
    </mc:AlternateContent>
    <mc:AlternateContent xmlns:mc="http://schemas.openxmlformats.org/markup-compatibility/2006">
      <mc:Choice Requires="x14">
        <oleObject shapeId="19564" progId="IDBS_XLfitContainer.XFCObjectRepository" r:id="rId17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4" progId="IDBS_XLfitContainer.XFCObjectRepository" r:id="rId175"/>
      </mc:Fallback>
    </mc:AlternateContent>
    <mc:AlternateContent xmlns:mc="http://schemas.openxmlformats.org/markup-compatibility/2006">
      <mc:Choice Requires="x14">
        <oleObject shapeId="19565" progId="IDBS_XLfitContainer.XFCObjectRepository" r:id="rId17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5" progId="IDBS_XLfitContainer.XFCObjectRepository" r:id="rId176"/>
      </mc:Fallback>
    </mc:AlternateContent>
    <mc:AlternateContent xmlns:mc="http://schemas.openxmlformats.org/markup-compatibility/2006">
      <mc:Choice Requires="x14">
        <oleObject shapeId="19566" progId="IDBS_XLfitContainer.XFCObjectRepository" r:id="rId17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6" progId="IDBS_XLfitContainer.XFCObjectRepository" r:id="rId177"/>
      </mc:Fallback>
    </mc:AlternateContent>
    <mc:AlternateContent xmlns:mc="http://schemas.openxmlformats.org/markup-compatibility/2006">
      <mc:Choice Requires="x14">
        <oleObject shapeId="19567" progId="IDBS_XLfitContainer.XFCObjectRepository" r:id="rId17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7" progId="IDBS_XLfitContainer.XFCObjectRepository" r:id="rId178"/>
      </mc:Fallback>
    </mc:AlternateContent>
    <mc:AlternateContent xmlns:mc="http://schemas.openxmlformats.org/markup-compatibility/2006">
      <mc:Choice Requires="x14">
        <oleObject shapeId="19568" progId="IDBS_XLfitContainer.XFCObjectRepository" r:id="rId179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8" progId="IDBS_XLfitContainer.XFCObjectRepository" r:id="rId179"/>
      </mc:Fallback>
    </mc:AlternateContent>
    <mc:AlternateContent xmlns:mc="http://schemas.openxmlformats.org/markup-compatibility/2006">
      <mc:Choice Requires="x14">
        <oleObject shapeId="19569" progId="IDBS_XLfitContainer.XFCObjectRepository" r:id="rId180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9" progId="IDBS_XLfitContainer.XFCObjectRepository" r:id="rId180"/>
      </mc:Fallback>
    </mc:AlternateContent>
    <mc:AlternateContent xmlns:mc="http://schemas.openxmlformats.org/markup-compatibility/2006">
      <mc:Choice Requires="x14">
        <oleObject shapeId="19570" progId="IDBS_XLfitContainer.XFCObjectRepository" r:id="rId181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70" progId="IDBS_XLfitContainer.XFCObjectRepository" r:id="rId181"/>
      </mc:Fallback>
    </mc:AlternateContent>
    <mc:AlternateContent xmlns:mc="http://schemas.openxmlformats.org/markup-compatibility/2006">
      <mc:Choice Requires="x14">
        <oleObject shapeId="19571" progId="IDBS_XLfitContainer.XFCObjectRepository" r:id="rId182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1" progId="IDBS_XLfitContainer.XFCObjectRepository" r:id="rId182"/>
      </mc:Fallback>
    </mc:AlternateContent>
    <mc:AlternateContent xmlns:mc="http://schemas.openxmlformats.org/markup-compatibility/2006">
      <mc:Choice Requires="x14">
        <oleObject shapeId="19572" progId="IDBS_XLfitContainer.XFCObjectRepository" r:id="rId18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2" progId="IDBS_XLfitContainer.XFCObjectRepository" r:id="rId183"/>
      </mc:Fallback>
    </mc:AlternateContent>
    <mc:AlternateContent xmlns:mc="http://schemas.openxmlformats.org/markup-compatibility/2006">
      <mc:Choice Requires="x14">
        <oleObject shapeId="19573" progId="IDBS_XLfitContainer.XFCObjectRepository" r:id="rId184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3" progId="IDBS_XLfitContainer.XFCObjectRepository" r:id="rId184"/>
      </mc:Fallback>
    </mc:AlternateContent>
    <mc:AlternateContent xmlns:mc="http://schemas.openxmlformats.org/markup-compatibility/2006">
      <mc:Choice Requires="x14">
        <oleObject shapeId="19574" progId="IDBS_XLfitContainer.XFCObjectRepository" r:id="rId185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4" progId="IDBS_XLfitContainer.XFCObjectRepository" r:id="rId185"/>
      </mc:Fallback>
    </mc:AlternateContent>
    <mc:AlternateContent xmlns:mc="http://schemas.openxmlformats.org/markup-compatibility/2006">
      <mc:Choice Requires="x14">
        <oleObject shapeId="19575" progId="IDBS_XLfitContainer.XFCObjectRepository" r:id="rId18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5" progId="IDBS_XLfitContainer.XFCObjectRepository" r:id="rId186"/>
      </mc:Fallback>
    </mc:AlternateContent>
    <mc:AlternateContent xmlns:mc="http://schemas.openxmlformats.org/markup-compatibility/2006">
      <mc:Choice Requires="x14">
        <oleObject shapeId="19576" progId="IDBS_XLfitContainer.XFCObjectRepository" r:id="rId18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6" progId="IDBS_XLfitContainer.XFCObjectRepository" r:id="rId187"/>
      </mc:Fallback>
    </mc:AlternateContent>
    <mc:AlternateContent xmlns:mc="http://schemas.openxmlformats.org/markup-compatibility/2006">
      <mc:Choice Requires="x14">
        <oleObject shapeId="19577" progId="IDBS_XLfitContainer.XFCObjectRepository" r:id="rId18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7" progId="IDBS_XLfitContainer.XFCObjectRepository" r:id="rId188"/>
      </mc:Fallback>
    </mc:AlternateContent>
    <mc:AlternateContent xmlns:mc="http://schemas.openxmlformats.org/markup-compatibility/2006">
      <mc:Choice Requires="x14">
        <oleObject shapeId="19578" progId="IDBS_XLfitContainer.XFCObjectRepository" r:id="rId18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78" progId="IDBS_XLfitContainer.XFCObjectRepository" r:id="rId189"/>
      </mc:Fallback>
    </mc:AlternateContent>
    <mc:AlternateContent xmlns:mc="http://schemas.openxmlformats.org/markup-compatibility/2006">
      <mc:Choice Requires="x14">
        <oleObject shapeId="19579" progId="IDBS_XLfitContainer.XFCObjectRepository" r:id="rId19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79" progId="IDBS_XLfitContainer.XFCObjectRepository" r:id="rId190"/>
      </mc:Fallback>
    </mc:AlternateContent>
    <mc:AlternateContent xmlns:mc="http://schemas.openxmlformats.org/markup-compatibility/2006">
      <mc:Choice Requires="x14">
        <oleObject shapeId="19580" progId="IDBS_XLfitContainer.XFCObjectRepository" r:id="rId19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80" progId="IDBS_XLfitContainer.XFCObjectRepository" r:id="rId191"/>
      </mc:Fallback>
    </mc:AlternateContent>
    <mc:AlternateContent xmlns:mc="http://schemas.openxmlformats.org/markup-compatibility/2006">
      <mc:Choice Requires="x14">
        <oleObject shapeId="19581" progId="IDBS_XLfitContainer.XFCObjectRepository" r:id="rId19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81" progId="IDBS_XLfitContainer.XFCObjectRepository" r:id="rId192"/>
      </mc:Fallback>
    </mc:AlternateContent>
    <mc:AlternateContent xmlns:mc="http://schemas.openxmlformats.org/markup-compatibility/2006">
      <mc:Choice Requires="x14">
        <oleObject shapeId="19582" progId="IDBS_XLfitContainer.XFCObjectRepository" r:id="rId193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82" progId="IDBS_XLfitContainer.XFCObjectRepository" r:id="rId193"/>
      </mc:Fallback>
    </mc:AlternateContent>
    <mc:AlternateContent xmlns:mc="http://schemas.openxmlformats.org/markup-compatibility/2006">
      <mc:Choice Requires="x14">
        <oleObject shapeId="19583" progId="IDBS_XLfitContainer.XFCObjectRepository" r:id="rId19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83" progId="IDBS_XLfitContainer.XFCObjectRepository" r:id="rId194"/>
      </mc:Fallback>
    </mc:AlternateContent>
    <mc:AlternateContent xmlns:mc="http://schemas.openxmlformats.org/markup-compatibility/2006">
      <mc:Choice Requires="x14">
        <oleObject shapeId="19584" progId="IDBS_XLfitContainer.XFCObjectRepository" r:id="rId19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84" progId="IDBS_XLfitContainer.XFCObjectRepository" r:id="rId195"/>
      </mc:Fallback>
    </mc:AlternateContent>
    <mc:AlternateContent xmlns:mc="http://schemas.openxmlformats.org/markup-compatibility/2006">
      <mc:Choice Requires="x14">
        <oleObject shapeId="19585" progId="IDBS_XLfitContainer.XFCObjectRepository" r:id="rId19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85" progId="IDBS_XLfitContainer.XFCObjectRepository" r:id="rId196"/>
      </mc:Fallback>
    </mc:AlternateContent>
    <mc:AlternateContent xmlns:mc="http://schemas.openxmlformats.org/markup-compatibility/2006">
      <mc:Choice Requires="x14">
        <oleObject shapeId="19586" progId="IDBS_XLfitContainer.XFCObjectRepository" r:id="rId197">
          <objectPr defaultSize="0" r:id="rId3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86" progId="IDBS_XLfitContainer.XFCObjectRepository" r:id="rId197"/>
      </mc:Fallback>
    </mc:AlternateContent>
    <mc:AlternateContent xmlns:mc="http://schemas.openxmlformats.org/markup-compatibility/2006">
      <mc:Choice Requires="x14">
        <oleObject shapeId="19587" progId="IDBS_XLfitContainer.XFCObjectRepository" r:id="rId19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87" progId="IDBS_XLfitContainer.XFCObjectRepository" r:id="rId198"/>
      </mc:Fallback>
    </mc:AlternateContent>
    <mc:AlternateContent xmlns:mc="http://schemas.openxmlformats.org/markup-compatibility/2006">
      <mc:Choice Requires="x14">
        <oleObject shapeId="19588" progId="IDBS_XLfitContainer.XFCObjectRepository" r:id="rId199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88" progId="IDBS_XLfitContainer.XFCObjectRepository" r:id="rId199"/>
      </mc:Fallback>
    </mc:AlternateContent>
    <mc:AlternateContent xmlns:mc="http://schemas.openxmlformats.org/markup-compatibility/2006">
      <mc:Choice Requires="x14">
        <oleObject shapeId="19589" progId="IDBS_XLfitContainer.XFCObjectRepository" r:id="rId20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89" progId="IDBS_XLfitContainer.XFCObjectRepository" r:id="rId200"/>
      </mc:Fallback>
    </mc:AlternateContent>
    <mc:AlternateContent xmlns:mc="http://schemas.openxmlformats.org/markup-compatibility/2006">
      <mc:Choice Requires="x14">
        <oleObject shapeId="19590" progId="IDBS_XLfitContainer.XFCObjectRepository" r:id="rId201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90" progId="IDBS_XLfitContainer.XFCObjectRepository" r:id="rId201"/>
      </mc:Fallback>
    </mc:AlternateContent>
    <mc:AlternateContent xmlns:mc="http://schemas.openxmlformats.org/markup-compatibility/2006">
      <mc:Choice Requires="x14">
        <oleObject shapeId="19591" progId="IDBS_XLfitContainer.XFCObjectRepository" r:id="rId20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91" progId="IDBS_XLfitContainer.XFCObjectRepository" r:id="rId202"/>
      </mc:Fallback>
    </mc:AlternateContent>
    <mc:AlternateContent xmlns:mc="http://schemas.openxmlformats.org/markup-compatibility/2006">
      <mc:Choice Requires="x14">
        <oleObject shapeId="19592" progId="IDBS_XLfitContainer.XFCObjectRepository" r:id="rId203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92" progId="IDBS_XLfitContainer.XFCObjectRepository" r:id="rId203"/>
      </mc:Fallback>
    </mc:AlternateContent>
    <mc:AlternateContent xmlns:mc="http://schemas.openxmlformats.org/markup-compatibility/2006">
      <mc:Choice Requires="x14">
        <oleObject shapeId="19596" progId="IDBS_XLfitContainer.XFCObjectRepository" r:id="rId20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96" progId="IDBS_XLfitContainer.XFCObjectRepository" r:id="rId204"/>
      </mc:Fallback>
    </mc:AlternateContent>
    <mc:AlternateContent xmlns:mc="http://schemas.openxmlformats.org/markup-compatibility/2006">
      <mc:Choice Requires="x14">
        <oleObject shapeId="19597" progId="IDBS_XLfitContainer.XFCObjectRepository" r:id="rId20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97" progId="IDBS_XLfitContainer.XFCObjectRepository" r:id="rId205"/>
      </mc:Fallback>
    </mc:AlternateContent>
    <mc:AlternateContent xmlns:mc="http://schemas.openxmlformats.org/markup-compatibility/2006">
      <mc:Choice Requires="x14">
        <oleObject shapeId="19598" progId="IDBS_XLfitContainer.XFCObjectRepository" r:id="rId20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98" progId="IDBS_XLfitContainer.XFCObjectRepository" r:id="rId206"/>
      </mc:Fallback>
    </mc:AlternateContent>
    <mc:AlternateContent xmlns:mc="http://schemas.openxmlformats.org/markup-compatibility/2006">
      <mc:Choice Requires="x14">
        <oleObject shapeId="19599" progId="IDBS_XLfitContainer.XFCObjectRepository" r:id="rId20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99" progId="IDBS_XLfitContainer.XFCObjectRepository" r:id="rId207"/>
      </mc:Fallback>
    </mc:AlternateContent>
    <mc:AlternateContent xmlns:mc="http://schemas.openxmlformats.org/markup-compatibility/2006">
      <mc:Choice Requires="x14">
        <oleObject shapeId="19600" progId="IDBS_XLfitContainer.XFCObjectRepository" r:id="rId20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00" progId="IDBS_XLfitContainer.XFCObjectRepository" r:id="rId208"/>
      </mc:Fallback>
    </mc:AlternateContent>
    <mc:AlternateContent xmlns:mc="http://schemas.openxmlformats.org/markup-compatibility/2006">
      <mc:Choice Requires="x14">
        <oleObject shapeId="19601" progId="IDBS_XLfitContainer.XFCObjectRepository" r:id="rId20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01" progId="IDBS_XLfitContainer.XFCObjectRepository" r:id="rId209"/>
      </mc:Fallback>
    </mc:AlternateContent>
    <mc:AlternateContent xmlns:mc="http://schemas.openxmlformats.org/markup-compatibility/2006">
      <mc:Choice Requires="x14">
        <oleObject shapeId="19602" progId="IDBS_XLfitContainer.XFCObjectRepository" r:id="rId21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02" progId="IDBS_XLfitContainer.XFCObjectRepository" r:id="rId210"/>
      </mc:Fallback>
    </mc:AlternateContent>
    <mc:AlternateContent xmlns:mc="http://schemas.openxmlformats.org/markup-compatibility/2006">
      <mc:Choice Requires="x14">
        <oleObject shapeId="19603" progId="IDBS_XLfitContainer.XFCObjectRepository" r:id="rId21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03" progId="IDBS_XLfitContainer.XFCObjectRepository" r:id="rId211"/>
      </mc:Fallback>
    </mc:AlternateContent>
    <mc:AlternateContent xmlns:mc="http://schemas.openxmlformats.org/markup-compatibility/2006">
      <mc:Choice Requires="x14">
        <oleObject shapeId="19604" progId="IDBS_XLfitContainer.XFCObjectRepository" r:id="rId212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04" progId="IDBS_XLfitContainer.XFCObjectRepository" r:id="rId212"/>
      </mc:Fallback>
    </mc:AlternateContent>
    <mc:AlternateContent xmlns:mc="http://schemas.openxmlformats.org/markup-compatibility/2006">
      <mc:Choice Requires="x14">
        <oleObject shapeId="19605" progId="IDBS_XLfitContainer.XFCObjectRepository" r:id="rId21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05" progId="IDBS_XLfitContainer.XFCObjectRepository" r:id="rId213"/>
      </mc:Fallback>
    </mc:AlternateContent>
    <mc:AlternateContent xmlns:mc="http://schemas.openxmlformats.org/markup-compatibility/2006">
      <mc:Choice Requires="x14">
        <oleObject shapeId="19606" progId="IDBS_XLfitContainer.XFCObjectRepository" r:id="rId21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06" progId="IDBS_XLfitContainer.XFCObjectRepository" r:id="rId214"/>
      </mc:Fallback>
    </mc:AlternateContent>
    <mc:AlternateContent xmlns:mc="http://schemas.openxmlformats.org/markup-compatibility/2006">
      <mc:Choice Requires="x14">
        <oleObject shapeId="19607" progId="IDBS_XLfitContainer.XFCObjectRepository" r:id="rId215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07" progId="IDBS_XLfitContainer.XFCObjectRepository" r:id="rId215"/>
      </mc:Fallback>
    </mc:AlternateContent>
    <mc:AlternateContent xmlns:mc="http://schemas.openxmlformats.org/markup-compatibility/2006">
      <mc:Choice Requires="x14">
        <oleObject shapeId="19608" progId="IDBS_XLfitContainer.XFCObjectRepository" r:id="rId21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08" progId="IDBS_XLfitContainer.XFCObjectRepository" r:id="rId216"/>
      </mc:Fallback>
    </mc:AlternateContent>
    <mc:AlternateContent xmlns:mc="http://schemas.openxmlformats.org/markup-compatibility/2006">
      <mc:Choice Requires="x14">
        <oleObject shapeId="19609" progId="IDBS_XLfitContainer.XFCObjectRepository" r:id="rId21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09" progId="IDBS_XLfitContainer.XFCObjectRepository" r:id="rId217"/>
      </mc:Fallback>
    </mc:AlternateContent>
    <mc:AlternateContent xmlns:mc="http://schemas.openxmlformats.org/markup-compatibility/2006">
      <mc:Choice Requires="x14">
        <oleObject shapeId="19610" progId="IDBS_XLfitContainer.XFCObjectRepository" r:id="rId21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10" progId="IDBS_XLfitContainer.XFCObjectRepository" r:id="rId218"/>
      </mc:Fallback>
    </mc:AlternateContent>
    <mc:AlternateContent xmlns:mc="http://schemas.openxmlformats.org/markup-compatibility/2006">
      <mc:Choice Requires="x14">
        <oleObject shapeId="19611" progId="IDBS_XLfitContainer.XFCObjectRepository" r:id="rId219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1" progId="IDBS_XLfitContainer.XFCObjectRepository" r:id="rId219"/>
      </mc:Fallback>
    </mc:AlternateContent>
    <mc:AlternateContent xmlns:mc="http://schemas.openxmlformats.org/markup-compatibility/2006">
      <mc:Choice Requires="x14">
        <oleObject shapeId="19612" progId="IDBS_XLfitContainer.XFCObjectRepository" r:id="rId22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2" progId="IDBS_XLfitContainer.XFCObjectRepository" r:id="rId220"/>
      </mc:Fallback>
    </mc:AlternateContent>
    <mc:AlternateContent xmlns:mc="http://schemas.openxmlformats.org/markup-compatibility/2006">
      <mc:Choice Requires="x14">
        <oleObject shapeId="19613" progId="IDBS_XLfitContainer.XFCObjectRepository" r:id="rId22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3" progId="IDBS_XLfitContainer.XFCObjectRepository" r:id="rId221"/>
      </mc:Fallback>
    </mc:AlternateContent>
    <mc:AlternateContent xmlns:mc="http://schemas.openxmlformats.org/markup-compatibility/2006">
      <mc:Choice Requires="x14">
        <oleObject shapeId="19614" progId="IDBS_XLfitContainer.XFCObjectRepository" r:id="rId22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4" progId="IDBS_XLfitContainer.XFCObjectRepository" r:id="rId222"/>
      </mc:Fallback>
    </mc:AlternateContent>
    <mc:AlternateContent xmlns:mc="http://schemas.openxmlformats.org/markup-compatibility/2006">
      <mc:Choice Requires="x14">
        <oleObject shapeId="19615" progId="IDBS_XLfitContainer.XFCObjectRepository" r:id="rId22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5" progId="IDBS_XLfitContainer.XFCObjectRepository" r:id="rId223"/>
      </mc:Fallback>
    </mc:AlternateContent>
    <mc:AlternateContent xmlns:mc="http://schemas.openxmlformats.org/markup-compatibility/2006">
      <mc:Choice Requires="x14">
        <oleObject shapeId="19616" progId="IDBS_XLfitContainer.XFCObjectRepository" r:id="rId22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6" progId="IDBS_XLfitContainer.XFCObjectRepository" r:id="rId224"/>
      </mc:Fallback>
    </mc:AlternateContent>
    <mc:AlternateContent xmlns:mc="http://schemas.openxmlformats.org/markup-compatibility/2006">
      <mc:Choice Requires="x14">
        <oleObject shapeId="19617" progId="IDBS_XLfitContainer.XFCObjectRepository" r:id="rId225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7" progId="IDBS_XLfitContainer.XFCObjectRepository" r:id="rId225"/>
      </mc:Fallback>
    </mc:AlternateContent>
    <mc:AlternateContent xmlns:mc="http://schemas.openxmlformats.org/markup-compatibility/2006">
      <mc:Choice Requires="x14">
        <oleObject shapeId="19618" progId="IDBS_XLfitContainer.XFCObjectRepository" r:id="rId22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8" progId="IDBS_XLfitContainer.XFCObjectRepository" r:id="rId226"/>
      </mc:Fallback>
    </mc:AlternateContent>
    <mc:AlternateContent xmlns:mc="http://schemas.openxmlformats.org/markup-compatibility/2006">
      <mc:Choice Requires="x14">
        <oleObject shapeId="19619" progId="IDBS_XLfitContainer.XFCObjectRepository" r:id="rId227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19" progId="IDBS_XLfitContainer.XFCObjectRepository" r:id="rId227"/>
      </mc:Fallback>
    </mc:AlternateContent>
    <mc:AlternateContent xmlns:mc="http://schemas.openxmlformats.org/markup-compatibility/2006">
      <mc:Choice Requires="x14">
        <oleObject shapeId="19620" progId="IDBS_XLfitContainer.XFCObjectRepository" r:id="rId22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20" progId="IDBS_XLfitContainer.XFCObjectRepository" r:id="rId228"/>
      </mc:Fallback>
    </mc:AlternateContent>
    <mc:AlternateContent xmlns:mc="http://schemas.openxmlformats.org/markup-compatibility/2006">
      <mc:Choice Requires="x14">
        <oleObject shapeId="19621" progId="IDBS_XLfitContainer.XFCObjectRepository" r:id="rId22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21" progId="IDBS_XLfitContainer.XFCObjectRepository" r:id="rId229"/>
      </mc:Fallback>
    </mc:AlternateContent>
    <mc:AlternateContent xmlns:mc="http://schemas.openxmlformats.org/markup-compatibility/2006">
      <mc:Choice Requires="x14">
        <oleObject shapeId="19622" progId="IDBS_XLfitContainer.XFCObjectRepository" r:id="rId23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22" progId="IDBS_XLfitContainer.XFCObjectRepository" r:id="rId230"/>
      </mc:Fallback>
    </mc:AlternateContent>
    <mc:AlternateContent xmlns:mc="http://schemas.openxmlformats.org/markup-compatibility/2006">
      <mc:Choice Requires="x14">
        <oleObject shapeId="19623" progId="IDBS_XLfitContainer.XFCObjectRepository" r:id="rId23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23" progId="IDBS_XLfitContainer.XFCObjectRepository" r:id="rId231"/>
      </mc:Fallback>
    </mc:AlternateContent>
    <mc:AlternateContent xmlns:mc="http://schemas.openxmlformats.org/markup-compatibility/2006">
      <mc:Choice Requires="x14">
        <oleObject shapeId="19624" progId="IDBS_XLfitContainer.XFCObjectRepository" r:id="rId23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24" progId="IDBS_XLfitContainer.XFCObjectRepository" r:id="rId232"/>
      </mc:Fallback>
    </mc:AlternateContent>
    <mc:AlternateContent xmlns:mc="http://schemas.openxmlformats.org/markup-compatibility/2006">
      <mc:Choice Requires="x14">
        <oleObject shapeId="19625" progId="IDBS_XLfitContainer.XFCObjectRepository" r:id="rId23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25" progId="IDBS_XLfitContainer.XFCObjectRepository" r:id="rId233"/>
      </mc:Fallback>
    </mc:AlternateContent>
    <mc:AlternateContent xmlns:mc="http://schemas.openxmlformats.org/markup-compatibility/2006">
      <mc:Choice Requires="x14">
        <oleObject shapeId="19629" progId="IDBS_XLfitContainer.XFCObjectRepository" r:id="rId23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29" progId="IDBS_XLfitContainer.XFCObjectRepository" r:id="rId234"/>
      </mc:Fallback>
    </mc:AlternateContent>
    <mc:AlternateContent xmlns:mc="http://schemas.openxmlformats.org/markup-compatibility/2006">
      <mc:Choice Requires="x14">
        <oleObject shapeId="19630" progId="IDBS_XLfitContainer.XFCObjectRepository" r:id="rId23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0" progId="IDBS_XLfitContainer.XFCObjectRepository" r:id="rId235"/>
      </mc:Fallback>
    </mc:AlternateContent>
    <mc:AlternateContent xmlns:mc="http://schemas.openxmlformats.org/markup-compatibility/2006">
      <mc:Choice Requires="x14">
        <oleObject shapeId="19631" progId="IDBS_XLfitContainer.XFCObjectRepository" r:id="rId23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1" progId="IDBS_XLfitContainer.XFCObjectRepository" r:id="rId236"/>
      </mc:Fallback>
    </mc:AlternateContent>
    <mc:AlternateContent xmlns:mc="http://schemas.openxmlformats.org/markup-compatibility/2006">
      <mc:Choice Requires="x14">
        <oleObject shapeId="19632" progId="IDBS_XLfitContainer.XFCObjectRepository" r:id="rId237">
          <objectPr defaultSize="0" r:id="rId23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2" progId="IDBS_XLfitContainer.XFCObjectRepository" r:id="rId237"/>
      </mc:Fallback>
    </mc:AlternateContent>
    <mc:AlternateContent xmlns:mc="http://schemas.openxmlformats.org/markup-compatibility/2006">
      <mc:Choice Requires="x14">
        <oleObject shapeId="19633" progId="IDBS_XLfitContainer.XFCObjectRepository" r:id="rId23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3" progId="IDBS_XLfitContainer.XFCObjectRepository" r:id="rId239"/>
      </mc:Fallback>
    </mc:AlternateContent>
    <mc:AlternateContent xmlns:mc="http://schemas.openxmlformats.org/markup-compatibility/2006">
      <mc:Choice Requires="x14">
        <oleObject shapeId="19634" progId="IDBS_XLfitContainer.XFCObjectRepository" r:id="rId24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4" progId="IDBS_XLfitContainer.XFCObjectRepository" r:id="rId240"/>
      </mc:Fallback>
    </mc:AlternateContent>
    <mc:AlternateContent xmlns:mc="http://schemas.openxmlformats.org/markup-compatibility/2006">
      <mc:Choice Requires="x14">
        <oleObject shapeId="19635" progId="IDBS_XLfitContainer.XFCObjectRepository" r:id="rId24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5" progId="IDBS_XLfitContainer.XFCObjectRepository" r:id="rId241"/>
      </mc:Fallback>
    </mc:AlternateContent>
    <mc:AlternateContent xmlns:mc="http://schemas.openxmlformats.org/markup-compatibility/2006">
      <mc:Choice Requires="x14">
        <oleObject shapeId="19636" progId="IDBS_XLfitContainer.XFCObjectRepository" r:id="rId24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6" progId="IDBS_XLfitContainer.XFCObjectRepository" r:id="rId242"/>
      </mc:Fallback>
    </mc:AlternateContent>
    <mc:AlternateContent xmlns:mc="http://schemas.openxmlformats.org/markup-compatibility/2006">
      <mc:Choice Requires="x14">
        <oleObject shapeId="19637" progId="IDBS_XLfitContainer.XFCObjectRepository" r:id="rId24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37" progId="IDBS_XLfitContainer.XFCObjectRepository" r:id="rId243"/>
      </mc:Fallback>
    </mc:AlternateContent>
    <mc:AlternateContent xmlns:mc="http://schemas.openxmlformats.org/markup-compatibility/2006">
      <mc:Choice Requires="x14">
        <oleObject shapeId="19638" progId="IDBS_XLfitContainer.XFCObjectRepository" r:id="rId24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38" progId="IDBS_XLfitContainer.XFCObjectRepository" r:id="rId244"/>
      </mc:Fallback>
    </mc:AlternateContent>
    <mc:AlternateContent xmlns:mc="http://schemas.openxmlformats.org/markup-compatibility/2006">
      <mc:Choice Requires="x14">
        <oleObject shapeId="19639" progId="IDBS_XLfitContainer.XFCObjectRepository" r:id="rId245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39" progId="IDBS_XLfitContainer.XFCObjectRepository" r:id="rId245"/>
      </mc:Fallback>
    </mc:AlternateContent>
    <mc:AlternateContent xmlns:mc="http://schemas.openxmlformats.org/markup-compatibility/2006">
      <mc:Choice Requires="x14">
        <oleObject shapeId="19640" progId="IDBS_XLfitContainer.XFCObjectRepository" r:id="rId246">
          <objectPr defaultSize="0" r:id="rId3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40" progId="IDBS_XLfitContainer.XFCObjectRepository" r:id="rId246"/>
      </mc:Fallback>
    </mc:AlternateContent>
    <mc:AlternateContent xmlns:mc="http://schemas.openxmlformats.org/markup-compatibility/2006">
      <mc:Choice Requires="x14">
        <oleObject shapeId="19641" progId="IDBS_XLfitContainer.XFCObjectRepository" r:id="rId24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41" progId="IDBS_XLfitContainer.XFCObjectRepository" r:id="rId247"/>
      </mc:Fallback>
    </mc:AlternateContent>
    <mc:AlternateContent xmlns:mc="http://schemas.openxmlformats.org/markup-compatibility/2006">
      <mc:Choice Requires="x14">
        <oleObject shapeId="19642" progId="IDBS_XLfitContainer.XFCObjectRepository" r:id="rId248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42" progId="IDBS_XLfitContainer.XFCObjectRepository" r:id="rId248"/>
      </mc:Fallback>
    </mc:AlternateContent>
    <mc:AlternateContent xmlns:mc="http://schemas.openxmlformats.org/markup-compatibility/2006">
      <mc:Choice Requires="x14">
        <oleObject shapeId="19643" progId="IDBS_XLfitContainer.XFCObjectRepository" r:id="rId24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43" progId="IDBS_XLfitContainer.XFCObjectRepository" r:id="rId249"/>
      </mc:Fallback>
    </mc:AlternateContent>
    <mc:AlternateContent xmlns:mc="http://schemas.openxmlformats.org/markup-compatibility/2006">
      <mc:Choice Requires="x14">
        <oleObject shapeId="19644" progId="IDBS_XLfitContainer.XFCObjectRepository" r:id="rId25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44" progId="IDBS_XLfitContainer.XFCObjectRepository" r:id="rId250"/>
      </mc:Fallback>
    </mc:AlternateContent>
    <mc:AlternateContent xmlns:mc="http://schemas.openxmlformats.org/markup-compatibility/2006">
      <mc:Choice Requires="x14">
        <oleObject shapeId="19645" progId="IDBS_XLfitContainer.XFCObjectRepository" r:id="rId25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45" progId="IDBS_XLfitContainer.XFCObjectRepository" r:id="rId251"/>
      </mc:Fallback>
    </mc:AlternateContent>
    <mc:AlternateContent xmlns:mc="http://schemas.openxmlformats.org/markup-compatibility/2006">
      <mc:Choice Requires="x14">
        <oleObject shapeId="19646" progId="IDBS_XLfitContainer.XFCObjectRepository" r:id="rId252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46" progId="IDBS_XLfitContainer.XFCObjectRepository" r:id="rId252"/>
      </mc:Fallback>
    </mc:AlternateContent>
    <mc:AlternateContent xmlns:mc="http://schemas.openxmlformats.org/markup-compatibility/2006">
      <mc:Choice Requires="x14">
        <oleObject shapeId="19647" progId="IDBS_XLfitContainer.XFCObjectRepository" r:id="rId25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47" progId="IDBS_XLfitContainer.XFCObjectRepository" r:id="rId253"/>
      </mc:Fallback>
    </mc:AlternateContent>
    <mc:AlternateContent xmlns:mc="http://schemas.openxmlformats.org/markup-compatibility/2006">
      <mc:Choice Requires="x14">
        <oleObject shapeId="19648" progId="IDBS_XLfitContainer.XFCObjectRepository" r:id="rId25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48" progId="IDBS_XLfitContainer.XFCObjectRepository" r:id="rId254"/>
      </mc:Fallback>
    </mc:AlternateContent>
    <mc:AlternateContent xmlns:mc="http://schemas.openxmlformats.org/markup-compatibility/2006">
      <mc:Choice Requires="x14">
        <oleObject shapeId="19649" progId="IDBS_XLfitContainer.XFCObjectRepository" r:id="rId25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49" progId="IDBS_XLfitContainer.XFCObjectRepository" r:id="rId255"/>
      </mc:Fallback>
    </mc:AlternateContent>
    <mc:AlternateContent xmlns:mc="http://schemas.openxmlformats.org/markup-compatibility/2006">
      <mc:Choice Requires="x14">
        <oleObject shapeId="19650" progId="IDBS_XLfitContainer.XFCObjectRepository" r:id="rId25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50" progId="IDBS_XLfitContainer.XFCObjectRepository" r:id="rId256"/>
      </mc:Fallback>
    </mc:AlternateContent>
    <mc:AlternateContent xmlns:mc="http://schemas.openxmlformats.org/markup-compatibility/2006">
      <mc:Choice Requires="x14">
        <oleObject shapeId="19651" progId="IDBS_XLfitContainer.XFCObjectRepository" r:id="rId25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51" progId="IDBS_XLfitContainer.XFCObjectRepository" r:id="rId257"/>
      </mc:Fallback>
    </mc:AlternateContent>
    <mc:AlternateContent xmlns:mc="http://schemas.openxmlformats.org/markup-compatibility/2006">
      <mc:Choice Requires="x14">
        <oleObject shapeId="19652" progId="IDBS_XLfitContainer.XFCObjectRepository" r:id="rId25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2" progId="IDBS_XLfitContainer.XFCObjectRepository" r:id="rId258"/>
      </mc:Fallback>
    </mc:AlternateContent>
    <mc:AlternateContent xmlns:mc="http://schemas.openxmlformats.org/markup-compatibility/2006">
      <mc:Choice Requires="x14">
        <oleObject shapeId="19653" progId="IDBS_XLfitContainer.XFCObjectRepository" r:id="rId25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3" progId="IDBS_XLfitContainer.XFCObjectRepository" r:id="rId259"/>
      </mc:Fallback>
    </mc:AlternateContent>
    <mc:AlternateContent xmlns:mc="http://schemas.openxmlformats.org/markup-compatibility/2006">
      <mc:Choice Requires="x14">
        <oleObject shapeId="19654" progId="IDBS_XLfitContainer.XFCObjectRepository" r:id="rId26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4" progId="IDBS_XLfitContainer.XFCObjectRepository" r:id="rId260"/>
      </mc:Fallback>
    </mc:AlternateContent>
    <mc:AlternateContent xmlns:mc="http://schemas.openxmlformats.org/markup-compatibility/2006">
      <mc:Choice Requires="x14">
        <oleObject shapeId="19655" progId="IDBS_XLfitContainer.XFCObjectRepository" r:id="rId26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5" progId="IDBS_XLfitContainer.XFCObjectRepository" r:id="rId261"/>
      </mc:Fallback>
    </mc:AlternateContent>
    <mc:AlternateContent xmlns:mc="http://schemas.openxmlformats.org/markup-compatibility/2006">
      <mc:Choice Requires="x14">
        <oleObject shapeId="19656" progId="IDBS_XLfitContainer.XFCObjectRepository" r:id="rId26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6" progId="IDBS_XLfitContainer.XFCObjectRepository" r:id="rId262"/>
      </mc:Fallback>
    </mc:AlternateContent>
    <mc:AlternateContent xmlns:mc="http://schemas.openxmlformats.org/markup-compatibility/2006">
      <mc:Choice Requires="x14">
        <oleObject shapeId="19657" progId="IDBS_XLfitContainer.XFCObjectRepository" r:id="rId26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7" progId="IDBS_XLfitContainer.XFCObjectRepository" r:id="rId263"/>
      </mc:Fallback>
    </mc:AlternateContent>
    <mc:AlternateContent xmlns:mc="http://schemas.openxmlformats.org/markup-compatibility/2006">
      <mc:Choice Requires="x14">
        <oleObject shapeId="19658" progId="IDBS_XLfitContainer.XFCObjectRepository" r:id="rId26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8" progId="IDBS_XLfitContainer.XFCObjectRepository" r:id="rId264"/>
      </mc:Fallback>
    </mc:AlternateContent>
    <mc:AlternateContent xmlns:mc="http://schemas.openxmlformats.org/markup-compatibility/2006">
      <mc:Choice Requires="x14">
        <oleObject shapeId="19766" progId="Prism8.Document" r:id="rId265">
          <objectPr defaultSize="0" r:id="rId266">
            <anchor moveWithCells="1">
              <from>
                <xdr:col>8</xdr:col>
                <xdr:colOff>0</xdr:colOff>
                <xdr:row>2</xdr:row>
                <xdr:rowOff>222250</xdr:rowOff>
              </from>
              <to>
                <xdr:col>14</xdr:col>
                <xdr:colOff>336550</xdr:colOff>
                <xdr:row>13</xdr:row>
                <xdr:rowOff>127000</xdr:rowOff>
              </to>
            </anchor>
          </objectPr>
        </oleObject>
      </mc:Choice>
      <mc:Fallback>
        <oleObject shapeId="19766" progId="Prism8.Document" r:id="rId265"/>
      </mc:Fallback>
    </mc:AlternateContent>
    <mc:AlternateContent xmlns:mc="http://schemas.openxmlformats.org/markup-compatibility/2006">
      <mc:Choice Requires="x14">
        <oleObject shapeId="19768" progId="Prism8.Document" r:id="rId267">
          <objectPr defaultSize="0" r:id="rId268">
            <anchor moveWithCells="1">
              <from>
                <xdr:col>8</xdr:col>
                <xdr:colOff>12700</xdr:colOff>
                <xdr:row>17</xdr:row>
                <xdr:rowOff>25400</xdr:rowOff>
              </from>
              <to>
                <xdr:col>14</xdr:col>
                <xdr:colOff>349250</xdr:colOff>
                <xdr:row>27</xdr:row>
                <xdr:rowOff>184150</xdr:rowOff>
              </to>
            </anchor>
          </objectPr>
        </oleObject>
      </mc:Choice>
      <mc:Fallback>
        <oleObject shapeId="19768" progId="Prism8.Document" r:id="rId267"/>
      </mc:Fallback>
    </mc:AlternateContent>
    <mc:AlternateContent xmlns:mc="http://schemas.openxmlformats.org/markup-compatibility/2006">
      <mc:Choice Requires="x14">
        <oleObject shapeId="19769" progId="Prism8.Document" r:id="rId269">
          <objectPr defaultSize="0" r:id="rId270">
            <anchor moveWithCells="1">
              <from>
                <xdr:col>8</xdr:col>
                <xdr:colOff>25400</xdr:colOff>
                <xdr:row>31</xdr:row>
                <xdr:rowOff>44450</xdr:rowOff>
              </from>
              <to>
                <xdr:col>14</xdr:col>
                <xdr:colOff>349250</xdr:colOff>
                <xdr:row>41</xdr:row>
                <xdr:rowOff>203200</xdr:rowOff>
              </to>
            </anchor>
          </objectPr>
        </oleObject>
      </mc:Choice>
      <mc:Fallback>
        <oleObject shapeId="19769" progId="Prism8.Document" r:id="rId269"/>
      </mc:Fallback>
    </mc:AlternateContent>
    <mc:AlternateContent xmlns:mc="http://schemas.openxmlformats.org/markup-compatibility/2006">
      <mc:Choice Requires="x14">
        <oleObject shapeId="19771" progId="Prism8.Document" r:id="rId271">
          <objectPr defaultSize="0" r:id="rId272">
            <anchor moveWithCells="1">
              <from>
                <xdr:col>7</xdr:col>
                <xdr:colOff>806450</xdr:colOff>
                <xdr:row>45</xdr:row>
                <xdr:rowOff>38100</xdr:rowOff>
              </from>
              <to>
                <xdr:col>14</xdr:col>
                <xdr:colOff>254000</xdr:colOff>
                <xdr:row>55</xdr:row>
                <xdr:rowOff>196850</xdr:rowOff>
              </to>
            </anchor>
          </objectPr>
        </oleObject>
      </mc:Choice>
      <mc:Fallback>
        <oleObject shapeId="19771" progId="Prism8.Document" r:id="rId271"/>
      </mc:Fallback>
    </mc:AlternateContent>
    <mc:AlternateContent xmlns:mc="http://schemas.openxmlformats.org/markup-compatibility/2006">
      <mc:Choice Requires="x14">
        <oleObject shapeId="19773" progId="Prism8.Document" r:id="rId273">
          <objectPr defaultSize="0" r:id="rId274">
            <anchor moveWithCells="1">
              <from>
                <xdr:col>7</xdr:col>
                <xdr:colOff>819150</xdr:colOff>
                <xdr:row>59</xdr:row>
                <xdr:rowOff>38100</xdr:rowOff>
              </from>
              <to>
                <xdr:col>14</xdr:col>
                <xdr:colOff>266700</xdr:colOff>
                <xdr:row>69</xdr:row>
                <xdr:rowOff>196850</xdr:rowOff>
              </to>
            </anchor>
          </objectPr>
        </oleObject>
      </mc:Choice>
      <mc:Fallback>
        <oleObject shapeId="19773" progId="Prism8.Document" r:id="rId273"/>
      </mc:Fallback>
    </mc:AlternateContent>
    <mc:AlternateContent xmlns:mc="http://schemas.openxmlformats.org/markup-compatibility/2006">
      <mc:Choice Requires="x14">
        <oleObject shapeId="19774" progId="Prism8.Document" r:id="rId275">
          <objectPr defaultSize="0" r:id="rId276">
            <anchor moveWithCells="1">
              <from>
                <xdr:col>7</xdr:col>
                <xdr:colOff>838200</xdr:colOff>
                <xdr:row>73</xdr:row>
                <xdr:rowOff>12700</xdr:rowOff>
              </from>
              <to>
                <xdr:col>14</xdr:col>
                <xdr:colOff>279400</xdr:colOff>
                <xdr:row>83</xdr:row>
                <xdr:rowOff>171450</xdr:rowOff>
              </to>
            </anchor>
          </objectPr>
        </oleObject>
      </mc:Choice>
      <mc:Fallback>
        <oleObject shapeId="19774" progId="Prism8.Document" r:id="rId27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Summary</vt:lpstr>
      <vt:lpstr>Protocol</vt:lpstr>
      <vt:lpstr>Compound Information</vt:lpstr>
      <vt:lpstr>Raw Data IC50</vt:lpstr>
      <vt:lpstr>IC50 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徐招兵</cp:lastModifiedBy>
  <dcterms:created xsi:type="dcterms:W3CDTF">2006-09-16T00:00:00Z</dcterms:created>
  <dcterms:modified xsi:type="dcterms:W3CDTF">2024-10-08T00:10:40Z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80863FEF8D0944968F99B6C0A175FD6E_13</vt:lpwstr>
  </property>
  <property fmtid="{D5CDD505-2E9C-101B-9397-08002B2CF9AE}" pid="3" name="KSOProductBuildVer">
    <vt:lpwstr>2052-12.1.0.18276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