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35项目\20250318\"/>
    </mc:Choice>
  </mc:AlternateContent>
  <bookViews>
    <workbookView xWindow="-120" yWindow="-120" windowWidth="29040" windowHeight="15720" tabRatio="695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7" l="1"/>
  <c r="D60" i="7"/>
  <c r="A70" i="7"/>
  <c r="A30" i="7" l="1"/>
  <c r="E61" i="7"/>
  <c r="E60" i="7"/>
  <c r="D70" i="7" l="1"/>
  <c r="L70" i="7"/>
  <c r="J71" i="7"/>
  <c r="L71" i="7"/>
  <c r="E71" i="7"/>
  <c r="F71" i="7"/>
  <c r="J70" i="7"/>
  <c r="E70" i="7"/>
  <c r="M70" i="7"/>
  <c r="K71" i="7"/>
  <c r="D71" i="7"/>
  <c r="M71" i="7"/>
  <c r="H70" i="7"/>
  <c r="I70" i="7"/>
  <c r="H71" i="7"/>
  <c r="I71" i="7"/>
  <c r="F70" i="7"/>
  <c r="G71" i="7"/>
  <c r="K70" i="7"/>
  <c r="G70" i="7"/>
  <c r="D25" i="7" l="1"/>
  <c r="D24" i="7"/>
  <c r="D66" i="7" l="1"/>
  <c r="A74" i="8" l="1"/>
  <c r="D32" i="7" l="1"/>
  <c r="D31" i="7"/>
  <c r="D67" i="7"/>
  <c r="I69" i="7"/>
  <c r="G32" i="7"/>
  <c r="E24" i="7"/>
  <c r="I31" i="7"/>
  <c r="E67" i="7" l="1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G24" i="7" l="1"/>
  <c r="E68" i="7"/>
  <c r="E32" i="7"/>
  <c r="E35" i="7"/>
  <c r="E34" i="7"/>
  <c r="E33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8" i="7"/>
  <c r="A66" i="7"/>
  <c r="A60" i="8"/>
  <c r="A46" i="8"/>
  <c r="B48" i="8" s="1"/>
  <c r="A34" i="7"/>
  <c r="A32" i="7"/>
  <c r="E5" i="7"/>
  <c r="F5" i="7" s="1"/>
  <c r="G5" i="7" s="1"/>
  <c r="H5" i="7" s="1"/>
  <c r="I5" i="7" s="1"/>
  <c r="J5" i="7" s="1"/>
  <c r="K5" i="7" s="1"/>
  <c r="L5" i="7" s="1"/>
  <c r="E66" i="7" l="1"/>
  <c r="H67" i="7"/>
  <c r="K69" i="7"/>
  <c r="K68" i="7"/>
  <c r="D68" i="7"/>
  <c r="F68" i="7"/>
  <c r="H66" i="7"/>
  <c r="J66" i="7"/>
  <c r="L66" i="7"/>
  <c r="M69" i="7"/>
  <c r="L68" i="7"/>
  <c r="K67" i="7"/>
  <c r="M67" i="7"/>
  <c r="M66" i="7"/>
  <c r="E69" i="7"/>
  <c r="G69" i="7"/>
  <c r="G68" i="7"/>
  <c r="F67" i="7"/>
  <c r="F61" i="7"/>
  <c r="F66" i="7"/>
  <c r="J69" i="7"/>
  <c r="I68" i="7"/>
  <c r="I67" i="7"/>
  <c r="L69" i="7"/>
  <c r="D69" i="7"/>
  <c r="G66" i="7"/>
  <c r="I66" i="7"/>
  <c r="K66" i="7"/>
  <c r="J68" i="7"/>
  <c r="J67" i="7"/>
  <c r="L67" i="7"/>
  <c r="G67" i="7"/>
  <c r="M68" i="7"/>
  <c r="F69" i="7"/>
  <c r="H69" i="7"/>
  <c r="H68" i="7"/>
  <c r="F60" i="7"/>
  <c r="A32" i="8" l="1"/>
  <c r="C43" i="8" l="1"/>
  <c r="C42" i="8"/>
  <c r="C41" i="8"/>
  <c r="F25" i="7" l="1"/>
  <c r="F24" i="7" l="1"/>
  <c r="A62" i="8" l="1"/>
  <c r="A76" i="8"/>
  <c r="A48" i="8"/>
  <c r="A49" i="8" s="1"/>
  <c r="A50" i="8" s="1"/>
  <c r="A51" i="8" s="1"/>
  <c r="A52" i="8" s="1"/>
  <c r="A34" i="8"/>
  <c r="A53" i="8" l="1"/>
  <c r="A54" i="8" s="1"/>
  <c r="A55" i="8" s="1"/>
  <c r="A56" i="8" s="1"/>
  <c r="A57" i="8" s="1"/>
  <c r="A77" i="8"/>
  <c r="A78" i="8" s="1"/>
  <c r="A79" i="8" s="1"/>
  <c r="A80" i="8" s="1"/>
  <c r="A81" i="8" s="1"/>
  <c r="A82" i="8" s="1"/>
  <c r="A83" i="8" s="1"/>
  <c r="A84" i="8" s="1"/>
  <c r="A85" i="8" s="1"/>
  <c r="A63" i="8"/>
  <c r="A64" i="8" s="1"/>
  <c r="A65" i="8" s="1"/>
  <c r="A66" i="8" s="1"/>
  <c r="A67" i="8" s="1"/>
  <c r="A68" i="8" s="1"/>
  <c r="A69" i="8" s="1"/>
  <c r="A70" i="8" s="1"/>
  <c r="A71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C65" i="8"/>
  <c r="B76" i="8"/>
  <c r="B83" i="8"/>
  <c r="B34" i="8"/>
  <c r="C36" i="8"/>
  <c r="C83" i="8"/>
  <c r="C67" i="8"/>
  <c r="B81" i="8"/>
  <c r="C35" i="8"/>
  <c r="B40" i="8"/>
  <c r="C38" i="8"/>
  <c r="B57" i="8"/>
  <c r="B55" i="8"/>
  <c r="B67" i="8"/>
  <c r="C79" i="8"/>
  <c r="C39" i="8"/>
  <c r="B54" i="8"/>
  <c r="B43" i="8"/>
  <c r="B65" i="8"/>
  <c r="B64" i="8"/>
  <c r="B49" i="8"/>
  <c r="C34" i="8"/>
  <c r="C71" i="8"/>
  <c r="C77" i="8"/>
  <c r="B66" i="8"/>
  <c r="C40" i="8"/>
  <c r="C50" i="8"/>
  <c r="C70" i="8"/>
  <c r="C76" i="8"/>
  <c r="C55" i="8"/>
  <c r="C57" i="8"/>
  <c r="C84" i="8"/>
  <c r="B80" i="8"/>
  <c r="B39" i="8"/>
  <c r="B42" i="8"/>
  <c r="B68" i="8"/>
  <c r="C64" i="8"/>
  <c r="B37" i="8"/>
  <c r="C51" i="8"/>
  <c r="B62" i="8"/>
  <c r="B82" i="8"/>
  <c r="C66" i="8"/>
  <c r="C49" i="8"/>
  <c r="B36" i="8"/>
  <c r="B63" i="8"/>
  <c r="B84" i="8"/>
  <c r="B85" i="8"/>
  <c r="B56" i="8"/>
  <c r="B38" i="8"/>
  <c r="C69" i="8"/>
  <c r="C62" i="8"/>
  <c r="C85" i="8"/>
  <c r="C48" i="8"/>
  <c r="C63" i="8"/>
  <c r="C68" i="8"/>
  <c r="C78" i="8"/>
  <c r="B35" i="8"/>
  <c r="C37" i="8"/>
  <c r="B79" i="8"/>
  <c r="B69" i="8"/>
  <c r="C82" i="8"/>
  <c r="C80" i="8"/>
  <c r="B52" i="8"/>
  <c r="C81" i="8"/>
  <c r="B50" i="8"/>
  <c r="B51" i="8"/>
  <c r="C56" i="8"/>
  <c r="B53" i="8"/>
  <c r="C52" i="8"/>
  <c r="B77" i="8"/>
  <c r="C54" i="8"/>
  <c r="C53" i="8"/>
  <c r="B70" i="8"/>
  <c r="B71" i="8"/>
  <c r="B78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80" i="8"/>
  <c r="D80" i="8"/>
  <c r="E85" i="8"/>
  <c r="D85" i="8"/>
  <c r="E53" i="8"/>
  <c r="D53" i="8"/>
  <c r="E51" i="8"/>
  <c r="D51" i="8"/>
  <c r="E40" i="8"/>
  <c r="D40" i="8"/>
  <c r="E50" i="8"/>
  <c r="D50" i="8"/>
  <c r="D49" i="8"/>
  <c r="E49" i="8"/>
  <c r="E81" i="8"/>
  <c r="D81" i="8"/>
  <c r="E82" i="8"/>
  <c r="D82" i="8"/>
  <c r="E48" i="8"/>
  <c r="D48" i="8"/>
  <c r="D64" i="8"/>
  <c r="E64" i="8"/>
  <c r="E78" i="8"/>
  <c r="D78" i="8"/>
  <c r="D52" i="8"/>
  <c r="E52" i="8"/>
  <c r="E62" i="8"/>
  <c r="D62" i="8"/>
  <c r="E55" i="8"/>
  <c r="E65" i="8"/>
  <c r="D65" i="8"/>
  <c r="E43" i="8"/>
  <c r="D43" i="8"/>
  <c r="E71" i="8"/>
  <c r="D71" i="8"/>
  <c r="D70" i="8"/>
  <c r="E70" i="8"/>
  <c r="D37" i="8"/>
  <c r="E37" i="8"/>
  <c r="D54" i="8"/>
  <c r="E54" i="8"/>
  <c r="D69" i="8"/>
  <c r="E69" i="8"/>
  <c r="E38" i="8"/>
  <c r="D38" i="8"/>
  <c r="D34" i="8"/>
  <c r="E34" i="8"/>
  <c r="E56" i="8"/>
  <c r="D56" i="8"/>
  <c r="E68" i="8"/>
  <c r="D68" i="8"/>
  <c r="D83" i="8"/>
  <c r="E83" i="8"/>
  <c r="E67" i="8"/>
  <c r="D67" i="8"/>
  <c r="D76" i="8"/>
  <c r="E76" i="8"/>
  <c r="E79" i="8"/>
  <c r="D79" i="8"/>
  <c r="E77" i="8"/>
  <c r="D77" i="8"/>
  <c r="E35" i="8"/>
  <c r="D35" i="8"/>
  <c r="E84" i="8"/>
  <c r="D84" i="8"/>
  <c r="E42" i="8"/>
  <c r="D42" i="8"/>
  <c r="E66" i="8"/>
  <c r="D66" i="8"/>
  <c r="D63" i="8"/>
  <c r="E63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A10" i="8" l="1"/>
  <c r="A11" i="8" l="1"/>
  <c r="A12" i="8" l="1"/>
  <c r="A13" i="8" l="1"/>
  <c r="A14" i="8" l="1"/>
  <c r="A15" i="8" s="1"/>
  <c r="H11" i="5" l="1"/>
  <c r="E7" i="5"/>
  <c r="E8" i="5"/>
  <c r="F8" i="5"/>
  <c r="F9" i="5"/>
  <c r="H8" i="5"/>
  <c r="G7" i="5"/>
  <c r="F10" i="5"/>
  <c r="H9" i="5"/>
  <c r="E11" i="5"/>
  <c r="H10" i="5"/>
  <c r="F11" i="5"/>
  <c r="E6" i="5"/>
  <c r="G8" i="5"/>
  <c r="G9" i="5"/>
  <c r="F7" i="5"/>
  <c r="E10" i="5"/>
  <c r="G10" i="5"/>
  <c r="E9" i="5"/>
  <c r="G11" i="5"/>
  <c r="H7" i="5"/>
  <c r="H6" i="5"/>
  <c r="F6" i="5"/>
  <c r="G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60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61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7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7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<sst xmlns="http://schemas.openxmlformats.org/spreadsheetml/2006/main" count="289" uniqueCount="131">
  <si>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</si>
  <si>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</si>
  <si>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</si>
  <si>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</si>
  <si>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</si>
  <si>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</si>
  <si>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</si>
  <si>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</si>
  <si>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</si>
  <si>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</si>
  <si>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</si>
  <si>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</si>
  <si>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</si>
  <si>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</si>
  <si>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</si>
  <si>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</si>
  <si>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</si>
  <si>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</si>
  <si>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</si>
  <si>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</si>
  <si>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</si>
  <si>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</si>
  <si>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</si>
  <si>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</si>
  <si>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</si>
  <si>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</si>
  <si>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</si>
  <si>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</si>
  <si>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</si>
  <si>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</si>
  <si>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</si>
  <si>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</si>
  <si>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7" type="noConversion"/>
  </si>
  <si>
    <t>Top</t>
    <phoneticPr fontId="7" type="noConversion"/>
  </si>
  <si>
    <t>Inhibition %</t>
  </si>
  <si>
    <t>Mean</t>
    <phoneticPr fontId="7" type="noConversion"/>
  </si>
  <si>
    <t>DMSO</t>
    <phoneticPr fontId="7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</si>
  <si>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7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</si>
  <si>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7" type="noConversion"/>
  </si>
  <si>
    <t>Entry</t>
  </si>
  <si>
    <t>Start Conc., nM</t>
    <phoneticPr fontId="7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</si>
  <si>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</si>
  <si>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</si>
  <si>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7" type="noConversion"/>
  </si>
  <si>
    <t>Compound Information</t>
    <phoneticPr fontId="7" type="noConversion"/>
  </si>
  <si>
    <t>#</t>
  </si>
  <si>
    <t>Solvent</t>
    <phoneticPr fontId="7" type="noConversion"/>
  </si>
  <si>
    <t>Storage Condition</t>
    <phoneticPr fontId="7" type="noConversion"/>
  </si>
  <si>
    <t>Compound Dilution</t>
    <phoneticPr fontId="7" type="noConversion"/>
  </si>
  <si>
    <t>DMSO Stock</t>
    <phoneticPr fontId="7" type="noConversion"/>
  </si>
  <si>
    <t>Start Conc.</t>
    <phoneticPr fontId="7" type="noConversion"/>
  </si>
  <si>
    <t xml:space="preserve">Dose Dilution </t>
  </si>
  <si>
    <t>In Source Plate</t>
    <phoneticPr fontId="7" type="noConversion"/>
  </si>
  <si>
    <t>3-Fold Serial Dilution/dose 1-dose9</t>
    <phoneticPr fontId="7" type="noConversion"/>
  </si>
  <si>
    <t xml:space="preserve">Final Conc. in Assay Plate, nM </t>
    <phoneticPr fontId="7" type="noConversion"/>
  </si>
  <si>
    <t>-20℃</t>
    <phoneticPr fontId="7" type="noConversion"/>
  </si>
  <si>
    <t>Medium</t>
  </si>
  <si>
    <t xml:space="preserve">Conc. nM </t>
    <phoneticPr fontId="7" type="noConversion"/>
  </si>
  <si>
    <t>Plate 1_Plate Map</t>
    <phoneticPr fontId="7" type="noConversion"/>
  </si>
  <si>
    <t xml:space="preserve">Plate 1_Raw Data </t>
    <phoneticPr fontId="7" type="noConversion"/>
  </si>
  <si>
    <t>High Control</t>
  </si>
  <si>
    <t>High Control</t>
    <phoneticPr fontId="7" type="noConversion"/>
  </si>
  <si>
    <t>Low Control</t>
  </si>
  <si>
    <t>Plate 1_Inhibition %</t>
  </si>
  <si>
    <t xml:space="preserve">Conc. nM </t>
  </si>
  <si>
    <t>Plate 2_Plate Map</t>
    <phoneticPr fontId="7" type="noConversion"/>
  </si>
  <si>
    <t xml:space="preserve">Plate 2_Raw Data </t>
    <phoneticPr fontId="7" type="noConversion"/>
  </si>
  <si>
    <t>Title</t>
    <phoneticPr fontId="7" type="noConversion"/>
  </si>
  <si>
    <t>Luminescence</t>
    <phoneticPr fontId="7" type="noConversion"/>
  </si>
  <si>
    <t>Cpd Conc.(nM)</t>
    <phoneticPr fontId="7" type="noConversion"/>
  </si>
  <si>
    <t>Low control</t>
    <phoneticPr fontId="7" type="noConversion"/>
  </si>
  <si>
    <t>Stock (mM)</t>
    <phoneticPr fontId="7" type="noConversion"/>
  </si>
  <si>
    <t>10 mM</t>
    <phoneticPr fontId="7" type="noConversion"/>
  </si>
  <si>
    <t xml:space="preserve">Add 5 μL 10 mM into 10 μL DMSO </t>
    <phoneticPr fontId="7" type="noConversion"/>
  </si>
  <si>
    <t>0.1%DMSO</t>
    <phoneticPr fontId="7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</si>
  <si>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</si>
  <si>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</si>
  <si>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Dilution Fold</t>
    <phoneticPr fontId="7" type="noConversion"/>
  </si>
  <si>
    <t>Assay name</t>
    <phoneticPr fontId="13" type="noConversion"/>
  </si>
  <si>
    <t>Cell Proliferation Assay with TEAD inhibitor</t>
    <phoneticPr fontId="24" type="noConversion"/>
  </si>
  <si>
    <t>Purpose</t>
    <phoneticPr fontId="13" type="noConversion"/>
  </si>
  <si>
    <t>Assay Date</t>
    <phoneticPr fontId="13" type="noConversion"/>
  </si>
  <si>
    <t>Report Release Date</t>
    <phoneticPr fontId="13" type="noConversion"/>
  </si>
  <si>
    <t>Assay Performed by</t>
    <phoneticPr fontId="24" type="noConversion"/>
  </si>
  <si>
    <t>Xiulan Yang</t>
    <phoneticPr fontId="24" type="noConversion"/>
  </si>
  <si>
    <t xml:space="preserve"> Signature:</t>
    <phoneticPr fontId="16" type="noConversion"/>
  </si>
  <si>
    <t>Study Director</t>
    <phoneticPr fontId="16" type="noConversion"/>
  </si>
  <si>
    <t xml:space="preserve"> Signature:</t>
    <phoneticPr fontId="16" type="noConversion"/>
  </si>
  <si>
    <t>Report Prepared by</t>
    <phoneticPr fontId="24" type="noConversion"/>
  </si>
  <si>
    <t>Xiulan Yang</t>
    <phoneticPr fontId="24" type="noConversion"/>
  </si>
  <si>
    <t>Report Approval</t>
    <phoneticPr fontId="24" type="noConversion"/>
  </si>
  <si>
    <t xml:space="preserve">HCT116 Cell Proliferation Assay Report </t>
    <phoneticPr fontId="24" type="noConversion"/>
  </si>
  <si>
    <t>To obtain IC50 of  test compounds on HCT116 cell lines</t>
    <phoneticPr fontId="24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</si>
  <si>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</si>
  <si>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</si>
  <si>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</si>
  <si>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</si>
  <si>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</si>
  <si>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</si>
  <si>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4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</si>
  <si>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</si>
  <si>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4" type="noConversion"/>
  </si>
  <si>
    <t>4. After 24 hours incubation, add 100ul of diluted compound solution into designated wells of the plate. The compound layout is on the next slide ,the final DMSO concentration is 0.1%.</t>
    <phoneticPr fontId="7" type="noConversion"/>
  </si>
  <si>
    <t>5. Return the plate into the incubator for 120Hrs.</t>
    <phoneticPr fontId="24" type="noConversion"/>
  </si>
  <si>
    <t xml:space="preserve">6. After 120hrs incubation,  complete the CTG assay according to the manufacturer’s manual. </t>
    <phoneticPr fontId="24" type="noConversion"/>
  </si>
  <si>
    <t>b)</t>
    <phoneticPr fontId="7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</si>
  <si>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7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</si>
  <si>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7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</si>
  <si>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7" type="noConversion"/>
  </si>
  <si>
    <t>c)</t>
    <phoneticPr fontId="7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</si>
  <si>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</si>
  <si>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7. Data analysis</t>
    <phoneticPr fontId="7" type="noConversion"/>
  </si>
  <si>
    <t>Add 100 μL into 100 μL medium, Final DMSO 0.1%</t>
    <phoneticPr fontId="7" type="noConversion"/>
  </si>
  <si>
    <t>Assay Date</t>
    <phoneticPr fontId="24" type="noConversion"/>
  </si>
  <si>
    <t>HCT116 proliferation Assay</t>
    <phoneticPr fontId="24" type="noConversion"/>
  </si>
  <si>
    <t>HCT116 cell lines</t>
    <phoneticPr fontId="24" type="noConversion"/>
  </si>
  <si>
    <t>HW350003A</t>
    <phoneticPr fontId="7" type="noConversion"/>
  </si>
  <si>
    <t>Bottom</t>
    <phoneticPr fontId="7" type="noConversion"/>
  </si>
  <si>
    <t>Summary-HCT116</t>
    <phoneticPr fontId="24" type="noConversion"/>
  </si>
  <si>
    <t>Zhikui Cheng</t>
    <phoneticPr fontId="24" type="noConversion"/>
  </si>
  <si>
    <t>Plate 2_Inhibition %</t>
    <phoneticPr fontId="7" type="noConversion"/>
  </si>
  <si>
    <t>HW356016</t>
  </si>
  <si>
    <t>HW356016</t>
    <phoneticPr fontId="7" type="noConversion"/>
  </si>
  <si>
    <t>HW356054</t>
  </si>
  <si>
    <t>HW356054</t>
    <phoneticPr fontId="7" type="noConversion"/>
  </si>
  <si>
    <t>HW356060</t>
  </si>
  <si>
    <t>HW356060</t>
    <phoneticPr fontId="7" type="noConversion"/>
  </si>
  <si>
    <t>HW356070</t>
  </si>
  <si>
    <t>HW356070</t>
    <phoneticPr fontId="7" type="noConversion"/>
  </si>
  <si>
    <t>HW356071</t>
  </si>
  <si>
    <t>HW356071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</si>
</sst>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[$-409]mmmm\ d\,\ yyyy;@"/>
    <numFmt numFmtId="178" formatCode="m/d;@"/>
  </numFmts>
  <fonts count="3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177" fontId="0" fillId="0" borderId="0"/>
    <xf numFmtId="9" fontId="3" fillId="0" borderId="0" applyFont="0" applyFill="0" applyBorder="0" applyAlignment="0" applyProtection="0">
      <alignment vertical="center"/>
    </xf>
    <xf numFmtId="177" fontId="2" fillId="0" borderId="0"/>
    <xf numFmtId="177" fontId="3" fillId="0" borderId="0"/>
    <xf numFmtId="177" fontId="3" fillId="0" borderId="0">
      <alignment vertical="center"/>
    </xf>
    <xf numFmtId="177" fontId="1" fillId="0" borderId="0">
      <alignment vertical="center"/>
    </xf>
  </cellStyleXfs>
  <cellXfs count="171">
    <xf numFmtId="177" fontId="0" fillId="0" borderId="0" xfId="0"/>
    <xf numFmtId="177" fontId="10" fillId="0" borderId="0" xfId="0" applyFont="1" applyAlignment="1">
      <alignment horizontal="left" vertical="center"/>
    </xf>
    <xf numFmtId="177" fontId="10" fillId="0" borderId="0" xfId="0" applyFont="1" applyAlignment="1">
      <alignment vertical="center"/>
    </xf>
    <xf numFmtId="177" fontId="10" fillId="0" borderId="0" xfId="0" applyFont="1" applyAlignment="1">
      <alignment vertical="center" wrapText="1"/>
    </xf>
    <xf numFmtId="176" fontId="10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9" borderId="5" xfId="0" applyNumberFormat="1" applyFont="1" applyFill="1" applyBorder="1" applyAlignment="1">
      <alignment horizontal="center" vertical="center"/>
    </xf>
    <xf numFmtId="176" fontId="10" fillId="9" borderId="6" xfId="0" applyNumberFormat="1" applyFont="1" applyFill="1" applyBorder="1" applyAlignment="1">
      <alignment horizontal="center" vertical="center"/>
    </xf>
    <xf numFmtId="177" fontId="13" fillId="0" borderId="0" xfId="0" applyFont="1" applyAlignment="1">
      <alignment vertical="center"/>
    </xf>
    <xf numFmtId="177" fontId="10" fillId="0" borderId="0" xfId="0" applyFont="1" applyAlignment="1">
      <alignment horizontal="center" vertical="center"/>
    </xf>
    <xf numFmtId="177" fontId="3" fillId="8" borderId="0" xfId="4" applyFill="1">
      <alignment vertical="center"/>
    </xf>
    <xf numFmtId="177" fontId="21" fillId="8" borderId="0" xfId="4" applyFont="1" applyFill="1">
      <alignment vertical="center"/>
    </xf>
    <xf numFmtId="177" fontId="3" fillId="14" borderId="0" xfId="4" applyFill="1">
      <alignment vertical="center"/>
    </xf>
    <xf numFmtId="177" fontId="3" fillId="0" borderId="0" xfId="4">
      <alignment vertical="center"/>
    </xf>
    <xf numFmtId="177" fontId="22" fillId="8" borderId="0" xfId="4" applyFont="1" applyFill="1">
      <alignment vertical="center"/>
    </xf>
    <xf numFmtId="177" fontId="22" fillId="14" borderId="0" xfId="4" applyFont="1" applyFill="1">
      <alignment vertical="center"/>
    </xf>
    <xf numFmtId="177" fontId="22" fillId="0" borderId="0" xfId="4" applyFont="1">
      <alignment vertical="center"/>
    </xf>
    <xf numFmtId="177" fontId="25" fillId="8" borderId="0" xfId="4" applyFont="1" applyFill="1" applyAlignment="1">
      <alignment horizontal="center" vertical="center"/>
    </xf>
    <xf numFmtId="177" fontId="21" fillId="14" borderId="0" xfId="4" applyFont="1" applyFill="1">
      <alignment vertical="center"/>
    </xf>
    <xf numFmtId="177" fontId="25" fillId="15" borderId="25" xfId="4" applyFont="1" applyFill="1" applyBorder="1" applyAlignment="1">
      <alignment horizontal="left" vertical="center"/>
    </xf>
    <xf numFmtId="177" fontId="21" fillId="8" borderId="0" xfId="4" applyFont="1" applyFill="1" applyAlignment="1">
      <alignment horizontal="left" vertical="center"/>
    </xf>
    <xf numFmtId="177" fontId="25" fillId="8" borderId="0" xfId="4" applyFont="1" applyFill="1" applyAlignment="1">
      <alignment horizontal="left" vertical="center"/>
    </xf>
    <xf numFmtId="177" fontId="21" fillId="14" borderId="0" xfId="4" applyFont="1" applyFill="1" applyAlignment="1">
      <alignment horizontal="left" vertical="center"/>
    </xf>
    <xf numFmtId="177" fontId="21" fillId="0" borderId="0" xfId="4" applyFont="1" applyAlignment="1">
      <alignment horizontal="left" vertical="center"/>
    </xf>
    <xf numFmtId="177" fontId="26" fillId="14" borderId="0" xfId="4" applyFont="1" applyFill="1" applyAlignment="1">
      <alignment horizontal="left" vertical="center"/>
    </xf>
    <xf numFmtId="177" fontId="21" fillId="8" borderId="0" xfId="4" applyFont="1" applyFill="1" applyAlignment="1">
      <alignment horizontal="left" vertical="center" wrapText="1"/>
    </xf>
    <xf numFmtId="177" fontId="27" fillId="8" borderId="0" xfId="4" applyFont="1" applyFill="1" applyAlignment="1">
      <alignment horizontal="left" vertical="center"/>
    </xf>
    <xf numFmtId="177" fontId="28" fillId="8" borderId="0" xfId="4" applyFont="1" applyFill="1" applyAlignment="1">
      <alignment horizontal="left" vertical="center"/>
    </xf>
    <xf numFmtId="177" fontId="29" fillId="8" borderId="0" xfId="4" applyNumberFormat="1" applyFont="1" applyFill="1" applyAlignment="1">
      <alignment horizontal="left" vertical="center"/>
    </xf>
    <xf numFmtId="14" fontId="29" fillId="7" borderId="0" xfId="4" applyNumberFormat="1" applyFont="1" applyFill="1" applyAlignment="1">
      <alignment horizontal="left" vertical="center"/>
    </xf>
    <xf numFmtId="177" fontId="21" fillId="8" borderId="0" xfId="4" applyNumberFormat="1" applyFont="1" applyFill="1" applyAlignment="1">
      <alignment horizontal="left" vertical="center"/>
    </xf>
    <xf numFmtId="14" fontId="29" fillId="0" borderId="0" xfId="4" applyNumberFormat="1" applyFont="1" applyAlignment="1">
      <alignment horizontal="left" vertical="center"/>
    </xf>
    <xf numFmtId="177" fontId="25" fillId="8" borderId="0" xfId="4" applyFont="1" applyFill="1" applyAlignment="1">
      <alignment horizontal="left"/>
    </xf>
    <xf numFmtId="177" fontId="21" fillId="8" borderId="0" xfId="4" applyFont="1" applyFill="1" applyAlignment="1">
      <alignment horizontal="left"/>
    </xf>
    <xf numFmtId="177" fontId="30" fillId="8" borderId="0" xfId="4" applyFont="1" applyFill="1" applyAlignment="1">
      <alignment horizontal="left"/>
    </xf>
    <xf numFmtId="177" fontId="11" fillId="8" borderId="0" xfId="4" applyFont="1" applyFill="1" applyAlignment="1">
      <alignment horizontal="left" vertical="center"/>
    </xf>
    <xf numFmtId="177" fontId="3" fillId="14" borderId="0" xfId="4" applyFill="1" applyAlignment="1">
      <alignment horizontal="left" vertical="center"/>
    </xf>
    <xf numFmtId="177" fontId="3" fillId="0" borderId="0" xfId="4" applyAlignment="1">
      <alignment horizontal="left" vertical="center"/>
    </xf>
    <xf numFmtId="177" fontId="8" fillId="8" borderId="0" xfId="4" applyFont="1" applyFill="1" applyAlignment="1">
      <alignment horizontal="left" vertical="center"/>
    </xf>
    <xf numFmtId="177" fontId="3" fillId="8" borderId="0" xfId="4" applyFill="1" applyAlignment="1">
      <alignment horizontal="left" vertical="center"/>
    </xf>
    <xf numFmtId="177" fontId="31" fillId="16" borderId="0" xfId="5" applyFont="1" applyFill="1">
      <alignment vertical="center"/>
    </xf>
    <xf numFmtId="177" fontId="31" fillId="0" borderId="0" xfId="5" applyFont="1">
      <alignment vertical="center"/>
    </xf>
    <xf numFmtId="177" fontId="10" fillId="0" borderId="0" xfId="0" applyFont="1" applyAlignment="1"/>
    <xf numFmtId="177" fontId="9" fillId="0" borderId="0" xfId="0" applyFont="1" applyAlignment="1">
      <alignment horizontal="left" vertical="center" readingOrder="1"/>
    </xf>
    <xf numFmtId="177" fontId="14" fillId="0" borderId="0" xfId="0" applyFont="1" applyAlignment="1">
      <alignment horizontal="left" vertical="center" readingOrder="1"/>
    </xf>
    <xf numFmtId="177" fontId="32" fillId="0" borderId="0" xfId="0" applyFont="1" applyAlignment="1">
      <alignment horizontal="left" vertical="center" readingOrder="1"/>
    </xf>
    <xf numFmtId="177" fontId="16" fillId="0" borderId="0" xfId="0" applyFont="1" applyAlignment="1">
      <alignment vertical="center"/>
    </xf>
    <xf numFmtId="177" fontId="9" fillId="0" borderId="0" xfId="0" applyNumberFormat="1" applyFont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left"/>
    </xf>
    <xf numFmtId="177" fontId="10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center" vertical="center"/>
    </xf>
    <xf numFmtId="176" fontId="13" fillId="3" borderId="0" xfId="0" applyNumberFormat="1" applyFont="1" applyFill="1" applyAlignment="1">
      <alignment horizontal="center" vertical="center"/>
    </xf>
    <xf numFmtId="176" fontId="13" fillId="7" borderId="0" xfId="0" applyNumberFormat="1" applyFont="1" applyFill="1" applyAlignment="1">
      <alignment vertical="center"/>
    </xf>
    <xf numFmtId="176" fontId="19" fillId="4" borderId="1" xfId="0" applyNumberFormat="1" applyFont="1" applyFill="1" applyBorder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left" vertical="center"/>
    </xf>
    <xf numFmtId="177" fontId="15" fillId="7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left"/>
    </xf>
    <xf numFmtId="177" fontId="10" fillId="0" borderId="0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4" fontId="29" fillId="7" borderId="0" xfId="4" applyNumberFormat="1" applyFont="1" applyFill="1" applyBorder="1" applyAlignment="1">
      <alignment horizontal="left" vertical="center"/>
    </xf>
    <xf numFmtId="177" fontId="21" fillId="8" borderId="0" xfId="4" applyFont="1" applyFill="1" applyBorder="1" applyAlignment="1">
      <alignment horizontal="left" vertical="center"/>
    </xf>
    <xf numFmtId="177" fontId="23" fillId="8" borderId="0" xfId="4" applyFont="1" applyFill="1" applyAlignment="1">
      <alignment horizontal="center" vertical="center" wrapText="1"/>
    </xf>
    <xf numFmtId="177" fontId="22" fillId="8" borderId="0" xfId="4" applyFont="1" applyFill="1" applyAlignment="1">
      <alignment vertical="center" wrapText="1"/>
    </xf>
    <xf numFmtId="177" fontId="21" fillId="15" borderId="31" xfId="4" applyFont="1" applyFill="1" applyBorder="1" applyAlignment="1">
      <alignment horizontal="left" vertical="center"/>
    </xf>
    <xf numFmtId="177" fontId="21" fillId="15" borderId="32" xfId="4" applyFont="1" applyFill="1" applyBorder="1" applyAlignment="1">
      <alignment horizontal="left" vertical="center"/>
    </xf>
    <xf numFmtId="177" fontId="21" fillId="8" borderId="0" xfId="4" applyFont="1" applyFill="1" applyAlignment="1">
      <alignment horizontal="left" vertical="center" wrapText="1"/>
    </xf>
    <xf numFmtId="176" fontId="13" fillId="3" borderId="0" xfId="0" applyNumberFormat="1" applyFont="1" applyFill="1" applyAlignment="1">
      <alignment horizontal="left" vertical="center"/>
    </xf>
    <xf numFmtId="176" fontId="13" fillId="13" borderId="25" xfId="0" applyNumberFormat="1" applyFont="1" applyFill="1" applyBorder="1" applyAlignment="1">
      <alignment horizontal="center" vertical="center"/>
    </xf>
    <xf numFmtId="176" fontId="13" fillId="13" borderId="31" xfId="0" applyNumberFormat="1" applyFont="1" applyFill="1" applyBorder="1" applyAlignment="1">
      <alignment horizontal="center" vertical="center"/>
    </xf>
    <xf numFmtId="176" fontId="13" fillId="13" borderId="32" xfId="0" applyNumberFormat="1" applyFont="1" applyFill="1" applyBorder="1" applyAlignment="1">
      <alignment horizontal="center" vertical="center"/>
    </xf>
    <xf numFmtId="176" fontId="13" fillId="5" borderId="2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5" borderId="4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 wrapText="1"/>
    </xf>
    <xf numFmtId="0" fontId="15" fillId="2" borderId="0" xfId="0" applyNumberFormat="1" applyFont="1" applyFill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0" fillId="0" borderId="25" xfId="0" applyNumberFormat="1" applyFont="1" applyBorder="1" applyAlignment="1">
      <alignment horizontal="center" vertical="center"/>
    </xf>
    <xf numFmtId="0" fontId="13" fillId="0" borderId="0" xfId="0" applyNumberFormat="1" applyFont="1" applyAlignment="1">
      <alignment vertical="center"/>
    </xf>
    <xf numFmtId="0" fontId="13" fillId="0" borderId="0" xfId="0" applyNumberFormat="1" applyFont="1"/>
    <xf numFmtId="0" fontId="10" fillId="0" borderId="0" xfId="0" applyNumberFormat="1" applyFont="1"/>
    <xf numFmtId="0" fontId="13" fillId="10" borderId="19" xfId="0" applyNumberFormat="1" applyFont="1" applyFill="1" applyBorder="1" applyAlignment="1">
      <alignment horizontal="center" vertical="center"/>
    </xf>
    <xf numFmtId="0" fontId="13" fillId="10" borderId="21" xfId="0" applyNumberFormat="1" applyFont="1" applyFill="1" applyBorder="1" applyAlignment="1">
      <alignment horizontal="center" vertical="center"/>
    </xf>
    <xf numFmtId="0" fontId="13" fillId="7" borderId="0" xfId="0" applyNumberFormat="1" applyFont="1" applyFill="1" applyBorder="1" applyAlignment="1">
      <alignment horizontal="center" vertical="center"/>
    </xf>
    <xf numFmtId="0" fontId="13" fillId="10" borderId="22" xfId="0" applyNumberFormat="1" applyFont="1" applyFill="1" applyBorder="1" applyAlignment="1">
      <alignment horizontal="center" vertical="center"/>
    </xf>
    <xf numFmtId="0" fontId="10" fillId="0" borderId="21" xfId="0" quotePrefix="1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0" xfId="0" quotePrefix="1" applyNumberFormat="1" applyFont="1" applyBorder="1" applyAlignment="1">
      <alignment horizontal="center" vertical="center"/>
    </xf>
    <xf numFmtId="0" fontId="13" fillId="10" borderId="19" xfId="0" applyNumberFormat="1" applyFont="1" applyFill="1" applyBorder="1" applyAlignment="1">
      <alignment horizontal="center" vertical="center" wrapText="1"/>
    </xf>
    <xf numFmtId="0" fontId="13" fillId="10" borderId="19" xfId="0" applyNumberFormat="1" applyFont="1" applyFill="1" applyBorder="1" applyAlignment="1">
      <alignment horizontal="center" vertical="center" wrapText="1"/>
    </xf>
    <xf numFmtId="0" fontId="13" fillId="10" borderId="25" xfId="0" applyNumberFormat="1" applyFont="1" applyFill="1" applyBorder="1" applyAlignment="1">
      <alignment horizontal="center" vertical="center" wrapText="1"/>
    </xf>
    <xf numFmtId="0" fontId="13" fillId="10" borderId="21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wrapText="1"/>
    </xf>
    <xf numFmtId="0" fontId="13" fillId="10" borderId="11" xfId="0" applyNumberFormat="1" applyFont="1" applyFill="1" applyBorder="1" applyAlignment="1">
      <alignment horizontal="center" vertical="center" wrapText="1"/>
    </xf>
    <xf numFmtId="0" fontId="13" fillId="10" borderId="11" xfId="0" applyNumberFormat="1" applyFont="1" applyFill="1" applyBorder="1" applyAlignment="1">
      <alignment horizontal="center" vertical="center" wrapText="1"/>
    </xf>
    <xf numFmtId="0" fontId="13" fillId="10" borderId="20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13" fillId="3" borderId="0" xfId="0" applyNumberFormat="1" applyFont="1" applyFill="1"/>
    <xf numFmtId="0" fontId="10" fillId="7" borderId="0" xfId="0" applyNumberFormat="1" applyFont="1" applyFill="1" applyAlignment="1">
      <alignment horizontal="center"/>
    </xf>
    <xf numFmtId="0" fontId="10" fillId="7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vertical="center"/>
    </xf>
    <xf numFmtId="0" fontId="10" fillId="0" borderId="8" xfId="0" applyNumberFormat="1" applyFont="1" applyBorder="1"/>
    <xf numFmtId="0" fontId="13" fillId="7" borderId="8" xfId="0" applyNumberFormat="1" applyFont="1" applyFill="1" applyBorder="1" applyAlignment="1">
      <alignment vertical="center"/>
    </xf>
    <xf numFmtId="0" fontId="10" fillId="0" borderId="16" xfId="0" applyNumberFormat="1" applyFont="1" applyBorder="1" applyAlignment="1">
      <alignment horizontal="left" vertical="center"/>
    </xf>
    <xf numFmtId="0" fontId="10" fillId="7" borderId="0" xfId="0" applyNumberFormat="1" applyFont="1" applyFill="1" applyAlignment="1">
      <alignment vertical="center"/>
    </xf>
    <xf numFmtId="0" fontId="13" fillId="7" borderId="0" xfId="0" applyNumberFormat="1" applyFont="1" applyFill="1" applyAlignment="1">
      <alignment vertical="center"/>
    </xf>
    <xf numFmtId="0" fontId="10" fillId="11" borderId="9" xfId="0" applyNumberFormat="1" applyFont="1" applyFill="1" applyBorder="1" applyAlignment="1">
      <alignment horizontal="center" vertical="center" wrapText="1"/>
    </xf>
    <xf numFmtId="0" fontId="10" fillId="7" borderId="19" xfId="0" applyNumberFormat="1" applyFont="1" applyFill="1" applyBorder="1" applyAlignment="1">
      <alignment horizontal="center" vertical="center"/>
    </xf>
    <xf numFmtId="0" fontId="10" fillId="12" borderId="19" xfId="0" applyNumberFormat="1" applyFont="1" applyFill="1" applyBorder="1" applyAlignment="1">
      <alignment horizontal="center" vertical="center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10" fillId="7" borderId="11" xfId="0" applyNumberFormat="1" applyFont="1" applyFill="1" applyBorder="1" applyAlignment="1">
      <alignment horizontal="center" vertical="center"/>
    </xf>
    <xf numFmtId="0" fontId="10" fillId="12" borderId="11" xfId="0" applyNumberFormat="1" applyFont="1" applyFill="1" applyBorder="1" applyAlignment="1">
      <alignment horizontal="center" vertical="center"/>
    </xf>
    <xf numFmtId="0" fontId="10" fillId="11" borderId="12" xfId="0" applyNumberFormat="1" applyFont="1" applyFill="1" applyBorder="1" applyAlignment="1">
      <alignment horizontal="center" vertical="center"/>
    </xf>
    <xf numFmtId="0" fontId="10" fillId="7" borderId="13" xfId="0" applyNumberFormat="1" applyFont="1" applyFill="1" applyBorder="1" applyAlignment="1">
      <alignment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NumberFormat="1" applyFont="1" applyBorder="1"/>
    <xf numFmtId="0" fontId="10" fillId="12" borderId="13" xfId="0" applyNumberFormat="1" applyFont="1" applyFill="1" applyBorder="1" applyAlignment="1">
      <alignment horizontal="center" vertical="center"/>
    </xf>
    <xf numFmtId="0" fontId="10" fillId="0" borderId="18" xfId="0" applyNumberFormat="1" applyFont="1" applyBorder="1" applyAlignment="1">
      <alignment horizontal="left" vertical="center"/>
    </xf>
    <xf numFmtId="0" fontId="10" fillId="3" borderId="0" xfId="0" applyNumberFormat="1" applyFont="1" applyFill="1" applyAlignment="1">
      <alignment horizontal="left" vertical="center"/>
    </xf>
    <xf numFmtId="0" fontId="13" fillId="3" borderId="0" xfId="0" applyNumberFormat="1" applyFont="1" applyFill="1" applyAlignment="1">
      <alignment vertical="center"/>
    </xf>
    <xf numFmtId="0" fontId="10" fillId="7" borderId="7" xfId="0" applyNumberFormat="1" applyFont="1" applyFill="1" applyBorder="1" applyAlignment="1">
      <alignment vertical="center"/>
    </xf>
    <xf numFmtId="0" fontId="10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0" fillId="7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 wrapText="1"/>
    </xf>
    <xf numFmtId="0" fontId="10" fillId="0" borderId="11" xfId="0" applyNumberFormat="1" applyFont="1" applyBorder="1" applyAlignment="1">
      <alignment horizontal="center" vertical="center"/>
    </xf>
    <xf numFmtId="0" fontId="10" fillId="0" borderId="23" xfId="0" applyNumberFormat="1" applyFont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Alignment="1">
      <alignment vertical="center" wrapText="1"/>
    </xf>
    <xf numFmtId="0" fontId="12" fillId="0" borderId="0" xfId="0" applyNumberFormat="1" applyFont="1" applyAlignment="1">
      <alignment horizontal="left" vertical="center"/>
    </xf>
    <xf numFmtId="0" fontId="10" fillId="12" borderId="27" xfId="0" applyNumberFormat="1" applyFont="1" applyFill="1" applyBorder="1" applyAlignment="1">
      <alignment horizontal="center" vertical="center" wrapText="1"/>
    </xf>
    <xf numFmtId="0" fontId="10" fillId="0" borderId="21" xfId="1" applyNumberFormat="1" applyFont="1" applyFill="1" applyBorder="1" applyAlignment="1">
      <alignment horizontal="center" vertical="center"/>
    </xf>
    <xf numFmtId="0" fontId="10" fillId="0" borderId="24" xfId="0" applyNumberFormat="1" applyFont="1" applyBorder="1" applyAlignment="1">
      <alignment horizontal="center" vertical="center"/>
    </xf>
    <xf numFmtId="0" fontId="10" fillId="7" borderId="0" xfId="1" applyNumberFormat="1" applyFont="1" applyFill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/>
    </xf>
    <xf numFmtId="0" fontId="10" fillId="0" borderId="0" xfId="1" applyNumberFormat="1" applyFont="1" applyFill="1" applyAlignment="1">
      <alignment horizontal="left" vertical="center"/>
    </xf>
    <xf numFmtId="0" fontId="10" fillId="11" borderId="28" xfId="0" applyNumberFormat="1" applyFont="1" applyFill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center"/>
    </xf>
    <xf numFmtId="0" fontId="10" fillId="0" borderId="29" xfId="1" applyNumberFormat="1" applyFont="1" applyFill="1" applyBorder="1" applyAlignment="1">
      <alignment horizontal="center" vertical="center"/>
    </xf>
    <xf numFmtId="0" fontId="10" fillId="0" borderId="30" xfId="0" applyNumberFormat="1" applyFont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/>
    </xf>
    <xf numFmtId="0" fontId="10" fillId="3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7" borderId="15" xfId="0" applyNumberFormat="1" applyFont="1" applyFill="1" applyBorder="1" applyAlignment="1">
      <alignment horizontal="right" vertical="center" wrapText="1"/>
    </xf>
    <xf numFmtId="0" fontId="10" fillId="7" borderId="19" xfId="0" applyNumberFormat="1" applyFont="1" applyFill="1" applyBorder="1" applyAlignment="1">
      <alignment horizontal="center" vertical="center"/>
    </xf>
    <xf numFmtId="0" fontId="10" fillId="0" borderId="17" xfId="0" applyNumberFormat="1" applyFont="1" applyBorder="1" applyAlignment="1">
      <alignment horizontal="center" vertical="center" wrapText="1"/>
    </xf>
    <xf numFmtId="0" fontId="10" fillId="7" borderId="14" xfId="0" applyNumberFormat="1" applyFont="1" applyFill="1" applyBorder="1" applyAlignment="1">
      <alignment vertical="center"/>
    </xf>
    <xf numFmtId="0" fontId="10" fillId="7" borderId="21" xfId="0" applyNumberFormat="1" applyFont="1" applyFill="1" applyBorder="1" applyAlignment="1">
      <alignment horizontal="center" vertical="center"/>
    </xf>
    <xf numFmtId="0" fontId="10" fillId="7" borderId="12" xfId="0" applyNumberFormat="1" applyFont="1" applyFill="1" applyBorder="1" applyAlignment="1">
      <alignment vertical="center"/>
    </xf>
  </cellXfs>
  <cellStyles count="6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1314450</xdr:colOff>
          <xdr:row>11</xdr:row>
          <xdr:rowOff>120650</xdr:rowOff>
        </xdr:from>
        <xdr:to>
          <xdr:col>5</xdr:col>
          <xdr:colOff>787400</xdr:colOff>
          <xdr:row>21</xdr:row>
          <xdr:rowOff>19050</xdr:rowOff>
        </xdr:to>
        <xdr:sp macro="" textlink="">
          <xdr:nvSpPr>
            <xdr:cNvPr id="20487" name="Object 7" hidden="1">
              <a:extLst>
                <a:ext uri="{63B3BB69-23CF-44E3-9099-C40C66FF867C}">
                  <a14:compatExt spid="_x0000_s20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="" xmlns:a16="http://schemas.microsoft.com/office/drawing/2014/main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="" xmlns:a16="http://schemas.microsoft.com/office/drawing/2014/main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="" xmlns:a16="http://schemas.microsoft.com/office/drawing/2014/main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="" xmlns:a16="http://schemas.microsoft.com/office/drawing/2014/main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="" xmlns:a16="http://schemas.microsoft.com/office/drawing/2014/main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="" xmlns:a16="http://schemas.microsoft.com/office/drawing/2014/main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="" xmlns:a16="http://schemas.microsoft.com/office/drawing/2014/main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="" xmlns:a16="http://schemas.microsoft.com/office/drawing/2014/main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="" xmlns:a16="http://schemas.microsoft.com/office/drawing/2014/main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="" xmlns:a16="http://schemas.microsoft.com/office/drawing/2014/main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="" xmlns:a16="http://schemas.microsoft.com/office/drawing/2014/main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="" xmlns:a16="http://schemas.microsoft.com/office/drawing/2014/main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="" xmlns:a16="http://schemas.microsoft.com/office/drawing/2014/main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="" xmlns:a16="http://schemas.microsoft.com/office/drawing/2014/main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="" xmlns:a16="http://schemas.microsoft.com/office/drawing/2014/main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="" xmlns:a16="http://schemas.microsoft.com/office/drawing/2014/main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="" xmlns:a16="http://schemas.microsoft.com/office/drawing/2014/main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="" xmlns:a16="http://schemas.microsoft.com/office/drawing/2014/main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="" xmlns:a16="http://schemas.microsoft.com/office/drawing/2014/main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="" xmlns:a16="http://schemas.microsoft.com/office/drawing/2014/main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="" xmlns:a16="http://schemas.microsoft.com/office/drawing/2014/main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="" xmlns:a16="http://schemas.microsoft.com/office/drawing/2014/main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="" xmlns:a16="http://schemas.microsoft.com/office/drawing/2014/main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="" xmlns:a16="http://schemas.microsoft.com/office/drawing/2014/main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="" xmlns:a16="http://schemas.microsoft.com/office/drawing/2014/main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="" xmlns:a16="http://schemas.microsoft.com/office/drawing/2014/main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="" xmlns:a16="http://schemas.microsoft.com/office/drawing/2014/main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="" xmlns:a16="http://schemas.microsoft.com/office/drawing/2014/main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="" xmlns:a16="http://schemas.microsoft.com/office/drawing/2014/main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="" xmlns:a16="http://schemas.microsoft.com/office/drawing/2014/main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="" xmlns:a16="http://schemas.microsoft.com/office/drawing/2014/main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="" xmlns:a16="http://schemas.microsoft.com/office/drawing/2014/main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="" xmlns:a16="http://schemas.microsoft.com/office/drawing/2014/main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="" xmlns:a16="http://schemas.microsoft.com/office/drawing/2014/main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="" xmlns:a16="http://schemas.microsoft.com/office/drawing/2014/main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="" xmlns:a16="http://schemas.microsoft.com/office/drawing/2014/main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="" xmlns:a16="http://schemas.microsoft.com/office/drawing/2014/main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="" xmlns:a16="http://schemas.microsoft.com/office/drawing/2014/main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="" xmlns:a16="http://schemas.microsoft.com/office/drawing/2014/main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="" xmlns:a16="http://schemas.microsoft.com/office/drawing/2014/main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="" xmlns:a16="http://schemas.microsoft.com/office/drawing/2014/main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="" xmlns:a16="http://schemas.microsoft.com/office/drawing/2014/main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="" xmlns:a16="http://schemas.microsoft.com/office/drawing/2014/main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="" xmlns:a16="http://schemas.microsoft.com/office/drawing/2014/main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="" xmlns:a16="http://schemas.microsoft.com/office/drawing/2014/main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="" xmlns:a16="http://schemas.microsoft.com/office/drawing/2014/main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="" xmlns:a16="http://schemas.microsoft.com/office/drawing/2014/main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="" xmlns:a16="http://schemas.microsoft.com/office/drawing/2014/main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="" xmlns:a16="http://schemas.microsoft.com/office/drawing/2014/main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="" xmlns:a16="http://schemas.microsoft.com/office/drawing/2014/main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="" xmlns:a16="http://schemas.microsoft.com/office/drawing/2014/main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="" xmlns:a16="http://schemas.microsoft.com/office/drawing/2014/main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="" xmlns:a16="http://schemas.microsoft.com/office/drawing/2014/main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="" xmlns:a16="http://schemas.microsoft.com/office/drawing/2014/main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="" xmlns:a16="http://schemas.microsoft.com/office/drawing/2014/main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="" xmlns:a16="http://schemas.microsoft.com/office/drawing/2014/main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="" xmlns:a16="http://schemas.microsoft.com/office/drawing/2014/main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="" xmlns:a16="http://schemas.microsoft.com/office/drawing/2014/main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="" xmlns:a16="http://schemas.microsoft.com/office/drawing/2014/main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="" xmlns:a16="http://schemas.microsoft.com/office/drawing/2014/main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="" xmlns:a16="http://schemas.microsoft.com/office/drawing/2014/main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="" xmlns:a16="http://schemas.microsoft.com/office/drawing/2014/main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="" xmlns:a16="http://schemas.microsoft.com/office/drawing/2014/main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="" xmlns:a16="http://schemas.microsoft.com/office/drawing/2014/main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="" xmlns:a16="http://schemas.microsoft.com/office/drawing/2014/main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="" xmlns:a16="http://schemas.microsoft.com/office/drawing/2014/main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="" xmlns:a16="http://schemas.microsoft.com/office/drawing/2014/main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="" xmlns:a16="http://schemas.microsoft.com/office/drawing/2014/main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="" xmlns:a16="http://schemas.microsoft.com/office/drawing/2014/main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="" xmlns:a16="http://schemas.microsoft.com/office/drawing/2014/main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="" xmlns:a16="http://schemas.microsoft.com/office/drawing/2014/main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="" xmlns:a16="http://schemas.microsoft.com/office/drawing/2014/main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=""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=""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=""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="" xmlns:a16="http://schemas.microsoft.com/office/drawing/2014/main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="" xmlns:a16="http://schemas.microsoft.com/office/drawing/2014/main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="" xmlns:a16="http://schemas.microsoft.com/office/drawing/2014/main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="" xmlns:a16="http://schemas.microsoft.com/office/drawing/2014/main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="" xmlns:a16="http://schemas.microsoft.com/office/drawing/2014/main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="" xmlns:a16="http://schemas.microsoft.com/office/drawing/2014/main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="" xmlns:a16="http://schemas.microsoft.com/office/drawing/2014/main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="" xmlns:a16="http://schemas.microsoft.com/office/drawing/2014/main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="" xmlns:a16="http://schemas.microsoft.com/office/drawing/2014/main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="" xmlns:a16="http://schemas.microsoft.com/office/drawing/2014/main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="" xmlns:a16="http://schemas.microsoft.com/office/drawing/2014/main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="" xmlns:a16="http://schemas.microsoft.com/office/drawing/2014/main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="" xmlns:a16="http://schemas.microsoft.com/office/drawing/2014/main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="" xmlns:a16="http://schemas.microsoft.com/office/drawing/2014/main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="" xmlns:a16="http://schemas.microsoft.com/office/drawing/2014/main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="" xmlns:a16="http://schemas.microsoft.com/office/drawing/2014/main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="" xmlns:a16="http://schemas.microsoft.com/office/drawing/2014/main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="" xmlns:a16="http://schemas.microsoft.com/office/drawing/2014/main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="" xmlns:a16="http://schemas.microsoft.com/office/drawing/2014/main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="" xmlns:a16="http://schemas.microsoft.com/office/drawing/2014/main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="" xmlns:a16="http://schemas.microsoft.com/office/drawing/2014/main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="" xmlns:a16="http://schemas.microsoft.com/office/drawing/2014/main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="" xmlns:a16="http://schemas.microsoft.com/office/drawing/2014/main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="" xmlns:a16="http://schemas.microsoft.com/office/drawing/2014/main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="" xmlns:a16="http://schemas.microsoft.com/office/drawing/2014/main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="" xmlns:a16="http://schemas.microsoft.com/office/drawing/2014/main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="" xmlns:a16="http://schemas.microsoft.com/office/drawing/2014/main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="" xmlns:a16="http://schemas.microsoft.com/office/drawing/2014/main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="" xmlns:a16="http://schemas.microsoft.com/office/drawing/2014/main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="" xmlns:a16="http://schemas.microsoft.com/office/drawing/2014/main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="" xmlns:a16="http://schemas.microsoft.com/office/drawing/2014/main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="" xmlns:a16="http://schemas.microsoft.com/office/drawing/2014/main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="" xmlns:a16="http://schemas.microsoft.com/office/drawing/2014/main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="" xmlns:a16="http://schemas.microsoft.com/office/drawing/2014/main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="" xmlns:a16="http://schemas.microsoft.com/office/drawing/2014/main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="" xmlns:a16="http://schemas.microsoft.com/office/drawing/2014/main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="" xmlns:a16="http://schemas.microsoft.com/office/drawing/2014/main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="" xmlns:a16="http://schemas.microsoft.com/office/drawing/2014/main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="" xmlns:a16="http://schemas.microsoft.com/office/drawing/2014/main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="" xmlns:a16="http://schemas.microsoft.com/office/drawing/2014/main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="" xmlns:a16="http://schemas.microsoft.com/office/drawing/2014/main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="" xmlns:a16="http://schemas.microsoft.com/office/drawing/2014/main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="" xmlns:a16="http://schemas.microsoft.com/office/drawing/2014/main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="" xmlns:a16="http://schemas.microsoft.com/office/drawing/2014/main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="" xmlns:a16="http://schemas.microsoft.com/office/drawing/2014/main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="" xmlns:a16="http://schemas.microsoft.com/office/drawing/2014/main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="" xmlns:a16="http://schemas.microsoft.com/office/drawing/2014/main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="" xmlns:a16="http://schemas.microsoft.com/office/drawing/2014/main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="" xmlns:a16="http://schemas.microsoft.com/office/drawing/2014/main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="" xmlns:a16="http://schemas.microsoft.com/office/drawing/2014/main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="" xmlns:a16="http://schemas.microsoft.com/office/drawing/2014/main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="" xmlns:a16="http://schemas.microsoft.com/office/drawing/2014/main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="" xmlns:a16="http://schemas.microsoft.com/office/drawing/2014/main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="" xmlns:a16="http://schemas.microsoft.com/office/drawing/2014/main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="" xmlns:a16="http://schemas.microsoft.com/office/drawing/2014/main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="" xmlns:a16="http://schemas.microsoft.com/office/drawing/2014/main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="" xmlns:a16="http://schemas.microsoft.com/office/drawing/2014/main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="" xmlns:a16="http://schemas.microsoft.com/office/drawing/2014/main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="" xmlns:a16="http://schemas.microsoft.com/office/drawing/2014/main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="" xmlns:a16="http://schemas.microsoft.com/office/drawing/2014/main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="" xmlns:a16="http://schemas.microsoft.com/office/drawing/2014/main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="" xmlns:a16="http://schemas.microsoft.com/office/drawing/2014/main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="" xmlns:a16="http://schemas.microsoft.com/office/drawing/2014/main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="" xmlns:a16="http://schemas.microsoft.com/office/drawing/2014/main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="" xmlns:a16="http://schemas.microsoft.com/office/drawing/2014/main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="" xmlns:a16="http://schemas.microsoft.com/office/drawing/2014/main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="" xmlns:a16="http://schemas.microsoft.com/office/drawing/2014/main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="" xmlns:a16="http://schemas.microsoft.com/office/drawing/2014/main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="" xmlns:a16="http://schemas.microsoft.com/office/drawing/2014/main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="" xmlns:a16="http://schemas.microsoft.com/office/drawing/2014/main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="" xmlns:a16="http://schemas.microsoft.com/office/drawing/2014/main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="" xmlns:a16="http://schemas.microsoft.com/office/drawing/2014/main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="" xmlns:a16="http://schemas.microsoft.com/office/drawing/2014/main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="" xmlns:a16="http://schemas.microsoft.com/office/drawing/2014/main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="" xmlns:a16="http://schemas.microsoft.com/office/drawing/2014/main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="" xmlns:a16="http://schemas.microsoft.com/office/drawing/2014/main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="" xmlns:a16="http://schemas.microsoft.com/office/drawing/2014/main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="" xmlns:a16="http://schemas.microsoft.com/office/drawing/2014/main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="" xmlns:a16="http://schemas.microsoft.com/office/drawing/2014/main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="" xmlns:a16="http://schemas.microsoft.com/office/drawing/2014/main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="" xmlns:a16="http://schemas.microsoft.com/office/drawing/2014/main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="" xmlns:a16="http://schemas.microsoft.com/office/drawing/2014/main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="" xmlns:a16="http://schemas.microsoft.com/office/drawing/2014/main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="" xmlns:a16="http://schemas.microsoft.com/office/drawing/2014/main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="" xmlns:a16="http://schemas.microsoft.com/office/drawing/2014/main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="" xmlns:a16="http://schemas.microsoft.com/office/drawing/2014/main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="" xmlns:a16="http://schemas.microsoft.com/office/drawing/2014/main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="" xmlns:a16="http://schemas.microsoft.com/office/drawing/2014/main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="" xmlns:a16="http://schemas.microsoft.com/office/drawing/2014/main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="" xmlns:a16="http://schemas.microsoft.com/office/drawing/2014/main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="" xmlns:a16="http://schemas.microsoft.com/office/drawing/2014/main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="" xmlns:a16="http://schemas.microsoft.com/office/drawing/2014/main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="" xmlns:a16="http://schemas.microsoft.com/office/drawing/2014/main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="" xmlns:a16="http://schemas.microsoft.com/office/drawing/2014/main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="" xmlns:a16="http://schemas.microsoft.com/office/drawing/2014/main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="" xmlns:a16="http://schemas.microsoft.com/office/drawing/2014/main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="" xmlns:a16="http://schemas.microsoft.com/office/drawing/2014/main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="" xmlns:a16="http://schemas.microsoft.com/office/drawing/2014/main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="" xmlns:a16="http://schemas.microsoft.com/office/drawing/2014/main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="" xmlns:a16="http://schemas.microsoft.com/office/drawing/2014/main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="" xmlns:a16="http://schemas.microsoft.com/office/drawing/2014/main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="" xmlns:a16="http://schemas.microsoft.com/office/drawing/2014/main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="" xmlns:a16="http://schemas.microsoft.com/office/drawing/2014/main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="" xmlns:a16="http://schemas.microsoft.com/office/drawing/2014/main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="" xmlns:a16="http://schemas.microsoft.com/office/drawing/2014/main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="" xmlns:a16="http://schemas.microsoft.com/office/drawing/2014/main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="" xmlns:a16="http://schemas.microsoft.com/office/drawing/2014/main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="" xmlns:a16="http://schemas.microsoft.com/office/drawing/2014/main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="" xmlns:a16="http://schemas.microsoft.com/office/drawing/2014/main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="" xmlns:a16="http://schemas.microsoft.com/office/drawing/2014/main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="" xmlns:a16="http://schemas.microsoft.com/office/drawing/2014/main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="" xmlns:a16="http://schemas.microsoft.com/office/drawing/2014/main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="" xmlns:a16="http://schemas.microsoft.com/office/drawing/2014/main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="" xmlns:a16="http://schemas.microsoft.com/office/drawing/2014/main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="" xmlns:a16="http://schemas.microsoft.com/office/drawing/2014/main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="" xmlns:a16="http://schemas.microsoft.com/office/drawing/2014/main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="" xmlns:a16="http://schemas.microsoft.com/office/drawing/2014/main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="" xmlns:a16="http://schemas.microsoft.com/office/drawing/2014/main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="" xmlns:a16="http://schemas.microsoft.com/office/drawing/2014/main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="" xmlns:a16="http://schemas.microsoft.com/office/drawing/2014/main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="" xmlns:a16="http://schemas.microsoft.com/office/drawing/2014/main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="" xmlns:a16="http://schemas.microsoft.com/office/drawing/2014/main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="" xmlns:a16="http://schemas.microsoft.com/office/drawing/2014/main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="" xmlns:a16="http://schemas.microsoft.com/office/drawing/2014/main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="" xmlns:a16="http://schemas.microsoft.com/office/drawing/2014/main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="" xmlns:a16="http://schemas.microsoft.com/office/drawing/2014/main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="" xmlns:a16="http://schemas.microsoft.com/office/drawing/2014/main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="" xmlns:a16="http://schemas.microsoft.com/office/drawing/2014/main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="" xmlns:a16="http://schemas.microsoft.com/office/drawing/2014/main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="" xmlns:a16="http://schemas.microsoft.com/office/drawing/2014/main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="" xmlns:a16="http://schemas.microsoft.com/office/drawing/2014/main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="" xmlns:a16="http://schemas.microsoft.com/office/drawing/2014/main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="" xmlns:a16="http://schemas.microsoft.com/office/drawing/2014/main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="" xmlns:a16="http://schemas.microsoft.com/office/drawing/2014/main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="" xmlns:a16="http://schemas.microsoft.com/office/drawing/2014/main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="" xmlns:a16="http://schemas.microsoft.com/office/drawing/2014/main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="" xmlns:a16="http://schemas.microsoft.com/office/drawing/2014/main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="" xmlns:a16="http://schemas.microsoft.com/office/drawing/2014/main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="" xmlns:a16="http://schemas.microsoft.com/office/drawing/2014/main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="" xmlns:a16="http://schemas.microsoft.com/office/drawing/2014/main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="" xmlns:a16="http://schemas.microsoft.com/office/drawing/2014/main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="" xmlns:a16="http://schemas.microsoft.com/office/drawing/2014/main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="" xmlns:a16="http://schemas.microsoft.com/office/drawing/2014/main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="" xmlns:a16="http://schemas.microsoft.com/office/drawing/2014/main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="" xmlns:a16="http://schemas.microsoft.com/office/drawing/2014/main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="" xmlns:a16="http://schemas.microsoft.com/office/drawing/2014/main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="" xmlns:a16="http://schemas.microsoft.com/office/drawing/2014/main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="" xmlns:a16="http://schemas.microsoft.com/office/drawing/2014/main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="" xmlns:a16="http://schemas.microsoft.com/office/drawing/2014/main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="" xmlns:a16="http://schemas.microsoft.com/office/drawing/2014/main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="" xmlns:a16="http://schemas.microsoft.com/office/drawing/2014/main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="" xmlns:a16="http://schemas.microsoft.com/office/drawing/2014/main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="" xmlns:a16="http://schemas.microsoft.com/office/drawing/2014/main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="" xmlns:a16="http://schemas.microsoft.com/office/drawing/2014/main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="" xmlns:a16="http://schemas.microsoft.com/office/drawing/2014/main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="" xmlns:a16="http://schemas.microsoft.com/office/drawing/2014/main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="" xmlns:a16="http://schemas.microsoft.com/office/drawing/2014/main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="" xmlns:a16="http://schemas.microsoft.com/office/drawing/2014/main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="" xmlns:a16="http://schemas.microsoft.com/office/drawing/2014/main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="" xmlns:a16="http://schemas.microsoft.com/office/drawing/2014/main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="" xmlns:a16="http://schemas.microsoft.com/office/drawing/2014/main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="" xmlns:a16="http://schemas.microsoft.com/office/drawing/2014/main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="" xmlns:a16="http://schemas.microsoft.com/office/drawing/2014/main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="" xmlns:a16="http://schemas.microsoft.com/office/drawing/2014/main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="" xmlns:a16="http://schemas.microsoft.com/office/drawing/2014/main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="" xmlns:a16="http://schemas.microsoft.com/office/drawing/2014/main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="" xmlns:a16="http://schemas.microsoft.com/office/drawing/2014/main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="" xmlns:a16="http://schemas.microsoft.com/office/drawing/2014/main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="" xmlns:a16="http://schemas.microsoft.com/office/drawing/2014/main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="" xmlns:a16="http://schemas.microsoft.com/office/drawing/2014/main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="" xmlns:a16="http://schemas.microsoft.com/office/drawing/2014/main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="" xmlns:a16="http://schemas.microsoft.com/office/drawing/2014/main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="" xmlns:a16="http://schemas.microsoft.com/office/drawing/2014/main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="" xmlns:a16="http://schemas.microsoft.com/office/drawing/2014/main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="" xmlns:a16="http://schemas.microsoft.com/office/drawing/2014/main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="" xmlns:a16="http://schemas.microsoft.com/office/drawing/2014/main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="" xmlns:a16="http://schemas.microsoft.com/office/drawing/2014/main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="" xmlns:a16="http://schemas.microsoft.com/office/drawing/2014/main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="" xmlns:a16="http://schemas.microsoft.com/office/drawing/2014/main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="" xmlns:a16="http://schemas.microsoft.com/office/drawing/2014/main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520700</xdr:colOff>
          <xdr:row>3</xdr:row>
          <xdr:rowOff>38100</xdr:rowOff>
        </xdr:from>
        <xdr:to>
          <xdr:col>13</xdr:col>
          <xdr:colOff>501650</xdr:colOff>
          <xdr:row>13</xdr:row>
          <xdr:rowOff>196850</xdr:rowOff>
        </xdr:to>
        <xdr:sp macro="" textlink="">
          <xdr:nvSpPr>
            <xdr:cNvPr id="19769" name="Object 1337" hidden="1">
              <a:extLst>
                <a:ext uri="{63B3BB69-23CF-44E3-9099-C40C66FF867C}">
                  <a14:compatExt spid="_x0000_s19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17</xdr:row>
          <xdr:rowOff>76200</xdr:rowOff>
        </xdr:from>
        <xdr:to>
          <xdr:col>13</xdr:col>
          <xdr:colOff>495300</xdr:colOff>
          <xdr:row>27</xdr:row>
          <xdr:rowOff>234950</xdr:rowOff>
        </xdr:to>
        <xdr:sp macro="" textlink="">
          <xdr:nvSpPr>
            <xdr:cNvPr id="19770" name="Object 1338" hidden="1">
              <a:extLst>
                <a:ext uri="{63B3BB69-23CF-44E3-9099-C40C66FF867C}">
                  <a14:compatExt spid="_x0000_s19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31</xdr:row>
          <xdr:rowOff>120650</xdr:rowOff>
        </xdr:from>
        <xdr:to>
          <xdr:col>13</xdr:col>
          <xdr:colOff>501650</xdr:colOff>
          <xdr:row>42</xdr:row>
          <xdr:rowOff>25400</xdr:rowOff>
        </xdr:to>
        <xdr:sp macro="" textlink="">
          <xdr:nvSpPr>
            <xdr:cNvPr id="19772" name="Object 1340" hidden="1">
              <a:extLst>
                <a:ext uri="{63B3BB69-23CF-44E3-9099-C40C66FF867C}">
                  <a14:compatExt spid="_x0000_s197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45</xdr:row>
          <xdr:rowOff>69850</xdr:rowOff>
        </xdr:from>
        <xdr:to>
          <xdr:col>13</xdr:col>
          <xdr:colOff>514350</xdr:colOff>
          <xdr:row>55</xdr:row>
          <xdr:rowOff>228600</xdr:rowOff>
        </xdr:to>
        <xdr:sp macro="" textlink="">
          <xdr:nvSpPr>
            <xdr:cNvPr id="19773" name="Object 1341" hidden="1">
              <a:extLst>
                <a:ext uri="{63B3BB69-23CF-44E3-9099-C40C66FF867C}">
                  <a14:compatExt spid="_x0000_s197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59</xdr:row>
          <xdr:rowOff>38100</xdr:rowOff>
        </xdr:from>
        <xdr:to>
          <xdr:col>13</xdr:col>
          <xdr:colOff>514350</xdr:colOff>
          <xdr:row>69</xdr:row>
          <xdr:rowOff>196850</xdr:rowOff>
        </xdr:to>
        <xdr:sp macro="" textlink="">
          <xdr:nvSpPr>
            <xdr:cNvPr id="19774" name="Object 1342" hidden="1">
              <a:extLst>
                <a:ext uri="{63B3BB69-23CF-44E3-9099-C40C66FF867C}">
                  <a14:compatExt spid="_x0000_s197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520700</xdr:colOff>
          <xdr:row>73</xdr:row>
          <xdr:rowOff>76200</xdr:rowOff>
        </xdr:from>
        <xdr:to>
          <xdr:col>13</xdr:col>
          <xdr:colOff>508000</xdr:colOff>
          <xdr:row>83</xdr:row>
          <xdr:rowOff>234950</xdr:rowOff>
        </xdr:to>
        <xdr:sp macro="" textlink="">
          <xdr:nvSpPr>
            <xdr:cNvPr id="19775" name="Object 1343" hidden="1">
              <a:extLst>
                <a:ext uri="{63B3BB69-23CF-44E3-9099-C40C66FF867C}">
                  <a14:compatExt spid="_x0000_s197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173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oleObject" Target="../embeddings/oleObject261.bin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275" Type="http://schemas.openxmlformats.org/officeDocument/2006/relationships/image" Target="../media/image14.emf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276" Type="http://schemas.openxmlformats.org/officeDocument/2006/relationships/oleObject" Target="../embeddings/oleObject262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277" Type="http://schemas.openxmlformats.org/officeDocument/2006/relationships/image" Target="../media/image15.emf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278" Type="http://schemas.openxmlformats.org/officeDocument/2006/relationships/comments" Target="../comments1.xml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216" Type="http://schemas.openxmlformats.org/officeDocument/2006/relationships/oleObject" Target="../embeddings/oleObject20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topLeftCell="A13" zoomScale="85" zoomScaleNormal="85" workbookViewId="0">
      <selection activeCell="E14" sqref="E14"/>
    </sheetView>
  </sheetViews>
  <sheetFormatPr defaultColWidth="9.81640625" defaultRowHeight="14.5" x14ac:dyDescent="0.25"/>
  <cols>
    <col min="1" max="1" width="3.08984375" style="43" customWidth="1"/>
    <col min="2" max="2" width="22.7265625" style="43" customWidth="1"/>
    <col min="3" max="3" width="14.90625" style="43" customWidth="1"/>
    <col min="4" max="4" width="49.26953125" style="43" customWidth="1"/>
    <col min="5" max="5" width="36.7265625" style="43" customWidth="1"/>
    <col min="6" max="16384" width="9.81640625" style="43"/>
  </cols>
  <sheetData>
    <row r="1" spans="1:25" s="15" customFormat="1" ht="18" customHeight="1" x14ac:dyDescent="0.25">
      <c r="A1" s="12"/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15" customFormat="1" ht="15.5" x14ac:dyDescent="0.25">
      <c r="A2" s="12"/>
      <c r="B2" s="13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15" customFormat="1" ht="15.5" x14ac:dyDescent="0.25">
      <c r="A3" s="12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18" customFormat="1" ht="26" x14ac:dyDescent="0.25">
      <c r="A4" s="16"/>
      <c r="B4" s="69" t="s">
        <v>91</v>
      </c>
      <c r="C4" s="69"/>
      <c r="D4" s="70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5.5" x14ac:dyDescent="0.25">
      <c r="A5" s="13"/>
      <c r="B5" s="19"/>
      <c r="C5" s="19"/>
      <c r="D5" s="13"/>
      <c r="E5" s="13"/>
      <c r="F5" s="20"/>
      <c r="G5" s="20"/>
      <c r="H5" s="20"/>
      <c r="I5" s="2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15" customFormat="1" ht="15.5" x14ac:dyDescent="0.25">
      <c r="A6" s="13"/>
      <c r="B6" s="19"/>
      <c r="C6" s="19"/>
      <c r="D6" s="13"/>
      <c r="E6" s="13"/>
      <c r="F6" s="20"/>
      <c r="G6" s="20"/>
      <c r="H6" s="20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15" customFormat="1" ht="24.75" customHeight="1" x14ac:dyDescent="0.25">
      <c r="A7" s="12"/>
      <c r="B7" s="21" t="s">
        <v>78</v>
      </c>
      <c r="C7" s="71" t="s">
        <v>79</v>
      </c>
      <c r="D7" s="72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s="25" customFormat="1" ht="33.75" customHeight="1" x14ac:dyDescent="0.25">
      <c r="A8" s="22"/>
      <c r="B8" s="23" t="s">
        <v>80</v>
      </c>
      <c r="C8" s="73" t="s">
        <v>92</v>
      </c>
      <c r="D8" s="73"/>
      <c r="E8" s="7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s="25" customFormat="1" ht="14.25" customHeight="1" x14ac:dyDescent="0.25">
      <c r="A9" s="22"/>
      <c r="B9" s="22"/>
      <c r="C9" s="22"/>
      <c r="D9" s="22"/>
      <c r="E9" s="22"/>
      <c r="F9" s="2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25" customFormat="1" ht="17.25" customHeight="1" x14ac:dyDescent="0.25">
      <c r="A10" s="22"/>
      <c r="B10" s="23"/>
      <c r="C10" s="23"/>
      <c r="D10" s="27"/>
      <c r="E10" s="28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s="25" customFormat="1" ht="15.75" customHeight="1" x14ac:dyDescent="0.25">
      <c r="A11" s="22"/>
      <c r="B11" s="23"/>
      <c r="C11" s="23"/>
      <c r="D11" s="29"/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5" customFormat="1" ht="15.5" x14ac:dyDescent="0.25">
      <c r="A12" s="22"/>
      <c r="B12" s="23"/>
      <c r="C12" s="23"/>
      <c r="D12" s="30"/>
      <c r="E12" s="2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5" customFormat="1" ht="22.5" customHeight="1" x14ac:dyDescent="0.25">
      <c r="A13" s="22"/>
      <c r="B13" s="23" t="s">
        <v>81</v>
      </c>
      <c r="C13" s="31">
        <v>45729</v>
      </c>
      <c r="D13" s="67"/>
      <c r="E13" s="68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s="25" customFormat="1" ht="27" customHeight="1" x14ac:dyDescent="0.25">
      <c r="A14" s="22"/>
      <c r="B14" s="23" t="s">
        <v>82</v>
      </c>
      <c r="C14" s="31">
        <v>45734</v>
      </c>
      <c r="D14" s="31"/>
      <c r="E14" s="3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s="25" customFormat="1" ht="15.5" x14ac:dyDescent="0.25">
      <c r="A15" s="22"/>
      <c r="B15" s="23"/>
      <c r="C15" s="23"/>
      <c r="D15" s="33"/>
      <c r="E15" s="3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s="25" customFormat="1" ht="15.5" x14ac:dyDescent="0.25">
      <c r="A16" s="22"/>
      <c r="B16" s="23"/>
      <c r="C16" s="23"/>
      <c r="D16" s="29"/>
      <c r="E16" s="2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s="25" customFormat="1" ht="36" customHeight="1" x14ac:dyDescent="0.35">
      <c r="A17" s="22"/>
      <c r="B17" s="34" t="s">
        <v>83</v>
      </c>
      <c r="C17" s="35" t="s">
        <v>84</v>
      </c>
      <c r="D17" s="36" t="s">
        <v>85</v>
      </c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5" customFormat="1" ht="36" customHeight="1" x14ac:dyDescent="0.35">
      <c r="A18" s="22"/>
      <c r="B18" s="34" t="s">
        <v>86</v>
      </c>
      <c r="C18" s="35" t="s">
        <v>119</v>
      </c>
      <c r="D18" s="36" t="s">
        <v>87</v>
      </c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5" customFormat="1" ht="36" customHeight="1" x14ac:dyDescent="0.35">
      <c r="A19" s="22"/>
      <c r="B19" s="34" t="s">
        <v>88</v>
      </c>
      <c r="C19" s="35" t="s">
        <v>89</v>
      </c>
      <c r="D19" s="36" t="s">
        <v>87</v>
      </c>
      <c r="E19" s="22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s="25" customFormat="1" ht="36" customHeight="1" x14ac:dyDescent="0.35">
      <c r="A20" s="22"/>
      <c r="B20" s="34" t="s">
        <v>90</v>
      </c>
      <c r="C20" s="35" t="s">
        <v>119</v>
      </c>
      <c r="D20" s="36" t="s">
        <v>87</v>
      </c>
      <c r="E20" s="22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s="25" customFormat="1" ht="15.5" x14ac:dyDescent="0.25">
      <c r="A21" s="22"/>
      <c r="B21" s="23"/>
      <c r="C21" s="23"/>
      <c r="D21" s="29"/>
      <c r="E21" s="2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s="25" customFormat="1" ht="15.5" x14ac:dyDescent="0.25">
      <c r="A22" s="22"/>
      <c r="B22" s="23"/>
      <c r="C22" s="23"/>
      <c r="D22" s="29"/>
      <c r="E22" s="22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s="25" customFormat="1" ht="15.5" x14ac:dyDescent="0.25">
      <c r="A23" s="22"/>
      <c r="B23" s="22"/>
      <c r="C23" s="22"/>
      <c r="D23" s="22"/>
      <c r="E23" s="2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s="25" customFormat="1" ht="15.5" x14ac:dyDescent="0.25">
      <c r="A24" s="22"/>
      <c r="B24" s="23"/>
      <c r="C24" s="23"/>
      <c r="D24" s="29"/>
      <c r="E24" s="2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s="39" customFormat="1" ht="15.5" x14ac:dyDescent="0.25">
      <c r="A25" s="37"/>
      <c r="B25" s="23"/>
      <c r="C25" s="23"/>
      <c r="D25" s="22"/>
      <c r="E25" s="22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9" customFormat="1" ht="15.5" x14ac:dyDescent="0.25">
      <c r="A26" s="37"/>
      <c r="B26" s="23"/>
      <c r="C26" s="23"/>
      <c r="D26" s="27"/>
      <c r="E26" s="22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9" customFormat="1" ht="15.5" x14ac:dyDescent="0.25">
      <c r="A27" s="37"/>
      <c r="B27" s="22"/>
      <c r="C27" s="22"/>
      <c r="D27" s="22"/>
      <c r="E27" s="22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9" customFormat="1" ht="16.5" customHeight="1" x14ac:dyDescent="0.25">
      <c r="A28" s="40"/>
      <c r="B28" s="22"/>
      <c r="C28" s="22"/>
      <c r="D28" s="22"/>
      <c r="E28" s="22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9" customFormat="1" ht="15.5" x14ac:dyDescent="0.25">
      <c r="A29" s="37"/>
      <c r="B29" s="22"/>
      <c r="C29" s="22"/>
      <c r="D29" s="22"/>
      <c r="E29" s="22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9" customFormat="1" ht="15.5" x14ac:dyDescent="0.25">
      <c r="A30" s="37"/>
      <c r="B30" s="22"/>
      <c r="C30" s="22"/>
      <c r="D30" s="22"/>
      <c r="E30" s="22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9" customFormat="1" ht="15.5" x14ac:dyDescent="0.25">
      <c r="A31" s="41"/>
      <c r="B31" s="22"/>
      <c r="C31" s="22"/>
      <c r="D31" s="22"/>
      <c r="E31" s="22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9" customFormat="1" x14ac:dyDescent="0.25">
      <c r="A32" s="42"/>
      <c r="B32" s="42"/>
      <c r="C32" s="42"/>
      <c r="D32" s="42"/>
      <c r="E32" s="42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39" customFormat="1" x14ac:dyDescent="0.25">
      <c r="A33" s="42"/>
      <c r="B33" s="42"/>
      <c r="C33" s="42"/>
      <c r="D33" s="42"/>
      <c r="E33" s="42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s="39" customFormat="1" x14ac:dyDescent="0.25">
      <c r="A34" s="42"/>
      <c r="B34" s="42"/>
      <c r="C34" s="42"/>
      <c r="D34" s="42"/>
      <c r="E34" s="42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s="39" customFormat="1" x14ac:dyDescent="0.25">
      <c r="A35" s="42"/>
      <c r="B35" s="42"/>
      <c r="C35" s="42"/>
      <c r="D35" s="42"/>
      <c r="E35" s="42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s="42" customFormat="1" x14ac:dyDescent="0.25"/>
    <row r="37" spans="1:25" s="42" customFormat="1" x14ac:dyDescent="0.25"/>
    <row r="38" spans="1:25" s="42" customFormat="1" x14ac:dyDescent="0.25"/>
    <row r="39" spans="1:25" s="42" customFormat="1" x14ac:dyDescent="0.25"/>
    <row r="40" spans="1:25" s="42" customFormat="1" x14ac:dyDescent="0.25"/>
    <row r="41" spans="1:25" s="42" customFormat="1" x14ac:dyDescent="0.25"/>
    <row r="42" spans="1:25" s="42" customFormat="1" x14ac:dyDescent="0.25"/>
    <row r="43" spans="1:25" s="42" customFormat="1" x14ac:dyDescent="0.25"/>
    <row r="44" spans="1:25" s="42" customFormat="1" x14ac:dyDescent="0.25"/>
    <row r="45" spans="1:25" s="42" customFormat="1" x14ac:dyDescent="0.25"/>
    <row r="46" spans="1:25" s="42" customFormat="1" x14ac:dyDescent="0.25"/>
    <row r="47" spans="1:25" s="42" customFormat="1" x14ac:dyDescent="0.25"/>
    <row r="48" spans="1:25" s="42" customFormat="1" x14ac:dyDescent="0.25"/>
    <row r="49" s="42" customFormat="1" ht="25" customHeight="1" x14ac:dyDescent="0.25"/>
    <row r="50" s="42" customFormat="1" ht="25" customHeight="1" x14ac:dyDescent="0.25"/>
    <row r="51" s="42" customFormat="1" ht="25" customHeight="1" x14ac:dyDescent="0.25"/>
    <row r="52" s="42" customFormat="1" ht="25" customHeight="1" x14ac:dyDescent="0.25"/>
    <row r="53" s="42" customFormat="1" ht="25" customHeight="1" x14ac:dyDescent="0.25"/>
    <row r="54" s="42" customFormat="1" ht="25" customHeight="1" x14ac:dyDescent="0.25"/>
    <row r="55" s="42" customFormat="1" ht="25" customHeight="1" x14ac:dyDescent="0.25"/>
    <row r="56" s="42" customFormat="1" ht="25" customHeight="1" x14ac:dyDescent="0.25"/>
    <row r="57" s="42" customFormat="1" ht="25" customHeight="1" x14ac:dyDescent="0.25"/>
    <row r="58" s="42" customFormat="1" ht="25" customHeight="1" x14ac:dyDescent="0.25"/>
    <row r="59" s="42" customFormat="1" ht="25" customHeight="1" x14ac:dyDescent="0.25"/>
    <row r="60" s="42" customFormat="1" ht="25" customHeight="1" x14ac:dyDescent="0.25"/>
    <row r="61" s="42" customFormat="1" ht="25" customHeight="1" x14ac:dyDescent="0.25"/>
    <row r="62" s="42" customFormat="1" ht="25" customHeight="1" x14ac:dyDescent="0.25"/>
    <row r="63" s="42" customFormat="1" ht="25" customHeight="1" x14ac:dyDescent="0.25"/>
    <row r="64" s="42" customFormat="1" ht="25" customHeight="1" x14ac:dyDescent="0.25"/>
    <row r="65" s="42" customFormat="1" ht="25" customHeight="1" x14ac:dyDescent="0.25"/>
    <row r="66" s="42" customFormat="1" ht="25" customHeight="1" x14ac:dyDescent="0.25"/>
    <row r="67" s="42" customFormat="1" ht="25" customHeight="1" x14ac:dyDescent="0.25"/>
    <row r="68" s="42" customFormat="1" ht="25" customHeight="1" x14ac:dyDescent="0.25"/>
    <row r="69" s="42" customFormat="1" ht="25" customHeight="1" x14ac:dyDescent="0.25"/>
    <row r="70" s="42" customFormat="1" ht="25" customHeight="1" x14ac:dyDescent="0.25"/>
    <row r="71" s="42" customFormat="1" ht="25" customHeight="1" x14ac:dyDescent="0.25"/>
    <row r="72" s="42" customFormat="1" ht="25" customHeight="1" x14ac:dyDescent="0.25"/>
    <row r="73" s="42" customFormat="1" ht="25" customHeight="1" x14ac:dyDescent="0.25"/>
    <row r="74" s="42" customFormat="1" ht="25" customHeight="1" x14ac:dyDescent="0.25"/>
    <row r="75" s="42" customFormat="1" ht="25" customHeight="1" x14ac:dyDescent="0.25"/>
    <row r="76" s="42" customFormat="1" ht="25" customHeight="1" x14ac:dyDescent="0.25"/>
    <row r="77" s="42" customFormat="1" ht="25" customHeight="1" x14ac:dyDescent="0.25"/>
    <row r="78" s="42" customFormat="1" ht="25" customHeight="1" x14ac:dyDescent="0.25"/>
    <row r="79" s="42" customFormat="1" ht="25" customHeight="1" x14ac:dyDescent="0.25"/>
    <row r="80" s="42" customFormat="1" ht="25" customHeight="1" x14ac:dyDescent="0.25"/>
    <row r="81" s="42" customFormat="1" ht="25" customHeight="1" x14ac:dyDescent="0.25"/>
    <row r="82" s="42" customFormat="1" ht="25" customHeight="1" x14ac:dyDescent="0.25"/>
    <row r="83" s="42" customFormat="1" ht="25" customHeight="1" x14ac:dyDescent="0.25"/>
    <row r="84" s="42" customFormat="1" ht="25" customHeight="1" x14ac:dyDescent="0.25"/>
    <row r="85" s="42" customFormat="1" ht="25" customHeight="1" x14ac:dyDescent="0.25"/>
    <row r="86" s="42" customFormat="1" ht="25" customHeight="1" x14ac:dyDescent="0.25"/>
    <row r="87" s="42" customFormat="1" ht="25" customHeight="1" x14ac:dyDescent="0.25"/>
    <row r="88" s="42" customFormat="1" ht="25" customHeight="1" x14ac:dyDescent="0.25"/>
    <row r="89" s="42" customFormat="1" ht="25" customHeight="1" x14ac:dyDescent="0.25"/>
    <row r="90" s="42" customFormat="1" ht="25" customHeight="1" x14ac:dyDescent="0.25"/>
    <row r="91" s="42" customFormat="1" ht="25" customHeight="1" x14ac:dyDescent="0.25"/>
    <row r="92" s="42" customFormat="1" ht="25" customHeight="1" x14ac:dyDescent="0.25"/>
    <row r="93" s="42" customFormat="1" ht="25" customHeight="1" x14ac:dyDescent="0.25"/>
    <row r="94" s="42" customFormat="1" ht="25" customHeight="1" x14ac:dyDescent="0.25"/>
    <row r="95" s="42" customFormat="1" ht="25" customHeight="1" x14ac:dyDescent="0.25"/>
    <row r="96" s="42" customFormat="1" ht="25" customHeight="1" x14ac:dyDescent="0.25"/>
    <row r="97" s="42" customFormat="1" ht="25" customHeight="1" x14ac:dyDescent="0.25"/>
    <row r="98" s="42" customFormat="1" ht="25" customHeight="1" x14ac:dyDescent="0.25"/>
    <row r="99" s="42" customFormat="1" ht="25" customHeight="1" x14ac:dyDescent="0.25"/>
    <row r="100" s="42" customFormat="1" ht="25" customHeight="1" x14ac:dyDescent="0.25"/>
    <row r="101" s="42" customFormat="1" ht="25" customHeight="1" x14ac:dyDescent="0.25"/>
    <row r="102" s="42" customFormat="1" ht="25" customHeight="1" x14ac:dyDescent="0.25"/>
    <row r="103" s="42" customFormat="1" ht="25" customHeight="1" x14ac:dyDescent="0.25"/>
    <row r="104" s="42" customFormat="1" ht="25" customHeight="1" x14ac:dyDescent="0.25"/>
    <row r="105" s="42" customFormat="1" ht="25" customHeight="1" x14ac:dyDescent="0.25"/>
    <row r="106" s="42" customFormat="1" ht="25" customHeight="1" x14ac:dyDescent="0.25"/>
    <row r="107" s="42" customFormat="1" ht="25" customHeight="1" x14ac:dyDescent="0.25"/>
    <row r="108" s="42" customFormat="1" ht="25" customHeight="1" x14ac:dyDescent="0.25"/>
    <row r="109" s="42" customFormat="1" ht="25" customHeight="1" x14ac:dyDescent="0.25"/>
    <row r="110" s="42" customFormat="1" ht="25" customHeight="1" x14ac:dyDescent="0.25"/>
    <row r="111" s="42" customFormat="1" ht="25" customHeight="1" x14ac:dyDescent="0.25"/>
    <row r="112" s="42" customFormat="1" ht="25" customHeight="1" x14ac:dyDescent="0.25"/>
    <row r="113" spans="1:5" s="42" customFormat="1" ht="25" customHeight="1" x14ac:dyDescent="0.25"/>
    <row r="114" spans="1:5" s="42" customFormat="1" ht="25" customHeight="1" x14ac:dyDescent="0.25"/>
    <row r="115" spans="1:5" s="42" customFormat="1" ht="25" customHeight="1" x14ac:dyDescent="0.25"/>
    <row r="116" spans="1:5" s="42" customFormat="1" ht="25" customHeight="1" x14ac:dyDescent="0.25">
      <c r="B116" s="43"/>
      <c r="C116" s="43"/>
      <c r="D116" s="43"/>
    </row>
    <row r="117" spans="1:5" s="42" customFormat="1" ht="25" customHeight="1" x14ac:dyDescent="0.25">
      <c r="B117" s="43"/>
      <c r="C117" s="43"/>
      <c r="D117" s="43"/>
    </row>
    <row r="118" spans="1:5" s="42" customFormat="1" ht="25" customHeight="1" x14ac:dyDescent="0.25">
      <c r="A118" s="43"/>
      <c r="B118" s="43"/>
      <c r="C118" s="43"/>
      <c r="D118" s="43"/>
      <c r="E118" s="43"/>
    </row>
    <row r="119" spans="1:5" s="42" customFormat="1" ht="25" customHeight="1" x14ac:dyDescent="0.25">
      <c r="A119" s="43"/>
      <c r="B119" s="43"/>
      <c r="C119" s="43"/>
      <c r="D119" s="43"/>
      <c r="E119" s="43"/>
    </row>
    <row r="120" spans="1:5" s="42" customFormat="1" ht="25" customHeight="1" x14ac:dyDescent="0.25">
      <c r="A120" s="43"/>
      <c r="B120" s="43"/>
      <c r="C120" s="43"/>
      <c r="D120" s="43"/>
      <c r="E120" s="43"/>
    </row>
    <row r="121" spans="1:5" s="42" customFormat="1" ht="25" customHeight="1" x14ac:dyDescent="0.25">
      <c r="A121" s="43"/>
      <c r="B121" s="43"/>
      <c r="C121" s="43"/>
      <c r="D121" s="43"/>
      <c r="E121" s="43"/>
    </row>
  </sheetData>
  <mergeCells count="3">
    <mergeCell ref="B4:D4"/>
    <mergeCell ref="C7:D7"/>
    <mergeCell ref="C8:E8"/>
  </mergeCells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29"/>
  <sheetViews>
    <sheetView showGridLines="0" zoomScale="85" zoomScaleNormal="85" workbookViewId="0">
      <selection activeCell="J7" sqref="J7"/>
    </sheetView>
  </sheetViews>
  <sheetFormatPr defaultColWidth="7.90625" defaultRowHeight="20.149999999999999" customHeight="1" x14ac:dyDescent="0.3"/>
  <cols>
    <col min="1" max="1" width="14.7265625" style="51" customWidth="1"/>
    <col min="2" max="2" width="32.26953125" style="51" customWidth="1"/>
    <col min="3" max="4" width="15.90625" style="51" customWidth="1"/>
    <col min="5" max="5" width="16" style="51" customWidth="1"/>
    <col min="6" max="6" width="16.08984375" style="51" customWidth="1"/>
    <col min="7" max="9" width="14.90625" style="51" customWidth="1"/>
    <col min="10" max="16384" width="7.90625" style="51"/>
  </cols>
  <sheetData>
    <row r="1" spans="1:10" ht="20.149999999999999" customHeight="1" x14ac:dyDescent="0.3">
      <c r="A1" s="49" t="s">
        <v>113</v>
      </c>
      <c r="B1" s="62">
        <v>45672</v>
      </c>
      <c r="C1" s="50"/>
      <c r="D1" s="50"/>
    </row>
    <row r="2" spans="1:10" ht="20.149999999999999" customHeight="1" x14ac:dyDescent="0.3">
      <c r="A2" s="49" t="s">
        <v>0</v>
      </c>
      <c r="B2" s="50" t="s">
        <v>114</v>
      </c>
      <c r="C2" s="52"/>
      <c r="D2" s="52"/>
    </row>
    <row r="3" spans="1:10" ht="20.149999999999999" customHeight="1" x14ac:dyDescent="0.3">
      <c r="A3" s="49" t="s">
        <v>1</v>
      </c>
      <c r="B3" s="50" t="s">
        <v>115</v>
      </c>
      <c r="C3" s="52"/>
      <c r="D3" s="52"/>
    </row>
    <row r="4" spans="1:10" ht="20.149999999999999" customHeight="1" x14ac:dyDescent="0.3">
      <c r="A4" s="49" t="s">
        <v>118</v>
      </c>
      <c r="B4" s="50"/>
      <c r="C4" s="52"/>
      <c r="D4" s="52"/>
    </row>
    <row r="5" spans="1:10" s="64" customFormat="1" ht="20.149999999999999" customHeight="1" x14ac:dyDescent="0.3">
      <c r="A5" s="81" t="s">
        <v>39</v>
      </c>
      <c r="B5" s="81" t="s">
        <v>2</v>
      </c>
      <c r="C5" s="82" t="s">
        <v>40</v>
      </c>
      <c r="D5" s="82" t="s">
        <v>77</v>
      </c>
      <c r="E5" s="81" t="s">
        <v>32</v>
      </c>
      <c r="F5" s="81" t="s">
        <v>33</v>
      </c>
      <c r="G5" s="82" t="s">
        <v>41</v>
      </c>
      <c r="H5" s="83" t="s">
        <v>42</v>
      </c>
      <c r="I5" s="63"/>
    </row>
    <row r="6" spans="1:10" s="64" customFormat="1" ht="20.149999999999999" customHeight="1" x14ac:dyDescent="0.3">
      <c r="A6" s="84">
        <v>1</v>
      </c>
      <c r="B6" s="84" t="s">
        <v>116</v>
      </c>
      <c r="C6" s="85">
        <v>10000</v>
      </c>
      <c r="D6" s="85">
        <v>3</v>
      </c>
      <c r="E6" s="84">
        <f ca="1">OFFSET(INDEX('IC50 Curve'!$A:$A,MATCH(Summary!B6,'IC50 Curve'!$A:$A,0),1),0,7)</f>
        <v>-5.1219999999999999</v>
      </c>
      <c r="F6" s="84">
        <f ca="1">OFFSET(INDEX('IC50 Curve'!$A:$A,MATCH(Summary!B6,'IC50 Curve'!$A:$A,0),1),1,7)</f>
        <v>87.29</v>
      </c>
      <c r="G6" s="86">
        <f ca="1">OFFSET(INDEX('IC50 Curve'!$A:$A,MATCH(Summary!B6,'IC50 Curve'!$A:$A,0),1),2,7)</f>
        <v>66.3</v>
      </c>
      <c r="H6" s="84">
        <f ca="1">OFFSET(INDEX('IC50 Curve'!$A:$A,MATCH(Summary!B6,'IC50 Curve'!$A:$A,0),1),3,7)</f>
        <v>78.341999999999999</v>
      </c>
      <c r="I6" s="65"/>
      <c r="J6" s="66"/>
    </row>
    <row r="7" spans="1:10" s="64" customFormat="1" ht="20.149999999999999" customHeight="1" x14ac:dyDescent="0.3">
      <c r="A7" s="84">
        <v>2</v>
      </c>
      <c r="B7" s="84" t="s">
        <v>121</v>
      </c>
      <c r="C7" s="85">
        <v>10000</v>
      </c>
      <c r="D7" s="85">
        <v>3</v>
      </c>
      <c r="E7" s="84">
        <f ca="1">OFFSET(INDEX('IC50 Curve'!$A:$A,MATCH(Summary!B7,'IC50 Curve'!$A:$A,0),1),0,7)</f>
        <v>-7.0309999999999997</v>
      </c>
      <c r="F7" s="84">
        <f ca="1">OFFSET(INDEX('IC50 Curve'!$A:$A,MATCH(Summary!B7,'IC50 Curve'!$A:$A,0),1),1,7)</f>
        <v>88.2</v>
      </c>
      <c r="G7" s="86">
        <f ca="1">OFFSET(INDEX('IC50 Curve'!$A:$A,MATCH(Summary!B7,'IC50 Curve'!$A:$A,0),1),2,7)</f>
        <v>424.9</v>
      </c>
      <c r="H7" s="84">
        <f ca="1">OFFSET(INDEX('IC50 Curve'!$A:$A,MATCH(Summary!B7,'IC50 Curve'!$A:$A,0),1),3,7)</f>
        <v>510.5</v>
      </c>
      <c r="I7" s="65"/>
    </row>
    <row r="8" spans="1:10" s="64" customFormat="1" ht="20.149999999999999" customHeight="1" x14ac:dyDescent="0.3">
      <c r="A8" s="84">
        <v>3</v>
      </c>
      <c r="B8" s="84" t="s">
        <v>123</v>
      </c>
      <c r="C8" s="85">
        <v>10000</v>
      </c>
      <c r="D8" s="85">
        <v>3</v>
      </c>
      <c r="E8" s="84">
        <f ca="1">OFFSET(INDEX('IC50 Curve'!$A:$A,MATCH(Summary!B8,'IC50 Curve'!$A:$A,0),1),0,7)</f>
        <v>-1.5880000000000001</v>
      </c>
      <c r="F8" s="84">
        <f ca="1">OFFSET(INDEX('IC50 Curve'!$A:$A,MATCH(Summary!B8,'IC50 Curve'!$A:$A,0),1),1,7)</f>
        <v>89.21</v>
      </c>
      <c r="G8" s="86">
        <f ca="1">OFFSET(INDEX('IC50 Curve'!$A:$A,MATCH(Summary!B8,'IC50 Curve'!$A:$A,0),1),2,7)</f>
        <v>190.1</v>
      </c>
      <c r="H8" s="84">
        <f ca="1">OFFSET(INDEX('IC50 Curve'!$A:$A,MATCH(Summary!B8,'IC50 Curve'!$A:$A,0),1),3,7)</f>
        <v>219.28</v>
      </c>
      <c r="I8" s="65"/>
      <c r="J8" s="66"/>
    </row>
    <row r="9" spans="1:10" s="64" customFormat="1" ht="20.149999999999999" customHeight="1" x14ac:dyDescent="0.3">
      <c r="A9" s="84">
        <v>4</v>
      </c>
      <c r="B9" s="84" t="s">
        <v>125</v>
      </c>
      <c r="C9" s="85">
        <v>10000</v>
      </c>
      <c r="D9" s="85">
        <v>3</v>
      </c>
      <c r="E9" s="84">
        <f ca="1">OFFSET(INDEX('IC50 Curve'!$A:$A,MATCH(Summary!B9,'IC50 Curve'!$A:$A,0),1),0,7)</f>
        <v>-2.3220000000000001</v>
      </c>
      <c r="F9" s="84">
        <f ca="1">OFFSET(INDEX('IC50 Curve'!$A:$A,MATCH(Summary!B9,'IC50 Curve'!$A:$A,0),1),1,7)</f>
        <v>87.54</v>
      </c>
      <c r="G9" s="86">
        <f ca="1">OFFSET(INDEX('IC50 Curve'!$A:$A,MATCH(Summary!B9,'IC50 Curve'!$A:$A,0),1),2,7)</f>
        <v>53.49</v>
      </c>
      <c r="H9" s="84">
        <f ca="1">OFFSET(INDEX('IC50 Curve'!$A:$A,MATCH(Summary!B9,'IC50 Curve'!$A:$A,0),1),3,7)</f>
        <v>63.679000000000002</v>
      </c>
      <c r="I9" s="65"/>
      <c r="J9" s="66"/>
    </row>
    <row r="10" spans="1:10" s="64" customFormat="1" ht="19.5" customHeight="1" x14ac:dyDescent="0.3">
      <c r="A10" s="84">
        <v>5</v>
      </c>
      <c r="B10" s="84" t="s">
        <v>127</v>
      </c>
      <c r="C10" s="85">
        <v>10000</v>
      </c>
      <c r="D10" s="85">
        <v>3</v>
      </c>
      <c r="E10" s="84">
        <f ca="1">OFFSET(INDEX('IC50 Curve'!$A:$A,MATCH(Summary!B10,'IC50 Curve'!$A:$A,0),1),0,7)</f>
        <v>-7.11</v>
      </c>
      <c r="F10" s="84">
        <f ca="1">OFFSET(INDEX('IC50 Curve'!$A:$A,MATCH(Summary!B10,'IC50 Curve'!$A:$A,0),1),1,7)</f>
        <v>86.46</v>
      </c>
      <c r="G10" s="86">
        <f ca="1">OFFSET(INDEX('IC50 Curve'!$A:$A,MATCH(Summary!B10,'IC50 Curve'!$A:$A,0),1),2,7)</f>
        <v>236.4</v>
      </c>
      <c r="H10" s="84">
        <f ca="1">OFFSET(INDEX('IC50 Curve'!$A:$A,MATCH(Summary!B10,'IC50 Curve'!$A:$A,0),1),3,7)</f>
        <v>292.41500000000002</v>
      </c>
      <c r="I10" s="65"/>
    </row>
    <row r="11" spans="1:10" s="64" customFormat="1" ht="19.5" customHeight="1" x14ac:dyDescent="0.3">
      <c r="A11" s="84">
        <v>6</v>
      </c>
      <c r="B11" s="84" t="s">
        <v>129</v>
      </c>
      <c r="C11" s="85">
        <v>10000</v>
      </c>
      <c r="D11" s="85">
        <v>3</v>
      </c>
      <c r="E11" s="84">
        <f ca="1">OFFSET(INDEX('IC50 Curve'!$A:$A,MATCH(Summary!B11,'IC50 Curve'!$A:$A,0),1),0,7)</f>
        <v>-6.4880000000000004</v>
      </c>
      <c r="F11" s="84">
        <f ca="1">OFFSET(INDEX('IC50 Curve'!$A:$A,MATCH(Summary!B11,'IC50 Curve'!$A:$A,0),1),1,7)</f>
        <v>86.58</v>
      </c>
      <c r="G11" s="86">
        <f ca="1">OFFSET(INDEX('IC50 Curve'!$A:$A,MATCH(Summary!B11,'IC50 Curve'!$A:$A,0),1),2,7)</f>
        <v>96.89</v>
      </c>
      <c r="H11" s="84">
        <f ca="1">OFFSET(INDEX('IC50 Curve'!$A:$A,MATCH(Summary!B11,'IC50 Curve'!$A:$A,0),1),3,7)</f>
        <v>117.489</v>
      </c>
      <c r="I11" s="65"/>
    </row>
    <row r="12" spans="1:10" ht="20.149999999999999" customHeight="1" x14ac:dyDescent="0.3">
      <c r="B12" s="53"/>
      <c r="C12" s="53"/>
    </row>
    <row r="13" spans="1:10" ht="20.149999999999999" customHeight="1" x14ac:dyDescent="0.3">
      <c r="B13" s="53"/>
      <c r="C13" s="53"/>
    </row>
    <row r="14" spans="1:10" ht="20.149999999999999" customHeight="1" x14ac:dyDescent="0.3">
      <c r="B14" s="53"/>
      <c r="C14" s="53"/>
    </row>
    <row r="15" spans="1:10" ht="20.149999999999999" customHeight="1" x14ac:dyDescent="0.3">
      <c r="B15" s="53"/>
      <c r="C15" s="53"/>
    </row>
    <row r="16" spans="1:10" ht="20.149999999999999" customHeight="1" x14ac:dyDescent="0.3">
      <c r="B16" s="53"/>
      <c r="C16" s="53"/>
    </row>
    <row r="17" spans="2:3" ht="20.149999999999999" customHeight="1" x14ac:dyDescent="0.3">
      <c r="B17" s="53"/>
      <c r="C17" s="53"/>
    </row>
    <row r="18" spans="2:3" ht="20.149999999999999" customHeight="1" x14ac:dyDescent="0.3">
      <c r="B18" s="53"/>
      <c r="C18" s="53"/>
    </row>
    <row r="19" spans="2:3" ht="20.149999999999999" customHeight="1" x14ac:dyDescent="0.3">
      <c r="B19" s="53"/>
      <c r="C19" s="53"/>
    </row>
    <row r="20" spans="2:3" ht="20.149999999999999" customHeight="1" x14ac:dyDescent="0.3">
      <c r="B20" s="53"/>
      <c r="C20" s="53"/>
    </row>
    <row r="21" spans="2:3" ht="20.149999999999999" customHeight="1" x14ac:dyDescent="0.3">
      <c r="B21" s="53"/>
      <c r="C21" s="53"/>
    </row>
    <row r="22" spans="2:3" ht="20.149999999999999" customHeight="1" x14ac:dyDescent="0.3">
      <c r="B22" s="53"/>
      <c r="C22" s="53"/>
    </row>
    <row r="23" spans="2:3" ht="20.149999999999999" customHeight="1" x14ac:dyDescent="0.3">
      <c r="B23" s="53"/>
      <c r="C23" s="53"/>
    </row>
    <row r="24" spans="2:3" ht="20.149999999999999" customHeight="1" x14ac:dyDescent="0.3">
      <c r="B24" s="53"/>
      <c r="C24" s="53"/>
    </row>
    <row r="25" spans="2:3" ht="20.149999999999999" customHeight="1" x14ac:dyDescent="0.3">
      <c r="B25" s="53"/>
      <c r="C25" s="53"/>
    </row>
    <row r="26" spans="2:3" ht="20.149999999999999" customHeight="1" x14ac:dyDescent="0.3">
      <c r="B26" s="53"/>
      <c r="C26" s="53"/>
    </row>
    <row r="27" spans="2:3" ht="20.149999999999999" customHeight="1" x14ac:dyDescent="0.3">
      <c r="B27" s="53"/>
      <c r="C27" s="53"/>
    </row>
    <row r="28" spans="2:3" ht="20.149999999999999" customHeight="1" x14ac:dyDescent="0.3">
      <c r="B28" s="53"/>
      <c r="C28" s="53"/>
    </row>
    <row r="29" spans="2:3" ht="20.149999999999999" customHeight="1" x14ac:dyDescent="0.3">
      <c r="B29" s="53"/>
      <c r="C29" s="53"/>
    </row>
  </sheetData>
  <phoneticPr fontId="7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87" r:id="rId5">
          <objectPr defaultSize="0" r:id="rId6">
            <anchor moveWithCells="1">
              <from>
                <xdr:col>1</xdr:col>
                <xdr:colOff>1314450</xdr:colOff>
                <xdr:row>11</xdr:row>
                <xdr:rowOff>120650</xdr:rowOff>
              </from>
              <to>
                <xdr:col>5</xdr:col>
                <xdr:colOff>787400</xdr:colOff>
                <xdr:row>21</xdr:row>
                <xdr:rowOff>19050</xdr:rowOff>
              </to>
            </anchor>
          </objectPr>
        </oleObject>
      </mc:Choice>
      <mc:Fallback>
        <oleObject progId="Prism8.Document" shapeId="20487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13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1" customWidth="1"/>
    <col min="2" max="2" width="103.453125" style="3" customWidth="1"/>
    <col min="3" max="16384" width="9.08984375" style="2"/>
  </cols>
  <sheetData>
    <row r="1" spans="1:19" s="44" customFormat="1" ht="14" x14ac:dyDescent="0.3">
      <c r="A1" s="10" t="s">
        <v>93</v>
      </c>
      <c r="B1" s="2"/>
      <c r="C1" s="2"/>
      <c r="D1" s="2"/>
      <c r="E1" s="2"/>
      <c r="F1" s="2"/>
      <c r="G1" s="2"/>
      <c r="H1" s="2"/>
      <c r="I1" s="2"/>
      <c r="P1" s="2"/>
      <c r="Q1" s="2"/>
      <c r="R1" s="2"/>
      <c r="S1" s="2"/>
    </row>
    <row r="2" spans="1:19" s="44" customFormat="1" ht="16" customHeight="1" x14ac:dyDescent="0.3">
      <c r="A2" s="2" t="s">
        <v>92</v>
      </c>
      <c r="B2" s="2"/>
      <c r="C2" s="2"/>
      <c r="D2" s="2"/>
      <c r="E2" s="2"/>
      <c r="F2" s="2"/>
      <c r="G2" s="2"/>
      <c r="H2" s="2"/>
      <c r="I2" s="2"/>
      <c r="P2" s="2"/>
      <c r="Q2" s="2"/>
      <c r="R2" s="2"/>
      <c r="S2" s="2"/>
    </row>
    <row r="3" spans="1:19" s="44" customFormat="1" ht="14" x14ac:dyDescent="0.3">
      <c r="A3" s="2"/>
      <c r="B3" s="2"/>
      <c r="C3" s="2"/>
      <c r="D3" s="2"/>
      <c r="E3" s="2"/>
      <c r="F3" s="2"/>
      <c r="G3" s="2"/>
      <c r="H3" s="2"/>
      <c r="I3" s="2"/>
      <c r="P3" s="2"/>
      <c r="Q3" s="2"/>
      <c r="R3" s="2"/>
      <c r="S3" s="2"/>
    </row>
    <row r="4" spans="1:19" s="44" customFormat="1" ht="14" x14ac:dyDescent="0.3">
      <c r="A4" s="45" t="s">
        <v>94</v>
      </c>
      <c r="B4" s="2"/>
      <c r="C4" s="2"/>
      <c r="D4" s="2"/>
      <c r="E4" s="2"/>
      <c r="F4" s="2"/>
      <c r="G4" s="2"/>
      <c r="H4" s="2"/>
      <c r="I4" s="2"/>
      <c r="P4" s="2"/>
      <c r="Q4" s="2"/>
      <c r="R4" s="2"/>
      <c r="S4" s="2"/>
    </row>
    <row r="5" spans="1:19" s="44" customFormat="1" ht="14" x14ac:dyDescent="0.3">
      <c r="A5" s="46" t="s">
        <v>101</v>
      </c>
      <c r="B5" s="2"/>
      <c r="C5" s="2"/>
      <c r="D5" s="2"/>
      <c r="E5" s="2"/>
      <c r="F5" s="2"/>
      <c r="G5" s="2"/>
      <c r="H5" s="2"/>
      <c r="I5" s="2"/>
      <c r="P5" s="2"/>
      <c r="Q5" s="2"/>
      <c r="R5" s="2"/>
      <c r="S5" s="2"/>
    </row>
    <row r="6" spans="1:19" s="44" customFormat="1" ht="14" x14ac:dyDescent="0.3">
      <c r="A6" s="2"/>
      <c r="B6" s="2"/>
      <c r="C6" s="2"/>
      <c r="D6" s="2"/>
      <c r="E6" s="2"/>
      <c r="F6" s="2"/>
      <c r="G6" s="2"/>
      <c r="H6" s="2"/>
      <c r="I6" s="2"/>
      <c r="P6" s="2"/>
      <c r="Q6" s="2"/>
      <c r="R6" s="2"/>
      <c r="S6" s="2"/>
    </row>
    <row r="7" spans="1:19" s="44" customFormat="1" ht="14" x14ac:dyDescent="0.3">
      <c r="A7" s="45" t="s">
        <v>95</v>
      </c>
      <c r="B7" s="2"/>
      <c r="C7" s="2"/>
      <c r="D7" s="2"/>
      <c r="E7" s="2"/>
      <c r="F7" s="2"/>
      <c r="G7" s="2"/>
      <c r="H7" s="2"/>
      <c r="I7" s="2"/>
      <c r="P7" s="2"/>
      <c r="Q7" s="2"/>
      <c r="R7" s="2"/>
      <c r="S7" s="2"/>
    </row>
    <row r="8" spans="1:19" s="44" customFormat="1" ht="14" x14ac:dyDescent="0.3">
      <c r="A8" s="46" t="s">
        <v>96</v>
      </c>
      <c r="B8" s="2"/>
      <c r="C8" s="2"/>
      <c r="D8" s="2"/>
      <c r="E8" s="2"/>
      <c r="F8" s="2"/>
      <c r="G8" s="2"/>
      <c r="H8" s="2"/>
      <c r="I8" s="2"/>
      <c r="P8" s="2"/>
      <c r="Q8" s="2"/>
      <c r="R8" s="2"/>
      <c r="S8" s="2"/>
    </row>
    <row r="9" spans="1:19" s="44" customFormat="1" ht="14" x14ac:dyDescent="0.3">
      <c r="A9" s="2"/>
      <c r="B9" s="2"/>
      <c r="C9" s="2"/>
      <c r="D9" s="2"/>
      <c r="E9" s="2"/>
      <c r="F9" s="2"/>
      <c r="G9" s="2"/>
      <c r="H9" s="2"/>
      <c r="I9" s="2"/>
      <c r="P9" s="2"/>
      <c r="Q9" s="2"/>
      <c r="R9" s="2"/>
      <c r="S9" s="2"/>
    </row>
    <row r="10" spans="1:19" s="44" customFormat="1" ht="14" x14ac:dyDescent="0.3">
      <c r="A10" s="45" t="s">
        <v>97</v>
      </c>
      <c r="B10" s="2"/>
      <c r="C10" s="2"/>
      <c r="D10" s="2"/>
      <c r="E10" s="2"/>
      <c r="F10" s="2"/>
      <c r="G10" s="2"/>
      <c r="H10" s="2"/>
      <c r="I10" s="2"/>
      <c r="P10" s="2"/>
      <c r="Q10" s="2"/>
      <c r="R10" s="2"/>
      <c r="S10" s="2"/>
    </row>
    <row r="11" spans="1:19" s="44" customFormat="1" ht="15.5" x14ac:dyDescent="0.3">
      <c r="A11" s="47" t="s">
        <v>98</v>
      </c>
      <c r="B11" s="48"/>
      <c r="C11" s="2"/>
      <c r="D11" s="2"/>
      <c r="E11" s="2"/>
      <c r="F11" s="2"/>
      <c r="G11" s="2"/>
      <c r="H11" s="2"/>
      <c r="I11" s="2"/>
      <c r="P11" s="2"/>
      <c r="Q11" s="2"/>
      <c r="R11" s="2"/>
      <c r="S11" s="2"/>
    </row>
    <row r="12" spans="1:19" s="44" customFormat="1" ht="15.5" x14ac:dyDescent="0.3">
      <c r="A12" s="47" t="s">
        <v>99</v>
      </c>
      <c r="B12" s="48"/>
      <c r="C12" s="2"/>
      <c r="D12" s="2"/>
      <c r="E12" s="2"/>
      <c r="F12" s="2"/>
      <c r="G12" s="2"/>
      <c r="H12" s="2"/>
      <c r="I12" s="2"/>
      <c r="P12" s="2"/>
      <c r="Q12" s="2"/>
      <c r="R12" s="2"/>
      <c r="S12" s="2"/>
    </row>
    <row r="13" spans="1:19" s="44" customFormat="1" ht="17.5" x14ac:dyDescent="0.3">
      <c r="A13" s="47" t="s">
        <v>100</v>
      </c>
      <c r="B13" s="48"/>
      <c r="C13" s="2"/>
      <c r="D13" s="2"/>
      <c r="E13" s="2"/>
      <c r="F13" s="2"/>
      <c r="G13" s="2"/>
      <c r="H13" s="2"/>
      <c r="I13" s="2"/>
      <c r="P13" s="2"/>
      <c r="Q13" s="2"/>
      <c r="R13" s="2"/>
      <c r="S13" s="2"/>
    </row>
    <row r="14" spans="1:19" s="44" customFormat="1" ht="15.5" x14ac:dyDescent="0.3">
      <c r="A14" s="47" t="s">
        <v>102</v>
      </c>
      <c r="B14" s="48"/>
      <c r="C14" s="2"/>
      <c r="D14" s="2"/>
      <c r="E14" s="2"/>
      <c r="F14" s="2"/>
      <c r="G14" s="2"/>
      <c r="H14" s="2"/>
      <c r="I14" s="2"/>
      <c r="P14" s="2"/>
      <c r="Q14" s="2"/>
      <c r="R14" s="2"/>
      <c r="S14" s="2"/>
    </row>
    <row r="15" spans="1:19" s="44" customFormat="1" ht="15.5" x14ac:dyDescent="0.3">
      <c r="A15" s="47" t="s">
        <v>103</v>
      </c>
      <c r="B15" s="48"/>
      <c r="C15" s="2"/>
      <c r="D15" s="2"/>
      <c r="E15" s="2"/>
      <c r="F15" s="2"/>
      <c r="G15" s="2"/>
      <c r="H15" s="2"/>
      <c r="I15" s="2"/>
      <c r="P15" s="2"/>
      <c r="Q15" s="2"/>
      <c r="R15" s="2"/>
      <c r="S15" s="2"/>
    </row>
    <row r="16" spans="1:19" s="44" customFormat="1" ht="15.5" x14ac:dyDescent="0.3">
      <c r="A16" s="47" t="s">
        <v>104</v>
      </c>
      <c r="B16" s="48"/>
      <c r="C16" s="2"/>
      <c r="D16" s="2"/>
      <c r="E16" s="2"/>
      <c r="F16" s="2"/>
      <c r="G16" s="2"/>
      <c r="H16" s="2"/>
      <c r="I16" s="2"/>
      <c r="P16" s="2"/>
      <c r="Q16" s="2"/>
      <c r="R16" s="2"/>
      <c r="S16" s="2"/>
    </row>
    <row r="17" spans="1:19" s="44" customFormat="1" ht="14" x14ac:dyDescent="0.3">
      <c r="A17" s="2" t="s">
        <v>111</v>
      </c>
      <c r="B17" s="3"/>
      <c r="C17" s="2"/>
      <c r="D17" s="2"/>
      <c r="E17" s="2"/>
      <c r="F17" s="2"/>
      <c r="G17" s="2"/>
      <c r="H17" s="2"/>
      <c r="I17" s="2"/>
      <c r="P17" s="2"/>
      <c r="Q17" s="2"/>
      <c r="R17" s="2"/>
      <c r="S17" s="2"/>
    </row>
    <row r="18" spans="1:19" s="44" customFormat="1" ht="14" x14ac:dyDescent="0.3">
      <c r="A18" s="11" t="s">
        <v>43</v>
      </c>
      <c r="B18" s="3" t="s">
        <v>3</v>
      </c>
      <c r="C18" s="2"/>
      <c r="D18" s="2"/>
      <c r="E18" s="2"/>
      <c r="F18" s="2"/>
      <c r="G18" s="2"/>
      <c r="H18" s="2"/>
      <c r="I18" s="2"/>
      <c r="P18" s="2"/>
      <c r="Q18" s="2"/>
      <c r="R18" s="2"/>
      <c r="S18" s="2"/>
    </row>
    <row r="19" spans="1:19" ht="20.149999999999999" customHeight="1" x14ac:dyDescent="0.25">
      <c r="A19" s="2"/>
      <c r="B19" s="3" t="s">
        <v>4</v>
      </c>
    </row>
    <row r="20" spans="1:19" ht="20.149999999999999" customHeight="1" x14ac:dyDescent="0.25">
      <c r="A20" s="2"/>
      <c r="B20" s="3" t="s">
        <v>5</v>
      </c>
    </row>
    <row r="21" spans="1:19" ht="20.149999999999999" customHeight="1" x14ac:dyDescent="0.25">
      <c r="A21" s="2"/>
      <c r="B21" s="3" t="s">
        <v>6</v>
      </c>
    </row>
    <row r="22" spans="1:19" ht="20.149999999999999" customHeight="1" x14ac:dyDescent="0.25">
      <c r="A22" s="2"/>
      <c r="B22" s="3" t="s">
        <v>7</v>
      </c>
    </row>
    <row r="23" spans="1:19" ht="20.149999999999999" customHeight="1" x14ac:dyDescent="0.25">
      <c r="A23" s="2"/>
      <c r="B23" s="3" t="s">
        <v>8</v>
      </c>
    </row>
    <row r="24" spans="1:19" ht="20.149999999999999" customHeight="1" x14ac:dyDescent="0.25">
      <c r="A24" s="2"/>
      <c r="B24" s="3" t="s">
        <v>9</v>
      </c>
    </row>
    <row r="25" spans="1:19" ht="20.149999999999999" customHeight="1" x14ac:dyDescent="0.25">
      <c r="A25" s="2"/>
      <c r="B25" s="3" t="s">
        <v>10</v>
      </c>
    </row>
    <row r="26" spans="1:19" ht="20.149999999999999" customHeight="1" x14ac:dyDescent="0.25">
      <c r="A26" s="2"/>
      <c r="B26" s="3" t="s">
        <v>11</v>
      </c>
    </row>
    <row r="27" spans="1:19" ht="20.149999999999999" customHeight="1" x14ac:dyDescent="0.25">
      <c r="A27" s="11" t="s">
        <v>105</v>
      </c>
      <c r="B27" s="3" t="s">
        <v>106</v>
      </c>
    </row>
    <row r="28" spans="1:19" ht="20.149999999999999" customHeight="1" x14ac:dyDescent="0.25">
      <c r="A28" s="11"/>
      <c r="B28" s="3" t="s">
        <v>107</v>
      </c>
    </row>
    <row r="29" spans="1:19" ht="20.149999999999999" customHeight="1" x14ac:dyDescent="0.25">
      <c r="A29" s="11"/>
      <c r="B29" s="3" t="s">
        <v>12</v>
      </c>
    </row>
    <row r="30" spans="1:19" ht="20.149999999999999" customHeight="1" x14ac:dyDescent="0.25">
      <c r="A30" s="11"/>
      <c r="B30" s="3" t="s">
        <v>13</v>
      </c>
    </row>
    <row r="31" spans="1:19" ht="20.149999999999999" customHeight="1" x14ac:dyDescent="0.25">
      <c r="A31" s="11"/>
      <c r="B31" s="3" t="s">
        <v>14</v>
      </c>
    </row>
    <row r="32" spans="1:19" ht="20.149999999999999" customHeight="1" x14ac:dyDescent="0.25">
      <c r="A32" s="11"/>
      <c r="B32" s="3" t="s">
        <v>108</v>
      </c>
    </row>
    <row r="33" spans="1:2" ht="20.149999999999999" customHeight="1" x14ac:dyDescent="0.25">
      <c r="A33" s="2"/>
      <c r="B33" s="3" t="s">
        <v>15</v>
      </c>
    </row>
    <row r="34" spans="1:2" ht="20.149999999999999" customHeight="1" x14ac:dyDescent="0.25">
      <c r="A34" s="11" t="s">
        <v>109</v>
      </c>
      <c r="B34" s="3" t="s">
        <v>110</v>
      </c>
    </row>
    <row r="35" spans="1:2" ht="20.149999999999999" customHeight="1" x14ac:dyDescent="0.25">
      <c r="A35" s="11"/>
      <c r="B35" s="3" t="s">
        <v>76</v>
      </c>
    </row>
  </sheetData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19"/>
  <sheetViews>
    <sheetView showGridLines="0" zoomScale="80" zoomScaleNormal="80" workbookViewId="0">
      <selection activeCell="G6" sqref="G6"/>
    </sheetView>
  </sheetViews>
  <sheetFormatPr defaultColWidth="8.90625" defaultRowHeight="20.149999999999999" customHeight="1" x14ac:dyDescent="0.3"/>
  <cols>
    <col min="1" max="1" width="8.90625" style="89"/>
    <col min="2" max="2" width="10.26953125" style="89" customWidth="1"/>
    <col min="3" max="3" width="40.26953125" style="89" customWidth="1"/>
    <col min="4" max="4" width="13.36328125" style="89" customWidth="1"/>
    <col min="5" max="5" width="14" style="89" customWidth="1"/>
    <col min="6" max="6" width="32.6328125" style="89" customWidth="1"/>
    <col min="7" max="7" width="34.26953125" style="89" customWidth="1"/>
    <col min="8" max="8" width="28.453125" style="89" customWidth="1"/>
    <col min="9" max="9" width="20.08984375" style="89" customWidth="1"/>
    <col min="10" max="10" width="17.90625" style="89" customWidth="1"/>
    <col min="11" max="11" width="18.90625" style="89" customWidth="1"/>
    <col min="12" max="16384" width="8.90625" style="89"/>
  </cols>
  <sheetData>
    <row r="1" spans="2:11" s="89" customFormat="1" ht="20.149999999999999" customHeight="1" x14ac:dyDescent="0.3">
      <c r="B1" s="87" t="s">
        <v>44</v>
      </c>
      <c r="C1" s="88"/>
    </row>
    <row r="2" spans="2:11" s="89" customFormat="1" ht="20.149999999999999" customHeight="1" x14ac:dyDescent="0.3">
      <c r="B2" s="90" t="s">
        <v>45</v>
      </c>
      <c r="C2" s="90" t="s">
        <v>2</v>
      </c>
      <c r="D2" s="90" t="s">
        <v>46</v>
      </c>
      <c r="E2" s="90" t="s">
        <v>47</v>
      </c>
      <c r="F2" s="91" t="s">
        <v>71</v>
      </c>
      <c r="G2" s="92"/>
      <c r="H2" s="92"/>
      <c r="I2" s="92"/>
      <c r="J2" s="92"/>
      <c r="K2" s="92"/>
    </row>
    <row r="3" spans="2:11" s="89" customFormat="1" ht="20.149999999999999" customHeight="1" x14ac:dyDescent="0.3">
      <c r="B3" s="93"/>
      <c r="C3" s="93"/>
      <c r="D3" s="93"/>
      <c r="E3" s="93"/>
      <c r="F3" s="91"/>
      <c r="G3" s="92"/>
      <c r="H3" s="92"/>
      <c r="I3" s="92"/>
      <c r="J3" s="92"/>
      <c r="K3" s="92"/>
    </row>
    <row r="4" spans="2:11" s="89" customFormat="1" ht="20.149999999999999" customHeight="1" x14ac:dyDescent="0.3">
      <c r="B4" s="84">
        <v>1</v>
      </c>
      <c r="C4" s="84" t="s">
        <v>116</v>
      </c>
      <c r="D4" s="84" t="s">
        <v>36</v>
      </c>
      <c r="E4" s="94" t="s">
        <v>55</v>
      </c>
      <c r="F4" s="84">
        <v>10</v>
      </c>
      <c r="G4" s="95"/>
      <c r="H4" s="96"/>
      <c r="I4" s="97"/>
      <c r="J4" s="96"/>
      <c r="K4" s="95"/>
    </row>
    <row r="5" spans="2:11" s="89" customFormat="1" ht="20.149999999999999" customHeight="1" x14ac:dyDescent="0.3">
      <c r="B5" s="84">
        <v>2</v>
      </c>
      <c r="C5" s="84" t="s">
        <v>122</v>
      </c>
      <c r="D5" s="84" t="s">
        <v>36</v>
      </c>
      <c r="E5" s="94" t="s">
        <v>55</v>
      </c>
      <c r="F5" s="84">
        <v>10</v>
      </c>
      <c r="G5" s="95"/>
      <c r="H5" s="96"/>
      <c r="I5" s="97"/>
      <c r="J5" s="96"/>
      <c r="K5" s="95"/>
    </row>
    <row r="6" spans="2:11" s="89" customFormat="1" ht="20.149999999999999" customHeight="1" x14ac:dyDescent="0.3">
      <c r="B6" s="84">
        <v>3</v>
      </c>
      <c r="C6" s="84" t="s">
        <v>124</v>
      </c>
      <c r="D6" s="84" t="s">
        <v>36</v>
      </c>
      <c r="E6" s="94" t="s">
        <v>55</v>
      </c>
      <c r="F6" s="84">
        <v>10</v>
      </c>
      <c r="G6" s="95"/>
      <c r="H6" s="96"/>
      <c r="I6" s="97"/>
      <c r="J6" s="96"/>
      <c r="K6" s="95"/>
    </row>
    <row r="7" spans="2:11" s="89" customFormat="1" ht="20.149999999999999" customHeight="1" x14ac:dyDescent="0.3">
      <c r="B7" s="84">
        <v>4</v>
      </c>
      <c r="C7" s="84" t="s">
        <v>126</v>
      </c>
      <c r="D7" s="84" t="s">
        <v>36</v>
      </c>
      <c r="E7" s="94" t="s">
        <v>55</v>
      </c>
      <c r="F7" s="84">
        <v>10</v>
      </c>
      <c r="G7" s="95"/>
      <c r="H7" s="96"/>
      <c r="I7" s="97"/>
      <c r="J7" s="96"/>
      <c r="K7" s="95"/>
    </row>
    <row r="8" spans="2:11" s="89" customFormat="1" ht="20.149999999999999" customHeight="1" x14ac:dyDescent="0.3">
      <c r="B8" s="84">
        <v>5</v>
      </c>
      <c r="C8" s="84" t="s">
        <v>128</v>
      </c>
      <c r="D8" s="84" t="s">
        <v>36</v>
      </c>
      <c r="E8" s="94" t="s">
        <v>55</v>
      </c>
      <c r="F8" s="84">
        <v>10</v>
      </c>
      <c r="G8" s="95"/>
      <c r="H8" s="96"/>
      <c r="I8" s="97"/>
      <c r="J8" s="96"/>
      <c r="K8" s="95"/>
    </row>
    <row r="9" spans="2:11" s="89" customFormat="1" ht="20.149999999999999" customHeight="1" x14ac:dyDescent="0.3">
      <c r="B9" s="84">
        <v>6</v>
      </c>
      <c r="C9" s="84" t="s">
        <v>130</v>
      </c>
      <c r="D9" s="84" t="s">
        <v>36</v>
      </c>
      <c r="E9" s="94" t="s">
        <v>55</v>
      </c>
      <c r="F9" s="84">
        <v>10</v>
      </c>
      <c r="G9" s="95"/>
      <c r="H9" s="96"/>
      <c r="I9" s="97"/>
      <c r="J9" s="96"/>
      <c r="K9" s="95"/>
    </row>
    <row r="11" spans="2:11" s="89" customFormat="1" ht="20.149999999999999" customHeight="1" x14ac:dyDescent="0.3">
      <c r="B11" s="87" t="s">
        <v>48</v>
      </c>
    </row>
    <row r="12" spans="2:11" s="104" customFormat="1" ht="36.75" customHeight="1" x14ac:dyDescent="0.3">
      <c r="B12" s="98" t="s">
        <v>45</v>
      </c>
      <c r="C12" s="98" t="s">
        <v>2</v>
      </c>
      <c r="D12" s="98" t="s">
        <v>49</v>
      </c>
      <c r="E12" s="99" t="s">
        <v>50</v>
      </c>
      <c r="F12" s="100" t="s">
        <v>51</v>
      </c>
      <c r="G12" s="101" t="s">
        <v>112</v>
      </c>
      <c r="H12" s="102"/>
      <c r="I12" s="103"/>
    </row>
    <row r="13" spans="2:11" s="104" customFormat="1" ht="36.75" customHeight="1" x14ac:dyDescent="0.3">
      <c r="B13" s="105"/>
      <c r="C13" s="105"/>
      <c r="D13" s="105"/>
      <c r="E13" s="106" t="s">
        <v>52</v>
      </c>
      <c r="F13" s="107" t="s">
        <v>53</v>
      </c>
      <c r="G13" s="101" t="s">
        <v>54</v>
      </c>
      <c r="H13" s="102"/>
      <c r="I13" s="103"/>
    </row>
    <row r="14" spans="2:11" s="89" customFormat="1" ht="20.149999999999999" customHeight="1" x14ac:dyDescent="0.3">
      <c r="B14" s="84">
        <v>1</v>
      </c>
      <c r="C14" s="84" t="s">
        <v>116</v>
      </c>
      <c r="D14" s="84" t="s">
        <v>72</v>
      </c>
      <c r="E14" s="84" t="s">
        <v>72</v>
      </c>
      <c r="F14" s="108" t="s">
        <v>73</v>
      </c>
      <c r="G14" s="84">
        <v>10000</v>
      </c>
      <c r="H14" s="96"/>
      <c r="I14" s="95"/>
    </row>
    <row r="15" spans="2:11" s="89" customFormat="1" ht="20.149999999999999" customHeight="1" x14ac:dyDescent="0.3">
      <c r="B15" s="84">
        <v>2</v>
      </c>
      <c r="C15" s="84" t="s">
        <v>122</v>
      </c>
      <c r="D15" s="84" t="s">
        <v>72</v>
      </c>
      <c r="E15" s="84" t="s">
        <v>72</v>
      </c>
      <c r="F15" s="108" t="s">
        <v>73</v>
      </c>
      <c r="G15" s="84">
        <v>10000</v>
      </c>
      <c r="H15" s="96"/>
      <c r="I15" s="95"/>
    </row>
    <row r="16" spans="2:11" s="89" customFormat="1" ht="20.149999999999999" customHeight="1" x14ac:dyDescent="0.3">
      <c r="B16" s="84">
        <v>3</v>
      </c>
      <c r="C16" s="84" t="s">
        <v>124</v>
      </c>
      <c r="D16" s="84" t="s">
        <v>72</v>
      </c>
      <c r="E16" s="84" t="s">
        <v>72</v>
      </c>
      <c r="F16" s="108" t="s">
        <v>75</v>
      </c>
      <c r="G16" s="84">
        <v>10000</v>
      </c>
      <c r="H16" s="96"/>
      <c r="I16" s="95"/>
    </row>
    <row r="17" spans="2:9" s="89" customFormat="1" ht="20.149999999999999" customHeight="1" x14ac:dyDescent="0.3">
      <c r="B17" s="84">
        <v>4</v>
      </c>
      <c r="C17" s="84" t="s">
        <v>126</v>
      </c>
      <c r="D17" s="84" t="s">
        <v>72</v>
      </c>
      <c r="E17" s="84" t="s">
        <v>72</v>
      </c>
      <c r="F17" s="108" t="s">
        <v>75</v>
      </c>
      <c r="G17" s="84">
        <v>10000</v>
      </c>
      <c r="H17" s="96"/>
      <c r="I17" s="95"/>
    </row>
    <row r="18" spans="2:9" s="89" customFormat="1" ht="20.149999999999999" customHeight="1" x14ac:dyDescent="0.3">
      <c r="B18" s="84">
        <v>5</v>
      </c>
      <c r="C18" s="84" t="s">
        <v>128</v>
      </c>
      <c r="D18" s="84" t="s">
        <v>72</v>
      </c>
      <c r="E18" s="84" t="s">
        <v>72</v>
      </c>
      <c r="F18" s="108" t="s">
        <v>75</v>
      </c>
      <c r="G18" s="84">
        <v>10000</v>
      </c>
      <c r="H18" s="96"/>
      <c r="I18" s="95"/>
    </row>
    <row r="19" spans="2:9" s="89" customFormat="1" ht="20.149999999999999" customHeight="1" x14ac:dyDescent="0.3">
      <c r="B19" s="84">
        <v>6</v>
      </c>
      <c r="C19" s="84" t="s">
        <v>130</v>
      </c>
      <c r="D19" s="84" t="s">
        <v>72</v>
      </c>
      <c r="E19" s="84" t="s">
        <v>72</v>
      </c>
      <c r="F19" s="108" t="s">
        <v>75</v>
      </c>
      <c r="G19" s="84">
        <v>10000</v>
      </c>
      <c r="H19" s="96"/>
      <c r="I19" s="95"/>
    </row>
  </sheetData>
  <mergeCells count="14">
    <mergeCell ref="J2:J3"/>
    <mergeCell ref="K2:K3"/>
    <mergeCell ref="B2:B3"/>
    <mergeCell ref="C2:C3"/>
    <mergeCell ref="D2:D3"/>
    <mergeCell ref="E2:E3"/>
    <mergeCell ref="F2:F3"/>
    <mergeCell ref="G2:G3"/>
    <mergeCell ref="I12:I13"/>
    <mergeCell ref="D12:D13"/>
    <mergeCell ref="C12:C13"/>
    <mergeCell ref="B12:B13"/>
    <mergeCell ref="H2:H3"/>
    <mergeCell ref="I2:I3"/>
  </mergeCells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72"/>
  <sheetViews>
    <sheetView showGridLines="0" zoomScale="80" zoomScaleNormal="80" workbookViewId="0">
      <selection activeCell="A7" sqref="A7"/>
    </sheetView>
  </sheetViews>
  <sheetFormatPr defaultColWidth="4.90625" defaultRowHeight="20.149999999999999" customHeight="1" x14ac:dyDescent="0.25"/>
  <cols>
    <col min="1" max="1" width="25.453125" style="110" customWidth="1"/>
    <col min="2" max="2" width="2.36328125" style="110" customWidth="1"/>
    <col min="3" max="3" width="14.453125" style="110" customWidth="1"/>
    <col min="4" max="13" width="13.7265625" style="110" customWidth="1"/>
    <col min="14" max="14" width="10.7265625" style="110" customWidth="1"/>
    <col min="15" max="15" width="9.453125" style="110" customWidth="1"/>
    <col min="16" max="16" width="10.6328125" style="110" customWidth="1"/>
    <col min="17" max="17" width="9.36328125" style="110" customWidth="1"/>
    <col min="18" max="24" width="6" style="110" customWidth="1"/>
    <col min="25" max="25" width="7.36328125" style="110" customWidth="1"/>
    <col min="26" max="26" width="6.26953125" style="110" customWidth="1"/>
    <col min="27" max="246" width="4.90625" style="110"/>
    <col min="247" max="247" width="20.7265625" style="110" customWidth="1"/>
    <col min="248" max="248" width="4.90625" style="110" customWidth="1"/>
    <col min="249" max="249" width="14.26953125" style="110" customWidth="1"/>
    <col min="250" max="250" width="10" style="110" customWidth="1"/>
    <col min="251" max="251" width="9.90625" style="110" customWidth="1"/>
    <col min="252" max="252" width="6.08984375" style="110" customWidth="1"/>
    <col min="253" max="253" width="8" style="110" customWidth="1"/>
    <col min="254" max="261" width="6.08984375" style="110" customWidth="1"/>
    <col min="262" max="262" width="8.26953125" style="110" customWidth="1"/>
    <col min="263" max="263" width="7.7265625" style="110" customWidth="1"/>
    <col min="264" max="264" width="7.08984375" style="110" customWidth="1"/>
    <col min="265" max="271" width="6.08984375" style="110" customWidth="1"/>
    <col min="272" max="272" width="6.6328125" style="110" customWidth="1"/>
    <col min="273" max="502" width="4.90625" style="110"/>
    <col min="503" max="503" width="20.7265625" style="110" customWidth="1"/>
    <col min="504" max="504" width="4.90625" style="110" customWidth="1"/>
    <col min="505" max="505" width="14.26953125" style="110" customWidth="1"/>
    <col min="506" max="506" width="10" style="110" customWidth="1"/>
    <col min="507" max="507" width="9.90625" style="110" customWidth="1"/>
    <col min="508" max="508" width="6.08984375" style="110" customWidth="1"/>
    <col min="509" max="509" width="8" style="110" customWidth="1"/>
    <col min="510" max="517" width="6.08984375" style="110" customWidth="1"/>
    <col min="518" max="518" width="8.26953125" style="110" customWidth="1"/>
    <col min="519" max="519" width="7.7265625" style="110" customWidth="1"/>
    <col min="520" max="520" width="7.08984375" style="110" customWidth="1"/>
    <col min="521" max="527" width="6.08984375" style="110" customWidth="1"/>
    <col min="528" max="528" width="6.6328125" style="110" customWidth="1"/>
    <col min="529" max="758" width="4.90625" style="110"/>
    <col min="759" max="759" width="20.7265625" style="110" customWidth="1"/>
    <col min="760" max="760" width="4.90625" style="110" customWidth="1"/>
    <col min="761" max="761" width="14.26953125" style="110" customWidth="1"/>
    <col min="762" max="762" width="10" style="110" customWidth="1"/>
    <col min="763" max="763" width="9.90625" style="110" customWidth="1"/>
    <col min="764" max="764" width="6.08984375" style="110" customWidth="1"/>
    <col min="765" max="765" width="8" style="110" customWidth="1"/>
    <col min="766" max="773" width="6.08984375" style="110" customWidth="1"/>
    <col min="774" max="774" width="8.26953125" style="110" customWidth="1"/>
    <col min="775" max="775" width="7.7265625" style="110" customWidth="1"/>
    <col min="776" max="776" width="7.08984375" style="110" customWidth="1"/>
    <col min="777" max="783" width="6.08984375" style="110" customWidth="1"/>
    <col min="784" max="784" width="6.6328125" style="110" customWidth="1"/>
    <col min="785" max="1014" width="4.90625" style="110"/>
    <col min="1015" max="1015" width="20.7265625" style="110" customWidth="1"/>
    <col min="1016" max="1016" width="4.90625" style="110" customWidth="1"/>
    <col min="1017" max="1017" width="14.26953125" style="110" customWidth="1"/>
    <col min="1018" max="1018" width="10" style="110" customWidth="1"/>
    <col min="1019" max="1019" width="9.90625" style="110" customWidth="1"/>
    <col min="1020" max="1020" width="6.08984375" style="110" customWidth="1"/>
    <col min="1021" max="1021" width="8" style="110" customWidth="1"/>
    <col min="1022" max="1029" width="6.08984375" style="110" customWidth="1"/>
    <col min="1030" max="1030" width="8.26953125" style="110" customWidth="1"/>
    <col min="1031" max="1031" width="7.7265625" style="110" customWidth="1"/>
    <col min="1032" max="1032" width="7.08984375" style="110" customWidth="1"/>
    <col min="1033" max="1039" width="6.08984375" style="110" customWidth="1"/>
    <col min="1040" max="1040" width="6.6328125" style="110" customWidth="1"/>
    <col min="1041" max="1270" width="4.90625" style="110"/>
    <col min="1271" max="1271" width="20.7265625" style="110" customWidth="1"/>
    <col min="1272" max="1272" width="4.90625" style="110" customWidth="1"/>
    <col min="1273" max="1273" width="14.26953125" style="110" customWidth="1"/>
    <col min="1274" max="1274" width="10" style="110" customWidth="1"/>
    <col min="1275" max="1275" width="9.90625" style="110" customWidth="1"/>
    <col min="1276" max="1276" width="6.08984375" style="110" customWidth="1"/>
    <col min="1277" max="1277" width="8" style="110" customWidth="1"/>
    <col min="1278" max="1285" width="6.08984375" style="110" customWidth="1"/>
    <col min="1286" max="1286" width="8.26953125" style="110" customWidth="1"/>
    <col min="1287" max="1287" width="7.7265625" style="110" customWidth="1"/>
    <col min="1288" max="1288" width="7.08984375" style="110" customWidth="1"/>
    <col min="1289" max="1295" width="6.08984375" style="110" customWidth="1"/>
    <col min="1296" max="1296" width="6.6328125" style="110" customWidth="1"/>
    <col min="1297" max="1526" width="4.90625" style="110"/>
    <col min="1527" max="1527" width="20.7265625" style="110" customWidth="1"/>
    <col min="1528" max="1528" width="4.90625" style="110" customWidth="1"/>
    <col min="1529" max="1529" width="14.26953125" style="110" customWidth="1"/>
    <col min="1530" max="1530" width="10" style="110" customWidth="1"/>
    <col min="1531" max="1531" width="9.90625" style="110" customWidth="1"/>
    <col min="1532" max="1532" width="6.08984375" style="110" customWidth="1"/>
    <col min="1533" max="1533" width="8" style="110" customWidth="1"/>
    <col min="1534" max="1541" width="6.08984375" style="110" customWidth="1"/>
    <col min="1542" max="1542" width="8.26953125" style="110" customWidth="1"/>
    <col min="1543" max="1543" width="7.7265625" style="110" customWidth="1"/>
    <col min="1544" max="1544" width="7.08984375" style="110" customWidth="1"/>
    <col min="1545" max="1551" width="6.08984375" style="110" customWidth="1"/>
    <col min="1552" max="1552" width="6.6328125" style="110" customWidth="1"/>
    <col min="1553" max="1782" width="4.90625" style="110"/>
    <col min="1783" max="1783" width="20.7265625" style="110" customWidth="1"/>
    <col min="1784" max="1784" width="4.90625" style="110" customWidth="1"/>
    <col min="1785" max="1785" width="14.26953125" style="110" customWidth="1"/>
    <col min="1786" max="1786" width="10" style="110" customWidth="1"/>
    <col min="1787" max="1787" width="9.90625" style="110" customWidth="1"/>
    <col min="1788" max="1788" width="6.08984375" style="110" customWidth="1"/>
    <col min="1789" max="1789" width="8" style="110" customWidth="1"/>
    <col min="1790" max="1797" width="6.08984375" style="110" customWidth="1"/>
    <col min="1798" max="1798" width="8.26953125" style="110" customWidth="1"/>
    <col min="1799" max="1799" width="7.7265625" style="110" customWidth="1"/>
    <col min="1800" max="1800" width="7.08984375" style="110" customWidth="1"/>
    <col min="1801" max="1807" width="6.08984375" style="110" customWidth="1"/>
    <col min="1808" max="1808" width="6.6328125" style="110" customWidth="1"/>
    <col min="1809" max="2038" width="4.90625" style="110"/>
    <col min="2039" max="2039" width="20.7265625" style="110" customWidth="1"/>
    <col min="2040" max="2040" width="4.90625" style="110" customWidth="1"/>
    <col min="2041" max="2041" width="14.26953125" style="110" customWidth="1"/>
    <col min="2042" max="2042" width="10" style="110" customWidth="1"/>
    <col min="2043" max="2043" width="9.90625" style="110" customWidth="1"/>
    <col min="2044" max="2044" width="6.08984375" style="110" customWidth="1"/>
    <col min="2045" max="2045" width="8" style="110" customWidth="1"/>
    <col min="2046" max="2053" width="6.08984375" style="110" customWidth="1"/>
    <col min="2054" max="2054" width="8.26953125" style="110" customWidth="1"/>
    <col min="2055" max="2055" width="7.7265625" style="110" customWidth="1"/>
    <col min="2056" max="2056" width="7.08984375" style="110" customWidth="1"/>
    <col min="2057" max="2063" width="6.08984375" style="110" customWidth="1"/>
    <col min="2064" max="2064" width="6.6328125" style="110" customWidth="1"/>
    <col min="2065" max="2294" width="4.90625" style="110"/>
    <col min="2295" max="2295" width="20.7265625" style="110" customWidth="1"/>
    <col min="2296" max="2296" width="4.90625" style="110" customWidth="1"/>
    <col min="2297" max="2297" width="14.26953125" style="110" customWidth="1"/>
    <col min="2298" max="2298" width="10" style="110" customWidth="1"/>
    <col min="2299" max="2299" width="9.90625" style="110" customWidth="1"/>
    <col min="2300" max="2300" width="6.08984375" style="110" customWidth="1"/>
    <col min="2301" max="2301" width="8" style="110" customWidth="1"/>
    <col min="2302" max="2309" width="6.08984375" style="110" customWidth="1"/>
    <col min="2310" max="2310" width="8.26953125" style="110" customWidth="1"/>
    <col min="2311" max="2311" width="7.7265625" style="110" customWidth="1"/>
    <col min="2312" max="2312" width="7.08984375" style="110" customWidth="1"/>
    <col min="2313" max="2319" width="6.08984375" style="110" customWidth="1"/>
    <col min="2320" max="2320" width="6.6328125" style="110" customWidth="1"/>
    <col min="2321" max="2550" width="4.90625" style="110"/>
    <col min="2551" max="2551" width="20.7265625" style="110" customWidth="1"/>
    <col min="2552" max="2552" width="4.90625" style="110" customWidth="1"/>
    <col min="2553" max="2553" width="14.26953125" style="110" customWidth="1"/>
    <col min="2554" max="2554" width="10" style="110" customWidth="1"/>
    <col min="2555" max="2555" width="9.90625" style="110" customWidth="1"/>
    <col min="2556" max="2556" width="6.08984375" style="110" customWidth="1"/>
    <col min="2557" max="2557" width="8" style="110" customWidth="1"/>
    <col min="2558" max="2565" width="6.08984375" style="110" customWidth="1"/>
    <col min="2566" max="2566" width="8.26953125" style="110" customWidth="1"/>
    <col min="2567" max="2567" width="7.7265625" style="110" customWidth="1"/>
    <col min="2568" max="2568" width="7.08984375" style="110" customWidth="1"/>
    <col min="2569" max="2575" width="6.08984375" style="110" customWidth="1"/>
    <col min="2576" max="2576" width="6.6328125" style="110" customWidth="1"/>
    <col min="2577" max="2806" width="4.90625" style="110"/>
    <col min="2807" max="2807" width="20.7265625" style="110" customWidth="1"/>
    <col min="2808" max="2808" width="4.90625" style="110" customWidth="1"/>
    <col min="2809" max="2809" width="14.26953125" style="110" customWidth="1"/>
    <col min="2810" max="2810" width="10" style="110" customWidth="1"/>
    <col min="2811" max="2811" width="9.90625" style="110" customWidth="1"/>
    <col min="2812" max="2812" width="6.08984375" style="110" customWidth="1"/>
    <col min="2813" max="2813" width="8" style="110" customWidth="1"/>
    <col min="2814" max="2821" width="6.08984375" style="110" customWidth="1"/>
    <col min="2822" max="2822" width="8.26953125" style="110" customWidth="1"/>
    <col min="2823" max="2823" width="7.7265625" style="110" customWidth="1"/>
    <col min="2824" max="2824" width="7.08984375" style="110" customWidth="1"/>
    <col min="2825" max="2831" width="6.08984375" style="110" customWidth="1"/>
    <col min="2832" max="2832" width="6.6328125" style="110" customWidth="1"/>
    <col min="2833" max="3062" width="4.90625" style="110"/>
    <col min="3063" max="3063" width="20.7265625" style="110" customWidth="1"/>
    <col min="3064" max="3064" width="4.90625" style="110" customWidth="1"/>
    <col min="3065" max="3065" width="14.26953125" style="110" customWidth="1"/>
    <col min="3066" max="3066" width="10" style="110" customWidth="1"/>
    <col min="3067" max="3067" width="9.90625" style="110" customWidth="1"/>
    <col min="3068" max="3068" width="6.08984375" style="110" customWidth="1"/>
    <col min="3069" max="3069" width="8" style="110" customWidth="1"/>
    <col min="3070" max="3077" width="6.08984375" style="110" customWidth="1"/>
    <col min="3078" max="3078" width="8.26953125" style="110" customWidth="1"/>
    <col min="3079" max="3079" width="7.7265625" style="110" customWidth="1"/>
    <col min="3080" max="3080" width="7.08984375" style="110" customWidth="1"/>
    <col min="3081" max="3087" width="6.08984375" style="110" customWidth="1"/>
    <col min="3088" max="3088" width="6.6328125" style="110" customWidth="1"/>
    <col min="3089" max="3318" width="4.90625" style="110"/>
    <col min="3319" max="3319" width="20.7265625" style="110" customWidth="1"/>
    <col min="3320" max="3320" width="4.90625" style="110" customWidth="1"/>
    <col min="3321" max="3321" width="14.26953125" style="110" customWidth="1"/>
    <col min="3322" max="3322" width="10" style="110" customWidth="1"/>
    <col min="3323" max="3323" width="9.90625" style="110" customWidth="1"/>
    <col min="3324" max="3324" width="6.08984375" style="110" customWidth="1"/>
    <col min="3325" max="3325" width="8" style="110" customWidth="1"/>
    <col min="3326" max="3333" width="6.08984375" style="110" customWidth="1"/>
    <col min="3334" max="3334" width="8.26953125" style="110" customWidth="1"/>
    <col min="3335" max="3335" width="7.7265625" style="110" customWidth="1"/>
    <col min="3336" max="3336" width="7.08984375" style="110" customWidth="1"/>
    <col min="3337" max="3343" width="6.08984375" style="110" customWidth="1"/>
    <col min="3344" max="3344" width="6.6328125" style="110" customWidth="1"/>
    <col min="3345" max="3574" width="4.90625" style="110"/>
    <col min="3575" max="3575" width="20.7265625" style="110" customWidth="1"/>
    <col min="3576" max="3576" width="4.90625" style="110" customWidth="1"/>
    <col min="3577" max="3577" width="14.26953125" style="110" customWidth="1"/>
    <col min="3578" max="3578" width="10" style="110" customWidth="1"/>
    <col min="3579" max="3579" width="9.90625" style="110" customWidth="1"/>
    <col min="3580" max="3580" width="6.08984375" style="110" customWidth="1"/>
    <col min="3581" max="3581" width="8" style="110" customWidth="1"/>
    <col min="3582" max="3589" width="6.08984375" style="110" customWidth="1"/>
    <col min="3590" max="3590" width="8.26953125" style="110" customWidth="1"/>
    <col min="3591" max="3591" width="7.7265625" style="110" customWidth="1"/>
    <col min="3592" max="3592" width="7.08984375" style="110" customWidth="1"/>
    <col min="3593" max="3599" width="6.08984375" style="110" customWidth="1"/>
    <col min="3600" max="3600" width="6.6328125" style="110" customWidth="1"/>
    <col min="3601" max="3830" width="4.90625" style="110"/>
    <col min="3831" max="3831" width="20.7265625" style="110" customWidth="1"/>
    <col min="3832" max="3832" width="4.90625" style="110" customWidth="1"/>
    <col min="3833" max="3833" width="14.26953125" style="110" customWidth="1"/>
    <col min="3834" max="3834" width="10" style="110" customWidth="1"/>
    <col min="3835" max="3835" width="9.90625" style="110" customWidth="1"/>
    <col min="3836" max="3836" width="6.08984375" style="110" customWidth="1"/>
    <col min="3837" max="3837" width="8" style="110" customWidth="1"/>
    <col min="3838" max="3845" width="6.08984375" style="110" customWidth="1"/>
    <col min="3846" max="3846" width="8.26953125" style="110" customWidth="1"/>
    <col min="3847" max="3847" width="7.7265625" style="110" customWidth="1"/>
    <col min="3848" max="3848" width="7.08984375" style="110" customWidth="1"/>
    <col min="3849" max="3855" width="6.08984375" style="110" customWidth="1"/>
    <col min="3856" max="3856" width="6.6328125" style="110" customWidth="1"/>
    <col min="3857" max="4086" width="4.90625" style="110"/>
    <col min="4087" max="4087" width="20.7265625" style="110" customWidth="1"/>
    <col min="4088" max="4088" width="4.90625" style="110" customWidth="1"/>
    <col min="4089" max="4089" width="14.26953125" style="110" customWidth="1"/>
    <col min="4090" max="4090" width="10" style="110" customWidth="1"/>
    <col min="4091" max="4091" width="9.90625" style="110" customWidth="1"/>
    <col min="4092" max="4092" width="6.08984375" style="110" customWidth="1"/>
    <col min="4093" max="4093" width="8" style="110" customWidth="1"/>
    <col min="4094" max="4101" width="6.08984375" style="110" customWidth="1"/>
    <col min="4102" max="4102" width="8.26953125" style="110" customWidth="1"/>
    <col min="4103" max="4103" width="7.7265625" style="110" customWidth="1"/>
    <col min="4104" max="4104" width="7.08984375" style="110" customWidth="1"/>
    <col min="4105" max="4111" width="6.08984375" style="110" customWidth="1"/>
    <col min="4112" max="4112" width="6.6328125" style="110" customWidth="1"/>
    <col min="4113" max="4342" width="4.90625" style="110"/>
    <col min="4343" max="4343" width="20.7265625" style="110" customWidth="1"/>
    <col min="4344" max="4344" width="4.90625" style="110" customWidth="1"/>
    <col min="4345" max="4345" width="14.26953125" style="110" customWidth="1"/>
    <col min="4346" max="4346" width="10" style="110" customWidth="1"/>
    <col min="4347" max="4347" width="9.90625" style="110" customWidth="1"/>
    <col min="4348" max="4348" width="6.08984375" style="110" customWidth="1"/>
    <col min="4349" max="4349" width="8" style="110" customWidth="1"/>
    <col min="4350" max="4357" width="6.08984375" style="110" customWidth="1"/>
    <col min="4358" max="4358" width="8.26953125" style="110" customWidth="1"/>
    <col min="4359" max="4359" width="7.7265625" style="110" customWidth="1"/>
    <col min="4360" max="4360" width="7.08984375" style="110" customWidth="1"/>
    <col min="4361" max="4367" width="6.08984375" style="110" customWidth="1"/>
    <col min="4368" max="4368" width="6.6328125" style="110" customWidth="1"/>
    <col min="4369" max="4598" width="4.90625" style="110"/>
    <col min="4599" max="4599" width="20.7265625" style="110" customWidth="1"/>
    <col min="4600" max="4600" width="4.90625" style="110" customWidth="1"/>
    <col min="4601" max="4601" width="14.26953125" style="110" customWidth="1"/>
    <col min="4602" max="4602" width="10" style="110" customWidth="1"/>
    <col min="4603" max="4603" width="9.90625" style="110" customWidth="1"/>
    <col min="4604" max="4604" width="6.08984375" style="110" customWidth="1"/>
    <col min="4605" max="4605" width="8" style="110" customWidth="1"/>
    <col min="4606" max="4613" width="6.08984375" style="110" customWidth="1"/>
    <col min="4614" max="4614" width="8.26953125" style="110" customWidth="1"/>
    <col min="4615" max="4615" width="7.7265625" style="110" customWidth="1"/>
    <col min="4616" max="4616" width="7.08984375" style="110" customWidth="1"/>
    <col min="4617" max="4623" width="6.08984375" style="110" customWidth="1"/>
    <col min="4624" max="4624" width="6.6328125" style="110" customWidth="1"/>
    <col min="4625" max="4854" width="4.90625" style="110"/>
    <col min="4855" max="4855" width="20.7265625" style="110" customWidth="1"/>
    <col min="4856" max="4856" width="4.90625" style="110" customWidth="1"/>
    <col min="4857" max="4857" width="14.26953125" style="110" customWidth="1"/>
    <col min="4858" max="4858" width="10" style="110" customWidth="1"/>
    <col min="4859" max="4859" width="9.90625" style="110" customWidth="1"/>
    <col min="4860" max="4860" width="6.08984375" style="110" customWidth="1"/>
    <col min="4861" max="4861" width="8" style="110" customWidth="1"/>
    <col min="4862" max="4869" width="6.08984375" style="110" customWidth="1"/>
    <col min="4870" max="4870" width="8.26953125" style="110" customWidth="1"/>
    <col min="4871" max="4871" width="7.7265625" style="110" customWidth="1"/>
    <col min="4872" max="4872" width="7.08984375" style="110" customWidth="1"/>
    <col min="4873" max="4879" width="6.08984375" style="110" customWidth="1"/>
    <col min="4880" max="4880" width="6.6328125" style="110" customWidth="1"/>
    <col min="4881" max="5110" width="4.90625" style="110"/>
    <col min="5111" max="5111" width="20.7265625" style="110" customWidth="1"/>
    <col min="5112" max="5112" width="4.90625" style="110" customWidth="1"/>
    <col min="5113" max="5113" width="14.26953125" style="110" customWidth="1"/>
    <col min="5114" max="5114" width="10" style="110" customWidth="1"/>
    <col min="5115" max="5115" width="9.90625" style="110" customWidth="1"/>
    <col min="5116" max="5116" width="6.08984375" style="110" customWidth="1"/>
    <col min="5117" max="5117" width="8" style="110" customWidth="1"/>
    <col min="5118" max="5125" width="6.08984375" style="110" customWidth="1"/>
    <col min="5126" max="5126" width="8.26953125" style="110" customWidth="1"/>
    <col min="5127" max="5127" width="7.7265625" style="110" customWidth="1"/>
    <col min="5128" max="5128" width="7.08984375" style="110" customWidth="1"/>
    <col min="5129" max="5135" width="6.08984375" style="110" customWidth="1"/>
    <col min="5136" max="5136" width="6.6328125" style="110" customWidth="1"/>
    <col min="5137" max="5366" width="4.90625" style="110"/>
    <col min="5367" max="5367" width="20.7265625" style="110" customWidth="1"/>
    <col min="5368" max="5368" width="4.90625" style="110" customWidth="1"/>
    <col min="5369" max="5369" width="14.26953125" style="110" customWidth="1"/>
    <col min="5370" max="5370" width="10" style="110" customWidth="1"/>
    <col min="5371" max="5371" width="9.90625" style="110" customWidth="1"/>
    <col min="5372" max="5372" width="6.08984375" style="110" customWidth="1"/>
    <col min="5373" max="5373" width="8" style="110" customWidth="1"/>
    <col min="5374" max="5381" width="6.08984375" style="110" customWidth="1"/>
    <col min="5382" max="5382" width="8.26953125" style="110" customWidth="1"/>
    <col min="5383" max="5383" width="7.7265625" style="110" customWidth="1"/>
    <col min="5384" max="5384" width="7.08984375" style="110" customWidth="1"/>
    <col min="5385" max="5391" width="6.08984375" style="110" customWidth="1"/>
    <col min="5392" max="5392" width="6.6328125" style="110" customWidth="1"/>
    <col min="5393" max="5622" width="4.90625" style="110"/>
    <col min="5623" max="5623" width="20.7265625" style="110" customWidth="1"/>
    <col min="5624" max="5624" width="4.90625" style="110" customWidth="1"/>
    <col min="5625" max="5625" width="14.26953125" style="110" customWidth="1"/>
    <col min="5626" max="5626" width="10" style="110" customWidth="1"/>
    <col min="5627" max="5627" width="9.90625" style="110" customWidth="1"/>
    <col min="5628" max="5628" width="6.08984375" style="110" customWidth="1"/>
    <col min="5629" max="5629" width="8" style="110" customWidth="1"/>
    <col min="5630" max="5637" width="6.08984375" style="110" customWidth="1"/>
    <col min="5638" max="5638" width="8.26953125" style="110" customWidth="1"/>
    <col min="5639" max="5639" width="7.7265625" style="110" customWidth="1"/>
    <col min="5640" max="5640" width="7.08984375" style="110" customWidth="1"/>
    <col min="5641" max="5647" width="6.08984375" style="110" customWidth="1"/>
    <col min="5648" max="5648" width="6.6328125" style="110" customWidth="1"/>
    <col min="5649" max="5878" width="4.90625" style="110"/>
    <col min="5879" max="5879" width="20.7265625" style="110" customWidth="1"/>
    <col min="5880" max="5880" width="4.90625" style="110" customWidth="1"/>
    <col min="5881" max="5881" width="14.26953125" style="110" customWidth="1"/>
    <col min="5882" max="5882" width="10" style="110" customWidth="1"/>
    <col min="5883" max="5883" width="9.90625" style="110" customWidth="1"/>
    <col min="5884" max="5884" width="6.08984375" style="110" customWidth="1"/>
    <col min="5885" max="5885" width="8" style="110" customWidth="1"/>
    <col min="5886" max="5893" width="6.08984375" style="110" customWidth="1"/>
    <col min="5894" max="5894" width="8.26953125" style="110" customWidth="1"/>
    <col min="5895" max="5895" width="7.7265625" style="110" customWidth="1"/>
    <col min="5896" max="5896" width="7.08984375" style="110" customWidth="1"/>
    <col min="5897" max="5903" width="6.08984375" style="110" customWidth="1"/>
    <col min="5904" max="5904" width="6.6328125" style="110" customWidth="1"/>
    <col min="5905" max="6134" width="4.90625" style="110"/>
    <col min="6135" max="6135" width="20.7265625" style="110" customWidth="1"/>
    <col min="6136" max="6136" width="4.90625" style="110" customWidth="1"/>
    <col min="6137" max="6137" width="14.26953125" style="110" customWidth="1"/>
    <col min="6138" max="6138" width="10" style="110" customWidth="1"/>
    <col min="6139" max="6139" width="9.90625" style="110" customWidth="1"/>
    <col min="6140" max="6140" width="6.08984375" style="110" customWidth="1"/>
    <col min="6141" max="6141" width="8" style="110" customWidth="1"/>
    <col min="6142" max="6149" width="6.08984375" style="110" customWidth="1"/>
    <col min="6150" max="6150" width="8.26953125" style="110" customWidth="1"/>
    <col min="6151" max="6151" width="7.7265625" style="110" customWidth="1"/>
    <col min="6152" max="6152" width="7.08984375" style="110" customWidth="1"/>
    <col min="6153" max="6159" width="6.08984375" style="110" customWidth="1"/>
    <col min="6160" max="6160" width="6.6328125" style="110" customWidth="1"/>
    <col min="6161" max="6390" width="4.90625" style="110"/>
    <col min="6391" max="6391" width="20.7265625" style="110" customWidth="1"/>
    <col min="6392" max="6392" width="4.90625" style="110" customWidth="1"/>
    <col min="6393" max="6393" width="14.26953125" style="110" customWidth="1"/>
    <col min="6394" max="6394" width="10" style="110" customWidth="1"/>
    <col min="6395" max="6395" width="9.90625" style="110" customWidth="1"/>
    <col min="6396" max="6396" width="6.08984375" style="110" customWidth="1"/>
    <col min="6397" max="6397" width="8" style="110" customWidth="1"/>
    <col min="6398" max="6405" width="6.08984375" style="110" customWidth="1"/>
    <col min="6406" max="6406" width="8.26953125" style="110" customWidth="1"/>
    <col min="6407" max="6407" width="7.7265625" style="110" customWidth="1"/>
    <col min="6408" max="6408" width="7.08984375" style="110" customWidth="1"/>
    <col min="6409" max="6415" width="6.08984375" style="110" customWidth="1"/>
    <col min="6416" max="6416" width="6.6328125" style="110" customWidth="1"/>
    <col min="6417" max="6646" width="4.90625" style="110"/>
    <col min="6647" max="6647" width="20.7265625" style="110" customWidth="1"/>
    <col min="6648" max="6648" width="4.90625" style="110" customWidth="1"/>
    <col min="6649" max="6649" width="14.26953125" style="110" customWidth="1"/>
    <col min="6650" max="6650" width="10" style="110" customWidth="1"/>
    <col min="6651" max="6651" width="9.90625" style="110" customWidth="1"/>
    <col min="6652" max="6652" width="6.08984375" style="110" customWidth="1"/>
    <col min="6653" max="6653" width="8" style="110" customWidth="1"/>
    <col min="6654" max="6661" width="6.08984375" style="110" customWidth="1"/>
    <col min="6662" max="6662" width="8.26953125" style="110" customWidth="1"/>
    <col min="6663" max="6663" width="7.7265625" style="110" customWidth="1"/>
    <col min="6664" max="6664" width="7.08984375" style="110" customWidth="1"/>
    <col min="6665" max="6671" width="6.08984375" style="110" customWidth="1"/>
    <col min="6672" max="6672" width="6.6328125" style="110" customWidth="1"/>
    <col min="6673" max="6902" width="4.90625" style="110"/>
    <col min="6903" max="6903" width="20.7265625" style="110" customWidth="1"/>
    <col min="6904" max="6904" width="4.90625" style="110" customWidth="1"/>
    <col min="6905" max="6905" width="14.26953125" style="110" customWidth="1"/>
    <col min="6906" max="6906" width="10" style="110" customWidth="1"/>
    <col min="6907" max="6907" width="9.90625" style="110" customWidth="1"/>
    <col min="6908" max="6908" width="6.08984375" style="110" customWidth="1"/>
    <col min="6909" max="6909" width="8" style="110" customWidth="1"/>
    <col min="6910" max="6917" width="6.08984375" style="110" customWidth="1"/>
    <col min="6918" max="6918" width="8.26953125" style="110" customWidth="1"/>
    <col min="6919" max="6919" width="7.7265625" style="110" customWidth="1"/>
    <col min="6920" max="6920" width="7.08984375" style="110" customWidth="1"/>
    <col min="6921" max="6927" width="6.08984375" style="110" customWidth="1"/>
    <col min="6928" max="6928" width="6.6328125" style="110" customWidth="1"/>
    <col min="6929" max="7158" width="4.90625" style="110"/>
    <col min="7159" max="7159" width="20.7265625" style="110" customWidth="1"/>
    <col min="7160" max="7160" width="4.90625" style="110" customWidth="1"/>
    <col min="7161" max="7161" width="14.26953125" style="110" customWidth="1"/>
    <col min="7162" max="7162" width="10" style="110" customWidth="1"/>
    <col min="7163" max="7163" width="9.90625" style="110" customWidth="1"/>
    <col min="7164" max="7164" width="6.08984375" style="110" customWidth="1"/>
    <col min="7165" max="7165" width="8" style="110" customWidth="1"/>
    <col min="7166" max="7173" width="6.08984375" style="110" customWidth="1"/>
    <col min="7174" max="7174" width="8.26953125" style="110" customWidth="1"/>
    <col min="7175" max="7175" width="7.7265625" style="110" customWidth="1"/>
    <col min="7176" max="7176" width="7.08984375" style="110" customWidth="1"/>
    <col min="7177" max="7183" width="6.08984375" style="110" customWidth="1"/>
    <col min="7184" max="7184" width="6.6328125" style="110" customWidth="1"/>
    <col min="7185" max="7414" width="4.90625" style="110"/>
    <col min="7415" max="7415" width="20.7265625" style="110" customWidth="1"/>
    <col min="7416" max="7416" width="4.90625" style="110" customWidth="1"/>
    <col min="7417" max="7417" width="14.26953125" style="110" customWidth="1"/>
    <col min="7418" max="7418" width="10" style="110" customWidth="1"/>
    <col min="7419" max="7419" width="9.90625" style="110" customWidth="1"/>
    <col min="7420" max="7420" width="6.08984375" style="110" customWidth="1"/>
    <col min="7421" max="7421" width="8" style="110" customWidth="1"/>
    <col min="7422" max="7429" width="6.08984375" style="110" customWidth="1"/>
    <col min="7430" max="7430" width="8.26953125" style="110" customWidth="1"/>
    <col min="7431" max="7431" width="7.7265625" style="110" customWidth="1"/>
    <col min="7432" max="7432" width="7.08984375" style="110" customWidth="1"/>
    <col min="7433" max="7439" width="6.08984375" style="110" customWidth="1"/>
    <col min="7440" max="7440" width="6.6328125" style="110" customWidth="1"/>
    <col min="7441" max="7670" width="4.90625" style="110"/>
    <col min="7671" max="7671" width="20.7265625" style="110" customWidth="1"/>
    <col min="7672" max="7672" width="4.90625" style="110" customWidth="1"/>
    <col min="7673" max="7673" width="14.26953125" style="110" customWidth="1"/>
    <col min="7674" max="7674" width="10" style="110" customWidth="1"/>
    <col min="7675" max="7675" width="9.90625" style="110" customWidth="1"/>
    <col min="7676" max="7676" width="6.08984375" style="110" customWidth="1"/>
    <col min="7677" max="7677" width="8" style="110" customWidth="1"/>
    <col min="7678" max="7685" width="6.08984375" style="110" customWidth="1"/>
    <col min="7686" max="7686" width="8.26953125" style="110" customWidth="1"/>
    <col min="7687" max="7687" width="7.7265625" style="110" customWidth="1"/>
    <col min="7688" max="7688" width="7.08984375" style="110" customWidth="1"/>
    <col min="7689" max="7695" width="6.08984375" style="110" customWidth="1"/>
    <col min="7696" max="7696" width="6.6328125" style="110" customWidth="1"/>
    <col min="7697" max="7926" width="4.90625" style="110"/>
    <col min="7927" max="7927" width="20.7265625" style="110" customWidth="1"/>
    <col min="7928" max="7928" width="4.90625" style="110" customWidth="1"/>
    <col min="7929" max="7929" width="14.26953125" style="110" customWidth="1"/>
    <col min="7930" max="7930" width="10" style="110" customWidth="1"/>
    <col min="7931" max="7931" width="9.90625" style="110" customWidth="1"/>
    <col min="7932" max="7932" width="6.08984375" style="110" customWidth="1"/>
    <col min="7933" max="7933" width="8" style="110" customWidth="1"/>
    <col min="7934" max="7941" width="6.08984375" style="110" customWidth="1"/>
    <col min="7942" max="7942" width="8.26953125" style="110" customWidth="1"/>
    <col min="7943" max="7943" width="7.7265625" style="110" customWidth="1"/>
    <col min="7944" max="7944" width="7.08984375" style="110" customWidth="1"/>
    <col min="7945" max="7951" width="6.08984375" style="110" customWidth="1"/>
    <col min="7952" max="7952" width="6.6328125" style="110" customWidth="1"/>
    <col min="7953" max="8182" width="4.90625" style="110"/>
    <col min="8183" max="8183" width="20.7265625" style="110" customWidth="1"/>
    <col min="8184" max="8184" width="4.90625" style="110" customWidth="1"/>
    <col min="8185" max="8185" width="14.26953125" style="110" customWidth="1"/>
    <col min="8186" max="8186" width="10" style="110" customWidth="1"/>
    <col min="8187" max="8187" width="9.90625" style="110" customWidth="1"/>
    <col min="8188" max="8188" width="6.08984375" style="110" customWidth="1"/>
    <col min="8189" max="8189" width="8" style="110" customWidth="1"/>
    <col min="8190" max="8197" width="6.08984375" style="110" customWidth="1"/>
    <col min="8198" max="8198" width="8.26953125" style="110" customWidth="1"/>
    <col min="8199" max="8199" width="7.7265625" style="110" customWidth="1"/>
    <col min="8200" max="8200" width="7.08984375" style="110" customWidth="1"/>
    <col min="8201" max="8207" width="6.08984375" style="110" customWidth="1"/>
    <col min="8208" max="8208" width="6.6328125" style="110" customWidth="1"/>
    <col min="8209" max="8438" width="4.90625" style="110"/>
    <col min="8439" max="8439" width="20.7265625" style="110" customWidth="1"/>
    <col min="8440" max="8440" width="4.90625" style="110" customWidth="1"/>
    <col min="8441" max="8441" width="14.26953125" style="110" customWidth="1"/>
    <col min="8442" max="8442" width="10" style="110" customWidth="1"/>
    <col min="8443" max="8443" width="9.90625" style="110" customWidth="1"/>
    <col min="8444" max="8444" width="6.08984375" style="110" customWidth="1"/>
    <col min="8445" max="8445" width="8" style="110" customWidth="1"/>
    <col min="8446" max="8453" width="6.08984375" style="110" customWidth="1"/>
    <col min="8454" max="8454" width="8.26953125" style="110" customWidth="1"/>
    <col min="8455" max="8455" width="7.7265625" style="110" customWidth="1"/>
    <col min="8456" max="8456" width="7.08984375" style="110" customWidth="1"/>
    <col min="8457" max="8463" width="6.08984375" style="110" customWidth="1"/>
    <col min="8464" max="8464" width="6.6328125" style="110" customWidth="1"/>
    <col min="8465" max="8694" width="4.90625" style="110"/>
    <col min="8695" max="8695" width="20.7265625" style="110" customWidth="1"/>
    <col min="8696" max="8696" width="4.90625" style="110" customWidth="1"/>
    <col min="8697" max="8697" width="14.26953125" style="110" customWidth="1"/>
    <col min="8698" max="8698" width="10" style="110" customWidth="1"/>
    <col min="8699" max="8699" width="9.90625" style="110" customWidth="1"/>
    <col min="8700" max="8700" width="6.08984375" style="110" customWidth="1"/>
    <col min="8701" max="8701" width="8" style="110" customWidth="1"/>
    <col min="8702" max="8709" width="6.08984375" style="110" customWidth="1"/>
    <col min="8710" max="8710" width="8.26953125" style="110" customWidth="1"/>
    <col min="8711" max="8711" width="7.7265625" style="110" customWidth="1"/>
    <col min="8712" max="8712" width="7.08984375" style="110" customWidth="1"/>
    <col min="8713" max="8719" width="6.08984375" style="110" customWidth="1"/>
    <col min="8720" max="8720" width="6.6328125" style="110" customWidth="1"/>
    <col min="8721" max="8950" width="4.90625" style="110"/>
    <col min="8951" max="8951" width="20.7265625" style="110" customWidth="1"/>
    <col min="8952" max="8952" width="4.90625" style="110" customWidth="1"/>
    <col min="8953" max="8953" width="14.26953125" style="110" customWidth="1"/>
    <col min="8954" max="8954" width="10" style="110" customWidth="1"/>
    <col min="8955" max="8955" width="9.90625" style="110" customWidth="1"/>
    <col min="8956" max="8956" width="6.08984375" style="110" customWidth="1"/>
    <col min="8957" max="8957" width="8" style="110" customWidth="1"/>
    <col min="8958" max="8965" width="6.08984375" style="110" customWidth="1"/>
    <col min="8966" max="8966" width="8.26953125" style="110" customWidth="1"/>
    <col min="8967" max="8967" width="7.7265625" style="110" customWidth="1"/>
    <col min="8968" max="8968" width="7.08984375" style="110" customWidth="1"/>
    <col min="8969" max="8975" width="6.08984375" style="110" customWidth="1"/>
    <col min="8976" max="8976" width="6.6328125" style="110" customWidth="1"/>
    <col min="8977" max="9206" width="4.90625" style="110"/>
    <col min="9207" max="9207" width="20.7265625" style="110" customWidth="1"/>
    <col min="9208" max="9208" width="4.90625" style="110" customWidth="1"/>
    <col min="9209" max="9209" width="14.26953125" style="110" customWidth="1"/>
    <col min="9210" max="9210" width="10" style="110" customWidth="1"/>
    <col min="9211" max="9211" width="9.90625" style="110" customWidth="1"/>
    <col min="9212" max="9212" width="6.08984375" style="110" customWidth="1"/>
    <col min="9213" max="9213" width="8" style="110" customWidth="1"/>
    <col min="9214" max="9221" width="6.08984375" style="110" customWidth="1"/>
    <col min="9222" max="9222" width="8.26953125" style="110" customWidth="1"/>
    <col min="9223" max="9223" width="7.7265625" style="110" customWidth="1"/>
    <col min="9224" max="9224" width="7.08984375" style="110" customWidth="1"/>
    <col min="9225" max="9231" width="6.08984375" style="110" customWidth="1"/>
    <col min="9232" max="9232" width="6.6328125" style="110" customWidth="1"/>
    <col min="9233" max="9462" width="4.90625" style="110"/>
    <col min="9463" max="9463" width="20.7265625" style="110" customWidth="1"/>
    <col min="9464" max="9464" width="4.90625" style="110" customWidth="1"/>
    <col min="9465" max="9465" width="14.26953125" style="110" customWidth="1"/>
    <col min="9466" max="9466" width="10" style="110" customWidth="1"/>
    <col min="9467" max="9467" width="9.90625" style="110" customWidth="1"/>
    <col min="9468" max="9468" width="6.08984375" style="110" customWidth="1"/>
    <col min="9469" max="9469" width="8" style="110" customWidth="1"/>
    <col min="9470" max="9477" width="6.08984375" style="110" customWidth="1"/>
    <col min="9478" max="9478" width="8.26953125" style="110" customWidth="1"/>
    <col min="9479" max="9479" width="7.7265625" style="110" customWidth="1"/>
    <col min="9480" max="9480" width="7.08984375" style="110" customWidth="1"/>
    <col min="9481" max="9487" width="6.08984375" style="110" customWidth="1"/>
    <col min="9488" max="9488" width="6.6328125" style="110" customWidth="1"/>
    <col min="9489" max="9718" width="4.90625" style="110"/>
    <col min="9719" max="9719" width="20.7265625" style="110" customWidth="1"/>
    <col min="9720" max="9720" width="4.90625" style="110" customWidth="1"/>
    <col min="9721" max="9721" width="14.26953125" style="110" customWidth="1"/>
    <col min="9722" max="9722" width="10" style="110" customWidth="1"/>
    <col min="9723" max="9723" width="9.90625" style="110" customWidth="1"/>
    <col min="9724" max="9724" width="6.08984375" style="110" customWidth="1"/>
    <col min="9725" max="9725" width="8" style="110" customWidth="1"/>
    <col min="9726" max="9733" width="6.08984375" style="110" customWidth="1"/>
    <col min="9734" max="9734" width="8.26953125" style="110" customWidth="1"/>
    <col min="9735" max="9735" width="7.7265625" style="110" customWidth="1"/>
    <col min="9736" max="9736" width="7.08984375" style="110" customWidth="1"/>
    <col min="9737" max="9743" width="6.08984375" style="110" customWidth="1"/>
    <col min="9744" max="9744" width="6.6328125" style="110" customWidth="1"/>
    <col min="9745" max="9974" width="4.90625" style="110"/>
    <col min="9975" max="9975" width="20.7265625" style="110" customWidth="1"/>
    <col min="9976" max="9976" width="4.90625" style="110" customWidth="1"/>
    <col min="9977" max="9977" width="14.26953125" style="110" customWidth="1"/>
    <col min="9978" max="9978" width="10" style="110" customWidth="1"/>
    <col min="9979" max="9979" width="9.90625" style="110" customWidth="1"/>
    <col min="9980" max="9980" width="6.08984375" style="110" customWidth="1"/>
    <col min="9981" max="9981" width="8" style="110" customWidth="1"/>
    <col min="9982" max="9989" width="6.08984375" style="110" customWidth="1"/>
    <col min="9990" max="9990" width="8.26953125" style="110" customWidth="1"/>
    <col min="9991" max="9991" width="7.7265625" style="110" customWidth="1"/>
    <col min="9992" max="9992" width="7.08984375" style="110" customWidth="1"/>
    <col min="9993" max="9999" width="6.08984375" style="110" customWidth="1"/>
    <col min="10000" max="10000" width="6.6328125" style="110" customWidth="1"/>
    <col min="10001" max="10230" width="4.90625" style="110"/>
    <col min="10231" max="10231" width="20.7265625" style="110" customWidth="1"/>
    <col min="10232" max="10232" width="4.90625" style="110" customWidth="1"/>
    <col min="10233" max="10233" width="14.26953125" style="110" customWidth="1"/>
    <col min="10234" max="10234" width="10" style="110" customWidth="1"/>
    <col min="10235" max="10235" width="9.90625" style="110" customWidth="1"/>
    <col min="10236" max="10236" width="6.08984375" style="110" customWidth="1"/>
    <col min="10237" max="10237" width="8" style="110" customWidth="1"/>
    <col min="10238" max="10245" width="6.08984375" style="110" customWidth="1"/>
    <col min="10246" max="10246" width="8.26953125" style="110" customWidth="1"/>
    <col min="10247" max="10247" width="7.7265625" style="110" customWidth="1"/>
    <col min="10248" max="10248" width="7.08984375" style="110" customWidth="1"/>
    <col min="10249" max="10255" width="6.08984375" style="110" customWidth="1"/>
    <col min="10256" max="10256" width="6.6328125" style="110" customWidth="1"/>
    <col min="10257" max="10486" width="4.90625" style="110"/>
    <col min="10487" max="10487" width="20.7265625" style="110" customWidth="1"/>
    <col min="10488" max="10488" width="4.90625" style="110" customWidth="1"/>
    <col min="10489" max="10489" width="14.26953125" style="110" customWidth="1"/>
    <col min="10490" max="10490" width="10" style="110" customWidth="1"/>
    <col min="10491" max="10491" width="9.90625" style="110" customWidth="1"/>
    <col min="10492" max="10492" width="6.08984375" style="110" customWidth="1"/>
    <col min="10493" max="10493" width="8" style="110" customWidth="1"/>
    <col min="10494" max="10501" width="6.08984375" style="110" customWidth="1"/>
    <col min="10502" max="10502" width="8.26953125" style="110" customWidth="1"/>
    <col min="10503" max="10503" width="7.7265625" style="110" customWidth="1"/>
    <col min="10504" max="10504" width="7.08984375" style="110" customWidth="1"/>
    <col min="10505" max="10511" width="6.08984375" style="110" customWidth="1"/>
    <col min="10512" max="10512" width="6.6328125" style="110" customWidth="1"/>
    <col min="10513" max="10742" width="4.90625" style="110"/>
    <col min="10743" max="10743" width="20.7265625" style="110" customWidth="1"/>
    <col min="10744" max="10744" width="4.90625" style="110" customWidth="1"/>
    <col min="10745" max="10745" width="14.26953125" style="110" customWidth="1"/>
    <col min="10746" max="10746" width="10" style="110" customWidth="1"/>
    <col min="10747" max="10747" width="9.90625" style="110" customWidth="1"/>
    <col min="10748" max="10748" width="6.08984375" style="110" customWidth="1"/>
    <col min="10749" max="10749" width="8" style="110" customWidth="1"/>
    <col min="10750" max="10757" width="6.08984375" style="110" customWidth="1"/>
    <col min="10758" max="10758" width="8.26953125" style="110" customWidth="1"/>
    <col min="10759" max="10759" width="7.7265625" style="110" customWidth="1"/>
    <col min="10760" max="10760" width="7.08984375" style="110" customWidth="1"/>
    <col min="10761" max="10767" width="6.08984375" style="110" customWidth="1"/>
    <col min="10768" max="10768" width="6.6328125" style="110" customWidth="1"/>
    <col min="10769" max="10998" width="4.90625" style="110"/>
    <col min="10999" max="10999" width="20.7265625" style="110" customWidth="1"/>
    <col min="11000" max="11000" width="4.90625" style="110" customWidth="1"/>
    <col min="11001" max="11001" width="14.26953125" style="110" customWidth="1"/>
    <col min="11002" max="11002" width="10" style="110" customWidth="1"/>
    <col min="11003" max="11003" width="9.90625" style="110" customWidth="1"/>
    <col min="11004" max="11004" width="6.08984375" style="110" customWidth="1"/>
    <col min="11005" max="11005" width="8" style="110" customWidth="1"/>
    <col min="11006" max="11013" width="6.08984375" style="110" customWidth="1"/>
    <col min="11014" max="11014" width="8.26953125" style="110" customWidth="1"/>
    <col min="11015" max="11015" width="7.7265625" style="110" customWidth="1"/>
    <col min="11016" max="11016" width="7.08984375" style="110" customWidth="1"/>
    <col min="11017" max="11023" width="6.08984375" style="110" customWidth="1"/>
    <col min="11024" max="11024" width="6.6328125" style="110" customWidth="1"/>
    <col min="11025" max="11254" width="4.90625" style="110"/>
    <col min="11255" max="11255" width="20.7265625" style="110" customWidth="1"/>
    <col min="11256" max="11256" width="4.90625" style="110" customWidth="1"/>
    <col min="11257" max="11257" width="14.26953125" style="110" customWidth="1"/>
    <col min="11258" max="11258" width="10" style="110" customWidth="1"/>
    <col min="11259" max="11259" width="9.90625" style="110" customWidth="1"/>
    <col min="11260" max="11260" width="6.08984375" style="110" customWidth="1"/>
    <col min="11261" max="11261" width="8" style="110" customWidth="1"/>
    <col min="11262" max="11269" width="6.08984375" style="110" customWidth="1"/>
    <col min="11270" max="11270" width="8.26953125" style="110" customWidth="1"/>
    <col min="11271" max="11271" width="7.7265625" style="110" customWidth="1"/>
    <col min="11272" max="11272" width="7.08984375" style="110" customWidth="1"/>
    <col min="11273" max="11279" width="6.08984375" style="110" customWidth="1"/>
    <col min="11280" max="11280" width="6.6328125" style="110" customWidth="1"/>
    <col min="11281" max="11510" width="4.90625" style="110"/>
    <col min="11511" max="11511" width="20.7265625" style="110" customWidth="1"/>
    <col min="11512" max="11512" width="4.90625" style="110" customWidth="1"/>
    <col min="11513" max="11513" width="14.26953125" style="110" customWidth="1"/>
    <col min="11514" max="11514" width="10" style="110" customWidth="1"/>
    <col min="11515" max="11515" width="9.90625" style="110" customWidth="1"/>
    <col min="11516" max="11516" width="6.08984375" style="110" customWidth="1"/>
    <col min="11517" max="11517" width="8" style="110" customWidth="1"/>
    <col min="11518" max="11525" width="6.08984375" style="110" customWidth="1"/>
    <col min="11526" max="11526" width="8.26953125" style="110" customWidth="1"/>
    <col min="11527" max="11527" width="7.7265625" style="110" customWidth="1"/>
    <col min="11528" max="11528" width="7.08984375" style="110" customWidth="1"/>
    <col min="11529" max="11535" width="6.08984375" style="110" customWidth="1"/>
    <col min="11536" max="11536" width="6.6328125" style="110" customWidth="1"/>
    <col min="11537" max="11766" width="4.90625" style="110"/>
    <col min="11767" max="11767" width="20.7265625" style="110" customWidth="1"/>
    <col min="11768" max="11768" width="4.90625" style="110" customWidth="1"/>
    <col min="11769" max="11769" width="14.26953125" style="110" customWidth="1"/>
    <col min="11770" max="11770" width="10" style="110" customWidth="1"/>
    <col min="11771" max="11771" width="9.90625" style="110" customWidth="1"/>
    <col min="11772" max="11772" width="6.08984375" style="110" customWidth="1"/>
    <col min="11773" max="11773" width="8" style="110" customWidth="1"/>
    <col min="11774" max="11781" width="6.08984375" style="110" customWidth="1"/>
    <col min="11782" max="11782" width="8.26953125" style="110" customWidth="1"/>
    <col min="11783" max="11783" width="7.7265625" style="110" customWidth="1"/>
    <col min="11784" max="11784" width="7.08984375" style="110" customWidth="1"/>
    <col min="11785" max="11791" width="6.08984375" style="110" customWidth="1"/>
    <col min="11792" max="11792" width="6.6328125" style="110" customWidth="1"/>
    <col min="11793" max="12022" width="4.90625" style="110"/>
    <col min="12023" max="12023" width="20.7265625" style="110" customWidth="1"/>
    <col min="12024" max="12024" width="4.90625" style="110" customWidth="1"/>
    <col min="12025" max="12025" width="14.26953125" style="110" customWidth="1"/>
    <col min="12026" max="12026" width="10" style="110" customWidth="1"/>
    <col min="12027" max="12027" width="9.90625" style="110" customWidth="1"/>
    <col min="12028" max="12028" width="6.08984375" style="110" customWidth="1"/>
    <col min="12029" max="12029" width="8" style="110" customWidth="1"/>
    <col min="12030" max="12037" width="6.08984375" style="110" customWidth="1"/>
    <col min="12038" max="12038" width="8.26953125" style="110" customWidth="1"/>
    <col min="12039" max="12039" width="7.7265625" style="110" customWidth="1"/>
    <col min="12040" max="12040" width="7.08984375" style="110" customWidth="1"/>
    <col min="12041" max="12047" width="6.08984375" style="110" customWidth="1"/>
    <col min="12048" max="12048" width="6.6328125" style="110" customWidth="1"/>
    <col min="12049" max="12278" width="4.90625" style="110"/>
    <col min="12279" max="12279" width="20.7265625" style="110" customWidth="1"/>
    <col min="12280" max="12280" width="4.90625" style="110" customWidth="1"/>
    <col min="12281" max="12281" width="14.26953125" style="110" customWidth="1"/>
    <col min="12282" max="12282" width="10" style="110" customWidth="1"/>
    <col min="12283" max="12283" width="9.90625" style="110" customWidth="1"/>
    <col min="12284" max="12284" width="6.08984375" style="110" customWidth="1"/>
    <col min="12285" max="12285" width="8" style="110" customWidth="1"/>
    <col min="12286" max="12293" width="6.08984375" style="110" customWidth="1"/>
    <col min="12294" max="12294" width="8.26953125" style="110" customWidth="1"/>
    <col min="12295" max="12295" width="7.7265625" style="110" customWidth="1"/>
    <col min="12296" max="12296" width="7.08984375" style="110" customWidth="1"/>
    <col min="12297" max="12303" width="6.08984375" style="110" customWidth="1"/>
    <col min="12304" max="12304" width="6.6328125" style="110" customWidth="1"/>
    <col min="12305" max="12534" width="4.90625" style="110"/>
    <col min="12535" max="12535" width="20.7265625" style="110" customWidth="1"/>
    <col min="12536" max="12536" width="4.90625" style="110" customWidth="1"/>
    <col min="12537" max="12537" width="14.26953125" style="110" customWidth="1"/>
    <col min="12538" max="12538" width="10" style="110" customWidth="1"/>
    <col min="12539" max="12539" width="9.90625" style="110" customWidth="1"/>
    <col min="12540" max="12540" width="6.08984375" style="110" customWidth="1"/>
    <col min="12541" max="12541" width="8" style="110" customWidth="1"/>
    <col min="12542" max="12549" width="6.08984375" style="110" customWidth="1"/>
    <col min="12550" max="12550" width="8.26953125" style="110" customWidth="1"/>
    <col min="12551" max="12551" width="7.7265625" style="110" customWidth="1"/>
    <col min="12552" max="12552" width="7.08984375" style="110" customWidth="1"/>
    <col min="12553" max="12559" width="6.08984375" style="110" customWidth="1"/>
    <col min="12560" max="12560" width="6.6328125" style="110" customWidth="1"/>
    <col min="12561" max="12790" width="4.90625" style="110"/>
    <col min="12791" max="12791" width="20.7265625" style="110" customWidth="1"/>
    <col min="12792" max="12792" width="4.90625" style="110" customWidth="1"/>
    <col min="12793" max="12793" width="14.26953125" style="110" customWidth="1"/>
    <col min="12794" max="12794" width="10" style="110" customWidth="1"/>
    <col min="12795" max="12795" width="9.90625" style="110" customWidth="1"/>
    <col min="12796" max="12796" width="6.08984375" style="110" customWidth="1"/>
    <col min="12797" max="12797" width="8" style="110" customWidth="1"/>
    <col min="12798" max="12805" width="6.08984375" style="110" customWidth="1"/>
    <col min="12806" max="12806" width="8.26953125" style="110" customWidth="1"/>
    <col min="12807" max="12807" width="7.7265625" style="110" customWidth="1"/>
    <col min="12808" max="12808" width="7.08984375" style="110" customWidth="1"/>
    <col min="12809" max="12815" width="6.08984375" style="110" customWidth="1"/>
    <col min="12816" max="12816" width="6.6328125" style="110" customWidth="1"/>
    <col min="12817" max="13046" width="4.90625" style="110"/>
    <col min="13047" max="13047" width="20.7265625" style="110" customWidth="1"/>
    <col min="13048" max="13048" width="4.90625" style="110" customWidth="1"/>
    <col min="13049" max="13049" width="14.26953125" style="110" customWidth="1"/>
    <col min="13050" max="13050" width="10" style="110" customWidth="1"/>
    <col min="13051" max="13051" width="9.90625" style="110" customWidth="1"/>
    <col min="13052" max="13052" width="6.08984375" style="110" customWidth="1"/>
    <col min="13053" max="13053" width="8" style="110" customWidth="1"/>
    <col min="13054" max="13061" width="6.08984375" style="110" customWidth="1"/>
    <col min="13062" max="13062" width="8.26953125" style="110" customWidth="1"/>
    <col min="13063" max="13063" width="7.7265625" style="110" customWidth="1"/>
    <col min="13064" max="13064" width="7.08984375" style="110" customWidth="1"/>
    <col min="13065" max="13071" width="6.08984375" style="110" customWidth="1"/>
    <col min="13072" max="13072" width="6.6328125" style="110" customWidth="1"/>
    <col min="13073" max="13302" width="4.90625" style="110"/>
    <col min="13303" max="13303" width="20.7265625" style="110" customWidth="1"/>
    <col min="13304" max="13304" width="4.90625" style="110" customWidth="1"/>
    <col min="13305" max="13305" width="14.26953125" style="110" customWidth="1"/>
    <col min="13306" max="13306" width="10" style="110" customWidth="1"/>
    <col min="13307" max="13307" width="9.90625" style="110" customWidth="1"/>
    <col min="13308" max="13308" width="6.08984375" style="110" customWidth="1"/>
    <col min="13309" max="13309" width="8" style="110" customWidth="1"/>
    <col min="13310" max="13317" width="6.08984375" style="110" customWidth="1"/>
    <col min="13318" max="13318" width="8.26953125" style="110" customWidth="1"/>
    <col min="13319" max="13319" width="7.7265625" style="110" customWidth="1"/>
    <col min="13320" max="13320" width="7.08984375" style="110" customWidth="1"/>
    <col min="13321" max="13327" width="6.08984375" style="110" customWidth="1"/>
    <col min="13328" max="13328" width="6.6328125" style="110" customWidth="1"/>
    <col min="13329" max="13558" width="4.90625" style="110"/>
    <col min="13559" max="13559" width="20.7265625" style="110" customWidth="1"/>
    <col min="13560" max="13560" width="4.90625" style="110" customWidth="1"/>
    <col min="13561" max="13561" width="14.26953125" style="110" customWidth="1"/>
    <col min="13562" max="13562" width="10" style="110" customWidth="1"/>
    <col min="13563" max="13563" width="9.90625" style="110" customWidth="1"/>
    <col min="13564" max="13564" width="6.08984375" style="110" customWidth="1"/>
    <col min="13565" max="13565" width="8" style="110" customWidth="1"/>
    <col min="13566" max="13573" width="6.08984375" style="110" customWidth="1"/>
    <col min="13574" max="13574" width="8.26953125" style="110" customWidth="1"/>
    <col min="13575" max="13575" width="7.7265625" style="110" customWidth="1"/>
    <col min="13576" max="13576" width="7.08984375" style="110" customWidth="1"/>
    <col min="13577" max="13583" width="6.08984375" style="110" customWidth="1"/>
    <col min="13584" max="13584" width="6.6328125" style="110" customWidth="1"/>
    <col min="13585" max="13814" width="4.90625" style="110"/>
    <col min="13815" max="13815" width="20.7265625" style="110" customWidth="1"/>
    <col min="13816" max="13816" width="4.90625" style="110" customWidth="1"/>
    <col min="13817" max="13817" width="14.26953125" style="110" customWidth="1"/>
    <col min="13818" max="13818" width="10" style="110" customWidth="1"/>
    <col min="13819" max="13819" width="9.90625" style="110" customWidth="1"/>
    <col min="13820" max="13820" width="6.08984375" style="110" customWidth="1"/>
    <col min="13821" max="13821" width="8" style="110" customWidth="1"/>
    <col min="13822" max="13829" width="6.08984375" style="110" customWidth="1"/>
    <col min="13830" max="13830" width="8.26953125" style="110" customWidth="1"/>
    <col min="13831" max="13831" width="7.7265625" style="110" customWidth="1"/>
    <col min="13832" max="13832" width="7.08984375" style="110" customWidth="1"/>
    <col min="13833" max="13839" width="6.08984375" style="110" customWidth="1"/>
    <col min="13840" max="13840" width="6.6328125" style="110" customWidth="1"/>
    <col min="13841" max="14070" width="4.90625" style="110"/>
    <col min="14071" max="14071" width="20.7265625" style="110" customWidth="1"/>
    <col min="14072" max="14072" width="4.90625" style="110" customWidth="1"/>
    <col min="14073" max="14073" width="14.26953125" style="110" customWidth="1"/>
    <col min="14074" max="14074" width="10" style="110" customWidth="1"/>
    <col min="14075" max="14075" width="9.90625" style="110" customWidth="1"/>
    <col min="14076" max="14076" width="6.08984375" style="110" customWidth="1"/>
    <col min="14077" max="14077" width="8" style="110" customWidth="1"/>
    <col min="14078" max="14085" width="6.08984375" style="110" customWidth="1"/>
    <col min="14086" max="14086" width="8.26953125" style="110" customWidth="1"/>
    <col min="14087" max="14087" width="7.7265625" style="110" customWidth="1"/>
    <col min="14088" max="14088" width="7.08984375" style="110" customWidth="1"/>
    <col min="14089" max="14095" width="6.08984375" style="110" customWidth="1"/>
    <col min="14096" max="14096" width="6.6328125" style="110" customWidth="1"/>
    <col min="14097" max="14326" width="4.90625" style="110"/>
    <col min="14327" max="14327" width="20.7265625" style="110" customWidth="1"/>
    <col min="14328" max="14328" width="4.90625" style="110" customWidth="1"/>
    <col min="14329" max="14329" width="14.26953125" style="110" customWidth="1"/>
    <col min="14330" max="14330" width="10" style="110" customWidth="1"/>
    <col min="14331" max="14331" width="9.90625" style="110" customWidth="1"/>
    <col min="14332" max="14332" width="6.08984375" style="110" customWidth="1"/>
    <col min="14333" max="14333" width="8" style="110" customWidth="1"/>
    <col min="14334" max="14341" width="6.08984375" style="110" customWidth="1"/>
    <col min="14342" max="14342" width="8.26953125" style="110" customWidth="1"/>
    <col min="14343" max="14343" width="7.7265625" style="110" customWidth="1"/>
    <col min="14344" max="14344" width="7.08984375" style="110" customWidth="1"/>
    <col min="14345" max="14351" width="6.08984375" style="110" customWidth="1"/>
    <col min="14352" max="14352" width="6.6328125" style="110" customWidth="1"/>
    <col min="14353" max="14582" width="4.90625" style="110"/>
    <col min="14583" max="14583" width="20.7265625" style="110" customWidth="1"/>
    <col min="14584" max="14584" width="4.90625" style="110" customWidth="1"/>
    <col min="14585" max="14585" width="14.26953125" style="110" customWidth="1"/>
    <col min="14586" max="14586" width="10" style="110" customWidth="1"/>
    <col min="14587" max="14587" width="9.90625" style="110" customWidth="1"/>
    <col min="14588" max="14588" width="6.08984375" style="110" customWidth="1"/>
    <col min="14589" max="14589" width="8" style="110" customWidth="1"/>
    <col min="14590" max="14597" width="6.08984375" style="110" customWidth="1"/>
    <col min="14598" max="14598" width="8.26953125" style="110" customWidth="1"/>
    <col min="14599" max="14599" width="7.7265625" style="110" customWidth="1"/>
    <col min="14600" max="14600" width="7.08984375" style="110" customWidth="1"/>
    <col min="14601" max="14607" width="6.08984375" style="110" customWidth="1"/>
    <col min="14608" max="14608" width="6.6328125" style="110" customWidth="1"/>
    <col min="14609" max="14838" width="4.90625" style="110"/>
    <col min="14839" max="14839" width="20.7265625" style="110" customWidth="1"/>
    <col min="14840" max="14840" width="4.90625" style="110" customWidth="1"/>
    <col min="14841" max="14841" width="14.26953125" style="110" customWidth="1"/>
    <col min="14842" max="14842" width="10" style="110" customWidth="1"/>
    <col min="14843" max="14843" width="9.90625" style="110" customWidth="1"/>
    <col min="14844" max="14844" width="6.08984375" style="110" customWidth="1"/>
    <col min="14845" max="14845" width="8" style="110" customWidth="1"/>
    <col min="14846" max="14853" width="6.08984375" style="110" customWidth="1"/>
    <col min="14854" max="14854" width="8.26953125" style="110" customWidth="1"/>
    <col min="14855" max="14855" width="7.7265625" style="110" customWidth="1"/>
    <col min="14856" max="14856" width="7.08984375" style="110" customWidth="1"/>
    <col min="14857" max="14863" width="6.08984375" style="110" customWidth="1"/>
    <col min="14864" max="14864" width="6.6328125" style="110" customWidth="1"/>
    <col min="14865" max="15094" width="4.90625" style="110"/>
    <col min="15095" max="15095" width="20.7265625" style="110" customWidth="1"/>
    <col min="15096" max="15096" width="4.90625" style="110" customWidth="1"/>
    <col min="15097" max="15097" width="14.26953125" style="110" customWidth="1"/>
    <col min="15098" max="15098" width="10" style="110" customWidth="1"/>
    <col min="15099" max="15099" width="9.90625" style="110" customWidth="1"/>
    <col min="15100" max="15100" width="6.08984375" style="110" customWidth="1"/>
    <col min="15101" max="15101" width="8" style="110" customWidth="1"/>
    <col min="15102" max="15109" width="6.08984375" style="110" customWidth="1"/>
    <col min="15110" max="15110" width="8.26953125" style="110" customWidth="1"/>
    <col min="15111" max="15111" width="7.7265625" style="110" customWidth="1"/>
    <col min="15112" max="15112" width="7.08984375" style="110" customWidth="1"/>
    <col min="15113" max="15119" width="6.08984375" style="110" customWidth="1"/>
    <col min="15120" max="15120" width="6.6328125" style="110" customWidth="1"/>
    <col min="15121" max="15350" width="4.90625" style="110"/>
    <col min="15351" max="15351" width="20.7265625" style="110" customWidth="1"/>
    <col min="15352" max="15352" width="4.90625" style="110" customWidth="1"/>
    <col min="15353" max="15353" width="14.26953125" style="110" customWidth="1"/>
    <col min="15354" max="15354" width="10" style="110" customWidth="1"/>
    <col min="15355" max="15355" width="9.90625" style="110" customWidth="1"/>
    <col min="15356" max="15356" width="6.08984375" style="110" customWidth="1"/>
    <col min="15357" max="15357" width="8" style="110" customWidth="1"/>
    <col min="15358" max="15365" width="6.08984375" style="110" customWidth="1"/>
    <col min="15366" max="15366" width="8.26953125" style="110" customWidth="1"/>
    <col min="15367" max="15367" width="7.7265625" style="110" customWidth="1"/>
    <col min="15368" max="15368" width="7.08984375" style="110" customWidth="1"/>
    <col min="15369" max="15375" width="6.08984375" style="110" customWidth="1"/>
    <col min="15376" max="15376" width="6.6328125" style="110" customWidth="1"/>
    <col min="15377" max="15606" width="4.90625" style="110"/>
    <col min="15607" max="15607" width="20.7265625" style="110" customWidth="1"/>
    <col min="15608" max="15608" width="4.90625" style="110" customWidth="1"/>
    <col min="15609" max="15609" width="14.26953125" style="110" customWidth="1"/>
    <col min="15610" max="15610" width="10" style="110" customWidth="1"/>
    <col min="15611" max="15611" width="9.90625" style="110" customWidth="1"/>
    <col min="15612" max="15612" width="6.08984375" style="110" customWidth="1"/>
    <col min="15613" max="15613" width="8" style="110" customWidth="1"/>
    <col min="15614" max="15621" width="6.08984375" style="110" customWidth="1"/>
    <col min="15622" max="15622" width="8.26953125" style="110" customWidth="1"/>
    <col min="15623" max="15623" width="7.7265625" style="110" customWidth="1"/>
    <col min="15624" max="15624" width="7.08984375" style="110" customWidth="1"/>
    <col min="15625" max="15631" width="6.08984375" style="110" customWidth="1"/>
    <col min="15632" max="15632" width="6.6328125" style="110" customWidth="1"/>
    <col min="15633" max="15862" width="4.90625" style="110"/>
    <col min="15863" max="15863" width="20.7265625" style="110" customWidth="1"/>
    <col min="15864" max="15864" width="4.90625" style="110" customWidth="1"/>
    <col min="15865" max="15865" width="14.26953125" style="110" customWidth="1"/>
    <col min="15866" max="15866" width="10" style="110" customWidth="1"/>
    <col min="15867" max="15867" width="9.90625" style="110" customWidth="1"/>
    <col min="15868" max="15868" width="6.08984375" style="110" customWidth="1"/>
    <col min="15869" max="15869" width="8" style="110" customWidth="1"/>
    <col min="15870" max="15877" width="6.08984375" style="110" customWidth="1"/>
    <col min="15878" max="15878" width="8.26953125" style="110" customWidth="1"/>
    <col min="15879" max="15879" width="7.7265625" style="110" customWidth="1"/>
    <col min="15880" max="15880" width="7.08984375" style="110" customWidth="1"/>
    <col min="15881" max="15887" width="6.08984375" style="110" customWidth="1"/>
    <col min="15888" max="15888" width="6.6328125" style="110" customWidth="1"/>
    <col min="15889" max="16118" width="4.90625" style="110"/>
    <col min="16119" max="16119" width="20.7265625" style="110" customWidth="1"/>
    <col min="16120" max="16120" width="4.90625" style="110" customWidth="1"/>
    <col min="16121" max="16121" width="14.26953125" style="110" customWidth="1"/>
    <col min="16122" max="16122" width="10" style="110" customWidth="1"/>
    <col min="16123" max="16123" width="9.90625" style="110" customWidth="1"/>
    <col min="16124" max="16124" width="6.08984375" style="110" customWidth="1"/>
    <col min="16125" max="16125" width="8" style="110" customWidth="1"/>
    <col min="16126" max="16133" width="6.08984375" style="110" customWidth="1"/>
    <col min="16134" max="16134" width="8.26953125" style="110" customWidth="1"/>
    <col min="16135" max="16135" width="7.7265625" style="110" customWidth="1"/>
    <col min="16136" max="16136" width="7.08984375" style="110" customWidth="1"/>
    <col min="16137" max="16143" width="6.08984375" style="110" customWidth="1"/>
    <col min="16144" max="16144" width="6.6328125" style="110" customWidth="1"/>
    <col min="16145" max="16384" width="4.90625" style="110"/>
  </cols>
  <sheetData>
    <row r="1" spans="2:26" s="110" customFormat="1" ht="20.149999999999999" customHeight="1" x14ac:dyDescent="0.25">
      <c r="B1" s="109"/>
      <c r="C1" s="109"/>
      <c r="D1" s="109"/>
      <c r="E1" s="109"/>
      <c r="F1" s="109"/>
    </row>
    <row r="2" spans="2:26" s="110" customFormat="1" ht="20.149999999999999" customHeight="1" x14ac:dyDescent="0.3">
      <c r="B2" s="111" t="s">
        <v>58</v>
      </c>
      <c r="C2" s="111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2:26" s="110" customFormat="1" ht="20.149999999999999" customHeight="1" thickBot="1" x14ac:dyDescent="0.35">
      <c r="B3" s="112"/>
      <c r="C3" s="113">
        <v>1</v>
      </c>
      <c r="D3" s="113">
        <v>2</v>
      </c>
      <c r="E3" s="113">
        <v>3</v>
      </c>
      <c r="F3" s="113">
        <v>4</v>
      </c>
      <c r="G3" s="113">
        <v>5</v>
      </c>
      <c r="H3" s="113">
        <v>6</v>
      </c>
      <c r="I3" s="113">
        <v>7</v>
      </c>
      <c r="J3" s="113">
        <v>8</v>
      </c>
      <c r="K3" s="113">
        <v>9</v>
      </c>
      <c r="L3" s="113">
        <v>10</v>
      </c>
      <c r="M3" s="113">
        <v>11</v>
      </c>
      <c r="N3" s="113">
        <v>12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spans="2:26" s="110" customFormat="1" ht="20.149999999999999" customHeight="1" x14ac:dyDescent="0.3">
      <c r="B4" s="114" t="s">
        <v>16</v>
      </c>
      <c r="C4" s="115" t="s">
        <v>56</v>
      </c>
      <c r="D4" s="116" t="s">
        <v>57</v>
      </c>
      <c r="E4" s="117"/>
      <c r="F4" s="117"/>
      <c r="G4" s="117"/>
      <c r="H4" s="118"/>
      <c r="I4" s="117"/>
      <c r="J4" s="117"/>
      <c r="K4" s="119"/>
      <c r="L4" s="117"/>
      <c r="M4" s="116" t="s">
        <v>17</v>
      </c>
      <c r="N4" s="120"/>
      <c r="O4" s="121"/>
      <c r="P4" s="121"/>
      <c r="Q4" s="121"/>
      <c r="R4" s="89"/>
      <c r="S4" s="121"/>
      <c r="T4" s="121"/>
      <c r="U4" s="122"/>
      <c r="V4" s="121"/>
      <c r="W4" s="121"/>
      <c r="Y4" s="121"/>
      <c r="Z4" s="121"/>
    </row>
    <row r="5" spans="2:26" s="110" customFormat="1" ht="20.149999999999999" customHeight="1" x14ac:dyDescent="0.25">
      <c r="B5" s="114" t="s">
        <v>18</v>
      </c>
      <c r="C5" s="123"/>
      <c r="D5" s="124">
        <v>10000</v>
      </c>
      <c r="E5" s="124">
        <f>D5/3</f>
        <v>3333.3333333333335</v>
      </c>
      <c r="F5" s="124">
        <f t="shared" ref="F5:L5" si="0">E5/3</f>
        <v>1111.1111111111111</v>
      </c>
      <c r="G5" s="124">
        <f t="shared" si="0"/>
        <v>370.37037037037038</v>
      </c>
      <c r="H5" s="124">
        <f t="shared" si="0"/>
        <v>123.4567901234568</v>
      </c>
      <c r="I5" s="124">
        <f t="shared" si="0"/>
        <v>41.152263374485599</v>
      </c>
      <c r="J5" s="124">
        <f t="shared" si="0"/>
        <v>13.717421124828533</v>
      </c>
      <c r="K5" s="124">
        <f t="shared" si="0"/>
        <v>4.5724737082761777</v>
      </c>
      <c r="L5" s="124">
        <f t="shared" si="0"/>
        <v>1.524157902758726</v>
      </c>
      <c r="M5" s="125">
        <v>0</v>
      </c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1"/>
      <c r="Z5" s="121"/>
    </row>
    <row r="6" spans="2:26" s="110" customFormat="1" ht="20.149999999999999" customHeight="1" x14ac:dyDescent="0.25">
      <c r="B6" s="114" t="s">
        <v>19</v>
      </c>
      <c r="C6" s="128"/>
      <c r="D6" s="129"/>
      <c r="E6" s="129"/>
      <c r="F6" s="129"/>
      <c r="G6" s="129"/>
      <c r="H6" s="129"/>
      <c r="I6" s="129"/>
      <c r="J6" s="129"/>
      <c r="K6" s="129"/>
      <c r="L6" s="129"/>
      <c r="M6" s="130"/>
      <c r="N6" s="126"/>
      <c r="O6" s="121"/>
      <c r="P6" s="121"/>
      <c r="Q6" s="121"/>
      <c r="S6" s="121"/>
      <c r="T6" s="121"/>
      <c r="U6" s="121"/>
      <c r="V6" s="121"/>
      <c r="W6" s="121"/>
      <c r="Y6" s="121"/>
      <c r="Z6" s="121"/>
    </row>
    <row r="7" spans="2:26" s="110" customFormat="1" ht="20.149999999999999" customHeight="1" x14ac:dyDescent="0.3">
      <c r="B7" s="114" t="s">
        <v>20</v>
      </c>
      <c r="C7" s="123"/>
      <c r="D7" s="124">
        <v>10000</v>
      </c>
      <c r="E7" s="124">
        <f>D7/3</f>
        <v>3333.3333333333335</v>
      </c>
      <c r="F7" s="124">
        <f t="shared" ref="F7" si="1">E7/3</f>
        <v>1111.1111111111111</v>
      </c>
      <c r="G7" s="124">
        <f t="shared" ref="G7" si="2">F7/3</f>
        <v>370.37037037037038</v>
      </c>
      <c r="H7" s="124">
        <f t="shared" ref="H7" si="3">G7/3</f>
        <v>123.4567901234568</v>
      </c>
      <c r="I7" s="124">
        <f t="shared" ref="I7" si="4">H7/3</f>
        <v>41.152263374485599</v>
      </c>
      <c r="J7" s="124">
        <f t="shared" ref="J7" si="5">I7/3</f>
        <v>13.717421124828533</v>
      </c>
      <c r="K7" s="124">
        <f t="shared" ref="K7" si="6">J7/3</f>
        <v>4.5724737082761777</v>
      </c>
      <c r="L7" s="124">
        <f t="shared" ref="L7" si="7">K7/3</f>
        <v>1.524157902758726</v>
      </c>
      <c r="M7" s="125">
        <v>0</v>
      </c>
      <c r="N7" s="126"/>
      <c r="O7" s="121"/>
      <c r="P7" s="121"/>
      <c r="Q7" s="89"/>
      <c r="R7" s="121"/>
      <c r="S7" s="121"/>
      <c r="T7" s="121"/>
      <c r="U7" s="121"/>
      <c r="V7" s="121"/>
      <c r="W7" s="121"/>
      <c r="Y7" s="121"/>
      <c r="Z7" s="121"/>
    </row>
    <row r="8" spans="2:26" s="110" customFormat="1" ht="20.149999999999999" customHeight="1" x14ac:dyDescent="0.3">
      <c r="B8" s="114" t="s">
        <v>21</v>
      </c>
      <c r="C8" s="128"/>
      <c r="D8" s="129"/>
      <c r="E8" s="129"/>
      <c r="F8" s="129"/>
      <c r="G8" s="129"/>
      <c r="H8" s="129"/>
      <c r="I8" s="129"/>
      <c r="J8" s="129"/>
      <c r="K8" s="129"/>
      <c r="L8" s="129"/>
      <c r="M8" s="130"/>
      <c r="N8" s="126"/>
      <c r="O8" s="121"/>
      <c r="P8" s="121"/>
      <c r="Q8" s="89"/>
      <c r="R8" s="113"/>
      <c r="S8" s="121"/>
      <c r="T8" s="121"/>
      <c r="U8" s="121"/>
      <c r="V8" s="121"/>
      <c r="W8" s="121"/>
      <c r="Y8" s="121"/>
      <c r="Z8" s="121"/>
    </row>
    <row r="9" spans="2:26" s="110" customFormat="1" ht="20.149999999999999" customHeight="1" x14ac:dyDescent="0.3">
      <c r="B9" s="114" t="s">
        <v>22</v>
      </c>
      <c r="C9" s="123"/>
      <c r="D9" s="124">
        <v>10000</v>
      </c>
      <c r="E9" s="124">
        <f>D9/3</f>
        <v>3333.3333333333335</v>
      </c>
      <c r="F9" s="124">
        <f t="shared" ref="F9" si="8">E9/3</f>
        <v>1111.1111111111111</v>
      </c>
      <c r="G9" s="124">
        <f t="shared" ref="G9" si="9">F9/3</f>
        <v>370.37037037037038</v>
      </c>
      <c r="H9" s="124">
        <f t="shared" ref="H9" si="10">G9/3</f>
        <v>123.4567901234568</v>
      </c>
      <c r="I9" s="124">
        <f t="shared" ref="I9" si="11">H9/3</f>
        <v>41.152263374485599</v>
      </c>
      <c r="J9" s="124">
        <f t="shared" ref="J9" si="12">I9/3</f>
        <v>13.717421124828533</v>
      </c>
      <c r="K9" s="124">
        <f t="shared" ref="K9" si="13">J9/3</f>
        <v>4.5724737082761777</v>
      </c>
      <c r="L9" s="124">
        <f t="shared" ref="L9" si="14">K9/3</f>
        <v>1.524157902758726</v>
      </c>
      <c r="M9" s="125">
        <v>0</v>
      </c>
      <c r="N9" s="126"/>
      <c r="O9" s="121"/>
      <c r="P9" s="121"/>
      <c r="Q9" s="89"/>
      <c r="R9" s="89"/>
      <c r="S9" s="121"/>
      <c r="T9" s="121"/>
      <c r="U9" s="121"/>
      <c r="V9" s="121"/>
      <c r="W9" s="121"/>
      <c r="Y9" s="121"/>
      <c r="Z9" s="121"/>
    </row>
    <row r="10" spans="2:26" s="110" customFormat="1" ht="20.149999999999999" customHeight="1" x14ac:dyDescent="0.3">
      <c r="B10" s="114" t="s">
        <v>23</v>
      </c>
      <c r="C10" s="128"/>
      <c r="D10" s="129"/>
      <c r="E10" s="129"/>
      <c r="F10" s="129"/>
      <c r="G10" s="129"/>
      <c r="H10" s="129"/>
      <c r="I10" s="129"/>
      <c r="J10" s="129"/>
      <c r="K10" s="129"/>
      <c r="L10" s="129"/>
      <c r="M10" s="130"/>
      <c r="N10" s="126"/>
      <c r="O10" s="121"/>
      <c r="P10" s="121"/>
      <c r="Q10" s="121"/>
      <c r="R10" s="89"/>
      <c r="S10" s="121"/>
      <c r="T10" s="121"/>
      <c r="U10" s="121"/>
      <c r="V10" s="121"/>
      <c r="W10" s="121"/>
      <c r="Y10" s="121"/>
      <c r="Z10" s="121"/>
    </row>
    <row r="11" spans="2:26" s="110" customFormat="1" ht="20.149999999999999" customHeight="1" thickBot="1" x14ac:dyDescent="0.35">
      <c r="B11" s="114" t="s">
        <v>24</v>
      </c>
      <c r="C11" s="131" t="s">
        <v>70</v>
      </c>
      <c r="D11" s="132"/>
      <c r="E11" s="133"/>
      <c r="F11" s="133"/>
      <c r="G11" s="133"/>
      <c r="H11" s="134"/>
      <c r="I11" s="133"/>
      <c r="J11" s="133"/>
      <c r="K11" s="133"/>
      <c r="L11" s="133"/>
      <c r="M11" s="135" t="s">
        <v>61</v>
      </c>
      <c r="N11" s="136"/>
      <c r="O11" s="121"/>
      <c r="P11" s="121"/>
      <c r="Q11" s="121"/>
      <c r="R11" s="89"/>
      <c r="S11" s="121"/>
      <c r="T11" s="121"/>
      <c r="U11" s="121"/>
      <c r="V11" s="121"/>
      <c r="W11" s="121"/>
      <c r="Y11" s="121"/>
      <c r="Z11" s="121"/>
    </row>
    <row r="12" spans="2:26" s="110" customFormat="1" ht="20.149999999999999" customHeight="1" x14ac:dyDescent="0.25">
      <c r="B12" s="114"/>
      <c r="C12" s="113"/>
      <c r="D12" s="113"/>
      <c r="E12" s="113"/>
      <c r="F12" s="113"/>
      <c r="G12" s="113"/>
      <c r="H12" s="113"/>
      <c r="I12" s="113"/>
      <c r="J12" s="113"/>
      <c r="K12" s="113"/>
      <c r="L12" s="121"/>
      <c r="V12" s="121"/>
      <c r="W12" s="121"/>
      <c r="Y12" s="121"/>
      <c r="Z12" s="121"/>
    </row>
    <row r="13" spans="2:26" s="110" customFormat="1" ht="20.149999999999999" customHeight="1" x14ac:dyDescent="0.25">
      <c r="B13" s="137"/>
      <c r="C13" s="138" t="s">
        <v>59</v>
      </c>
    </row>
    <row r="14" spans="2:26" s="110" customFormat="1" ht="20.149999999999999" customHeight="1" thickBot="1" x14ac:dyDescent="0.35">
      <c r="B14" s="112"/>
      <c r="C14" s="113">
        <v>1</v>
      </c>
      <c r="D14" s="113">
        <v>2</v>
      </c>
      <c r="E14" s="113">
        <v>3</v>
      </c>
      <c r="F14" s="113">
        <v>4</v>
      </c>
      <c r="G14" s="113">
        <v>5</v>
      </c>
      <c r="H14" s="113">
        <v>6</v>
      </c>
      <c r="I14" s="113">
        <v>7</v>
      </c>
      <c r="J14" s="113">
        <v>8</v>
      </c>
      <c r="K14" s="113">
        <v>9</v>
      </c>
      <c r="L14" s="113">
        <v>10</v>
      </c>
      <c r="M14" s="113">
        <v>11</v>
      </c>
      <c r="N14" s="113">
        <v>12</v>
      </c>
    </row>
    <row r="15" spans="2:26" s="110" customFormat="1" ht="20.149999999999999" customHeight="1" x14ac:dyDescent="0.3">
      <c r="B15" s="114" t="s">
        <v>16</v>
      </c>
      <c r="C15" s="139"/>
      <c r="D15" s="116"/>
      <c r="E15" s="117"/>
      <c r="F15" s="117"/>
      <c r="G15" s="117"/>
      <c r="H15" s="118"/>
      <c r="I15" s="117"/>
      <c r="J15" s="117"/>
      <c r="K15" s="119"/>
      <c r="L15" s="117"/>
      <c r="M15" s="117"/>
      <c r="N15" s="120"/>
    </row>
    <row r="16" spans="2:26" s="110" customFormat="1" ht="20.149999999999999" customHeight="1" x14ac:dyDescent="0.25">
      <c r="B16" s="114" t="s">
        <v>18</v>
      </c>
      <c r="C16" s="140">
        <v>1839</v>
      </c>
      <c r="D16" s="96">
        <v>94407</v>
      </c>
      <c r="E16" s="96">
        <v>92809</v>
      </c>
      <c r="F16" s="96">
        <v>98909</v>
      </c>
      <c r="G16" s="96">
        <v>117573</v>
      </c>
      <c r="H16" s="96">
        <v>223259</v>
      </c>
      <c r="I16" s="96">
        <v>585613</v>
      </c>
      <c r="J16" s="96">
        <v>739566</v>
      </c>
      <c r="K16" s="96">
        <v>737548</v>
      </c>
      <c r="L16" s="96">
        <v>750340</v>
      </c>
      <c r="M16" s="96">
        <v>727317</v>
      </c>
      <c r="N16" s="126"/>
    </row>
    <row r="17" spans="1:25" s="110" customFormat="1" ht="20.149999999999999" customHeight="1" x14ac:dyDescent="0.25">
      <c r="B17" s="114" t="s">
        <v>19</v>
      </c>
      <c r="C17" s="140">
        <v>2354</v>
      </c>
      <c r="D17" s="96">
        <v>85857</v>
      </c>
      <c r="E17" s="96">
        <v>92702</v>
      </c>
      <c r="F17" s="96">
        <v>89718</v>
      </c>
      <c r="G17" s="96">
        <v>112684</v>
      </c>
      <c r="H17" s="96">
        <v>216832</v>
      </c>
      <c r="I17" s="96">
        <v>616327</v>
      </c>
      <c r="J17" s="96">
        <v>776835</v>
      </c>
      <c r="K17" s="96">
        <v>786672</v>
      </c>
      <c r="L17" s="96">
        <v>776753</v>
      </c>
      <c r="M17" s="96">
        <v>753043</v>
      </c>
      <c r="N17" s="126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</row>
    <row r="18" spans="1:25" s="110" customFormat="1" ht="20.149999999999999" customHeight="1" x14ac:dyDescent="0.25">
      <c r="B18" s="114" t="s">
        <v>20</v>
      </c>
      <c r="C18" s="140">
        <v>2597</v>
      </c>
      <c r="D18" s="96">
        <v>92359</v>
      </c>
      <c r="E18" s="96">
        <v>99466</v>
      </c>
      <c r="F18" s="96">
        <v>156018</v>
      </c>
      <c r="G18" s="96">
        <v>530710</v>
      </c>
      <c r="H18" s="96">
        <v>726965</v>
      </c>
      <c r="I18" s="96">
        <v>807064</v>
      </c>
      <c r="J18" s="96">
        <v>792539</v>
      </c>
      <c r="K18" s="96">
        <v>814772</v>
      </c>
      <c r="L18" s="96">
        <v>811745</v>
      </c>
      <c r="M18" s="96">
        <v>746634</v>
      </c>
      <c r="N18" s="126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</row>
    <row r="19" spans="1:25" s="110" customFormat="1" ht="20.149999999999999" customHeight="1" x14ac:dyDescent="0.25">
      <c r="B19" s="114" t="s">
        <v>21</v>
      </c>
      <c r="C19" s="140">
        <v>2613</v>
      </c>
      <c r="D19" s="96">
        <v>101488</v>
      </c>
      <c r="E19" s="96">
        <v>92721</v>
      </c>
      <c r="F19" s="96">
        <v>146799</v>
      </c>
      <c r="G19" s="96">
        <v>461759</v>
      </c>
      <c r="H19" s="96">
        <v>698734</v>
      </c>
      <c r="I19" s="96">
        <v>778747</v>
      </c>
      <c r="J19" s="96">
        <v>758422</v>
      </c>
      <c r="K19" s="96">
        <v>734022</v>
      </c>
      <c r="L19" s="96">
        <v>773840</v>
      </c>
      <c r="M19" s="96">
        <v>762370</v>
      </c>
      <c r="N19" s="126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</row>
    <row r="20" spans="1:25" s="110" customFormat="1" ht="20.149999999999999" customHeight="1" x14ac:dyDescent="0.25">
      <c r="B20" s="114" t="s">
        <v>22</v>
      </c>
      <c r="C20" s="140">
        <v>2515</v>
      </c>
      <c r="D20" s="96">
        <v>81997</v>
      </c>
      <c r="E20" s="96">
        <v>83786</v>
      </c>
      <c r="F20" s="96">
        <v>106525</v>
      </c>
      <c r="G20" s="96">
        <v>234201</v>
      </c>
      <c r="H20" s="96">
        <v>536879</v>
      </c>
      <c r="I20" s="96">
        <v>742380</v>
      </c>
      <c r="J20" s="96">
        <v>759187</v>
      </c>
      <c r="K20" s="96">
        <v>746938</v>
      </c>
      <c r="L20" s="96">
        <v>755519</v>
      </c>
      <c r="M20" s="96">
        <v>706412</v>
      </c>
      <c r="N20" s="126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</row>
    <row r="21" spans="1:25" s="110" customFormat="1" ht="20.149999999999999" customHeight="1" x14ac:dyDescent="0.25">
      <c r="B21" s="114" t="s">
        <v>23</v>
      </c>
      <c r="C21" s="140">
        <v>1867</v>
      </c>
      <c r="D21" s="96">
        <v>75866</v>
      </c>
      <c r="E21" s="96">
        <v>90784</v>
      </c>
      <c r="F21" s="96">
        <v>95247</v>
      </c>
      <c r="G21" s="96">
        <v>212778</v>
      </c>
      <c r="H21" s="96">
        <v>546936</v>
      </c>
      <c r="I21" s="96">
        <v>669579</v>
      </c>
      <c r="J21" s="96">
        <v>700004</v>
      </c>
      <c r="K21" s="96">
        <v>710916</v>
      </c>
      <c r="L21" s="96">
        <v>765868</v>
      </c>
      <c r="M21" s="96">
        <v>681294</v>
      </c>
      <c r="N21" s="126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</row>
    <row r="22" spans="1:25" s="110" customFormat="1" ht="20.149999999999999" customHeight="1" thickBot="1" x14ac:dyDescent="0.35">
      <c r="B22" s="114" t="s">
        <v>24</v>
      </c>
      <c r="C22" s="131" t="s">
        <v>62</v>
      </c>
      <c r="D22" s="142"/>
      <c r="E22" s="143"/>
      <c r="F22" s="143"/>
      <c r="G22" s="143"/>
      <c r="H22" s="144"/>
      <c r="I22" s="143"/>
      <c r="J22" s="143"/>
      <c r="K22" s="143"/>
      <c r="L22" s="143"/>
      <c r="M22" s="135" t="s">
        <v>60</v>
      </c>
      <c r="N22" s="145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</row>
    <row r="23" spans="1:25" s="110" customFormat="1" ht="20.149999999999999" customHeight="1" x14ac:dyDescent="0.25">
      <c r="B23" s="114"/>
      <c r="C23" s="146" t="s">
        <v>74</v>
      </c>
      <c r="D23" s="147" t="s">
        <v>25</v>
      </c>
      <c r="E23" s="147" t="s">
        <v>26</v>
      </c>
      <c r="F23" s="147" t="s">
        <v>27</v>
      </c>
      <c r="G23" s="148" t="s">
        <v>28</v>
      </c>
      <c r="I23" s="149"/>
      <c r="J23" s="113"/>
      <c r="K23" s="113"/>
      <c r="L23" s="113"/>
      <c r="M23" s="113"/>
      <c r="O23" s="150"/>
      <c r="R23" s="151"/>
    </row>
    <row r="24" spans="1:25" s="110" customFormat="1" ht="20.149999999999999" customHeight="1" x14ac:dyDescent="0.25">
      <c r="B24" s="114"/>
      <c r="C24" s="152" t="s">
        <v>24</v>
      </c>
      <c r="D24" s="84">
        <f>AVERAGE(M16:M21)</f>
        <v>729511.66666666663</v>
      </c>
      <c r="E24" s="84">
        <f>STDEV(M16:M21)</f>
        <v>30951.324874174072</v>
      </c>
      <c r="F24" s="153">
        <f>E24/D24</f>
        <v>4.2427457007780188E-2</v>
      </c>
      <c r="G24" s="154">
        <f>1-(3*(E24+E25)/(D24-D25))</f>
        <v>0.87084501915526058</v>
      </c>
      <c r="I24" s="149"/>
      <c r="J24" s="113"/>
      <c r="K24" s="113"/>
      <c r="L24" s="155"/>
      <c r="M24" s="156"/>
      <c r="O24" s="150"/>
      <c r="R24" s="157"/>
    </row>
    <row r="25" spans="1:25" s="110" customFormat="1" ht="20.149999999999999" customHeight="1" thickBot="1" x14ac:dyDescent="0.3">
      <c r="B25" s="114"/>
      <c r="C25" s="158" t="s">
        <v>29</v>
      </c>
      <c r="D25" s="159">
        <f>AVERAGE(C16:C21)</f>
        <v>2297.5</v>
      </c>
      <c r="E25" s="159">
        <f>STDEV(C16:C21)</f>
        <v>356.45238111141856</v>
      </c>
      <c r="F25" s="160">
        <f>E25/D25</f>
        <v>0.15514793519539435</v>
      </c>
      <c r="G25" s="161"/>
      <c r="I25" s="113"/>
      <c r="J25" s="113"/>
      <c r="K25" s="113"/>
      <c r="L25" s="155"/>
      <c r="M25" s="156"/>
      <c r="R25" s="157"/>
    </row>
    <row r="26" spans="1:25" s="110" customFormat="1" ht="20.149999999999999" customHeight="1" x14ac:dyDescent="0.25">
      <c r="B26" s="114"/>
      <c r="C26" s="113"/>
      <c r="D26" s="114"/>
      <c r="E26" s="114"/>
      <c r="F26" s="162"/>
      <c r="G26" s="114"/>
      <c r="I26" s="113"/>
      <c r="J26" s="114"/>
      <c r="K26" s="114"/>
      <c r="L26" s="162"/>
      <c r="M26" s="114"/>
      <c r="R26" s="157"/>
    </row>
    <row r="27" spans="1:25" s="110" customFormat="1" ht="20.149999999999999" customHeight="1" x14ac:dyDescent="0.3">
      <c r="B27" s="163"/>
      <c r="C27" s="138" t="s">
        <v>63</v>
      </c>
      <c r="D27" s="121"/>
      <c r="E27" s="127"/>
      <c r="F27" s="127"/>
      <c r="G27" s="127"/>
      <c r="H27" s="89"/>
      <c r="I27" s="121"/>
      <c r="J27" s="121"/>
      <c r="K27" s="127"/>
      <c r="L27" s="127"/>
      <c r="M27" s="127"/>
      <c r="O27" s="121"/>
      <c r="P27" s="121"/>
      <c r="Q27" s="127"/>
      <c r="R27" s="127"/>
      <c r="S27" s="127"/>
    </row>
    <row r="28" spans="1:25" s="110" customFormat="1" ht="20.149999999999999" customHeight="1" thickBot="1" x14ac:dyDescent="0.35">
      <c r="B28" s="112"/>
      <c r="C28" s="113">
        <v>1</v>
      </c>
      <c r="D28" s="113">
        <v>2</v>
      </c>
      <c r="E28" s="113">
        <v>3</v>
      </c>
      <c r="F28" s="113">
        <v>4</v>
      </c>
      <c r="G28" s="113">
        <v>5</v>
      </c>
      <c r="H28" s="113">
        <v>6</v>
      </c>
      <c r="I28" s="113">
        <v>7</v>
      </c>
      <c r="J28" s="113">
        <v>8</v>
      </c>
      <c r="K28" s="113">
        <v>9</v>
      </c>
      <c r="L28" s="113">
        <v>10</v>
      </c>
      <c r="M28" s="113">
        <v>11</v>
      </c>
      <c r="N28" s="113">
        <v>12</v>
      </c>
    </row>
    <row r="29" spans="1:25" s="110" customFormat="1" ht="20.149999999999999" customHeight="1" x14ac:dyDescent="0.3">
      <c r="B29" s="114" t="s">
        <v>16</v>
      </c>
      <c r="C29" s="139"/>
      <c r="D29" s="116" t="s">
        <v>64</v>
      </c>
      <c r="E29" s="117"/>
      <c r="F29" s="117"/>
      <c r="G29" s="117"/>
      <c r="H29" s="118"/>
      <c r="I29" s="117"/>
      <c r="J29" s="117"/>
      <c r="K29" s="119"/>
      <c r="L29" s="117"/>
      <c r="M29" s="117"/>
      <c r="N29" s="120"/>
    </row>
    <row r="30" spans="1:25" s="110" customFormat="1" ht="20.149999999999999" customHeight="1" x14ac:dyDescent="0.25">
      <c r="A30" s="164" t="str">
        <f>Summary!B6</f>
        <v>HW350003A</v>
      </c>
      <c r="B30" s="114" t="s">
        <v>18</v>
      </c>
      <c r="C30" s="165"/>
      <c r="D30" s="166">
        <f>($D$24-D16)/($D$24-$D$25)*100</f>
        <v>87.333923866994709</v>
      </c>
      <c r="E30" s="166">
        <f t="shared" ref="E30:M30" si="15">($D$24-E16)/($D$24-$D$25)*100</f>
        <v>87.55366656085954</v>
      </c>
      <c r="F30" s="166">
        <f t="shared" si="15"/>
        <v>86.714849018572011</v>
      </c>
      <c r="G30" s="166">
        <f t="shared" si="15"/>
        <v>84.148342361317219</v>
      </c>
      <c r="H30" s="166">
        <f t="shared" si="15"/>
        <v>69.615347152432179</v>
      </c>
      <c r="I30" s="166">
        <f t="shared" si="15"/>
        <v>19.787659985538415</v>
      </c>
      <c r="J30" s="166">
        <f t="shared" si="15"/>
        <v>-1.382582160001014</v>
      </c>
      <c r="K30" s="166">
        <f t="shared" si="15"/>
        <v>-1.1050848156836017</v>
      </c>
      <c r="L30" s="166">
        <f t="shared" si="15"/>
        <v>-2.8641264551822823</v>
      </c>
      <c r="M30" s="166">
        <f t="shared" si="15"/>
        <v>0.3017909671268269</v>
      </c>
      <c r="N30" s="167"/>
    </row>
    <row r="31" spans="1:25" s="110" customFormat="1" ht="20.149999999999999" customHeight="1" x14ac:dyDescent="0.25">
      <c r="A31" s="164"/>
      <c r="B31" s="114" t="s">
        <v>19</v>
      </c>
      <c r="C31" s="165"/>
      <c r="D31" s="166">
        <f>($D$24-D17)/($D$24-$D$25)*100</f>
        <v>88.509643536922297</v>
      </c>
      <c r="E31" s="166">
        <f t="shared" ref="D31:M35" si="16">($D$24-E17)/($D$24-$D$25)*100</f>
        <v>87.568380245617689</v>
      </c>
      <c r="F31" s="166">
        <f t="shared" si="16"/>
        <v>87.978713285976056</v>
      </c>
      <c r="G31" s="166">
        <f t="shared" si="16"/>
        <v>84.820633994799792</v>
      </c>
      <c r="H31" s="166">
        <f t="shared" si="16"/>
        <v>70.499130815429197</v>
      </c>
      <c r="I31" s="166">
        <f>($D$24-I17)/($D$24-$D$25)*100</f>
        <v>15.5641449045845</v>
      </c>
      <c r="J31" s="166">
        <f t="shared" si="16"/>
        <v>-6.5074823212327466</v>
      </c>
      <c r="K31" s="166">
        <f t="shared" si="16"/>
        <v>-7.8601787414757514</v>
      </c>
      <c r="L31" s="166">
        <f t="shared" si="16"/>
        <v>-6.4962064132872417</v>
      </c>
      <c r="M31" s="166">
        <f t="shared" si="16"/>
        <v>-3.2358188841664073</v>
      </c>
      <c r="N31" s="167"/>
    </row>
    <row r="32" spans="1:25" s="110" customFormat="1" ht="20.149999999999999" customHeight="1" x14ac:dyDescent="0.25">
      <c r="A32" s="164" t="str">
        <f>Summary!B7</f>
        <v>HW356016</v>
      </c>
      <c r="B32" s="114" t="s">
        <v>20</v>
      </c>
      <c r="C32" s="165"/>
      <c r="D32" s="166">
        <f>($D$24-D18)/($D$24-$D$25)*100</f>
        <v>87.615546543487298</v>
      </c>
      <c r="E32" s="166">
        <f>($D$24-E18)/($D$24-$D$25)*100</f>
        <v>86.638255351186089</v>
      </c>
      <c r="F32" s="166">
        <f t="shared" si="16"/>
        <v>78.861729178818251</v>
      </c>
      <c r="G32" s="166">
        <f>($D$24-G18)/($D$24-$D$25)*100</f>
        <v>27.33743039934361</v>
      </c>
      <c r="H32" s="166">
        <f t="shared" si="16"/>
        <v>0.35019486464899191</v>
      </c>
      <c r="I32" s="166">
        <f t="shared" si="16"/>
        <v>-10.664304532021179</v>
      </c>
      <c r="J32" s="166">
        <f t="shared" si="16"/>
        <v>-8.6669562038693382</v>
      </c>
      <c r="K32" s="166">
        <f t="shared" si="16"/>
        <v>-11.724239878898587</v>
      </c>
      <c r="L32" s="166">
        <f t="shared" si="16"/>
        <v>-11.307993862422469</v>
      </c>
      <c r="M32" s="166">
        <f t="shared" si="16"/>
        <v>-2.3545104204744876</v>
      </c>
      <c r="N32" s="167"/>
    </row>
    <row r="33" spans="1:15" s="110" customFormat="1" ht="20.149999999999999" customHeight="1" x14ac:dyDescent="0.25">
      <c r="A33" s="164"/>
      <c r="B33" s="114" t="s">
        <v>21</v>
      </c>
      <c r="C33" s="165"/>
      <c r="D33" s="166">
        <f t="shared" si="16"/>
        <v>86.360207962578656</v>
      </c>
      <c r="E33" s="166">
        <f t="shared" ref="E33" si="17">($D$24-E19)/($D$24-$D$25)*100</f>
        <v>87.565767535240084</v>
      </c>
      <c r="F33" s="166">
        <f t="shared" si="16"/>
        <v>80.129443756252456</v>
      </c>
      <c r="G33" s="166">
        <f t="shared" si="16"/>
        <v>36.818956359715209</v>
      </c>
      <c r="H33" s="166">
        <f t="shared" si="16"/>
        <v>4.2322699525701344</v>
      </c>
      <c r="I33" s="166">
        <f t="shared" si="16"/>
        <v>-6.7704034918645073</v>
      </c>
      <c r="J33" s="166">
        <f t="shared" si="16"/>
        <v>-3.9754909431769923</v>
      </c>
      <c r="K33" s="166">
        <f t="shared" si="16"/>
        <v>-0.620220774026914</v>
      </c>
      <c r="L33" s="166">
        <f t="shared" si="16"/>
        <v>-6.0956366590768249</v>
      </c>
      <c r="M33" s="166">
        <f t="shared" si="16"/>
        <v>-4.5183846574312758</v>
      </c>
      <c r="N33" s="167"/>
    </row>
    <row r="34" spans="1:15" s="110" customFormat="1" ht="20.149999999999999" customHeight="1" x14ac:dyDescent="0.25">
      <c r="A34" s="164" t="str">
        <f>Summary!B8</f>
        <v>HW356054</v>
      </c>
      <c r="B34" s="114" t="s">
        <v>22</v>
      </c>
      <c r="C34" s="168"/>
      <c r="D34" s="166">
        <f t="shared" si="16"/>
        <v>89.040436276796044</v>
      </c>
      <c r="E34" s="166">
        <f t="shared" ref="E34" si="18">($D$24-E20)/($D$24-$D$25)*100</f>
        <v>88.794428968082528</v>
      </c>
      <c r="F34" s="166">
        <f t="shared" si="16"/>
        <v>85.667564690365168</v>
      </c>
      <c r="G34" s="166">
        <f t="shared" si="16"/>
        <v>68.110700997069856</v>
      </c>
      <c r="H34" s="166">
        <f>($D$24-H20)/($D$24-$D$25)*100</f>
        <v>26.489124593053166</v>
      </c>
      <c r="I34" s="166">
        <f t="shared" si="16"/>
        <v>-1.769538318033322</v>
      </c>
      <c r="J34" s="166">
        <f t="shared" si="16"/>
        <v>-4.0806869136441977</v>
      </c>
      <c r="K34" s="166">
        <f t="shared" si="16"/>
        <v>-2.3963137865163571</v>
      </c>
      <c r="L34" s="166">
        <f t="shared" si="16"/>
        <v>-3.576296299691637</v>
      </c>
      <c r="M34" s="166">
        <f t="shared" si="16"/>
        <v>3.1764599378679086</v>
      </c>
      <c r="N34" s="167"/>
    </row>
    <row r="35" spans="1:15" s="110" customFormat="1" ht="20.149999999999999" customHeight="1" x14ac:dyDescent="0.25">
      <c r="A35" s="164"/>
      <c r="B35" s="114" t="s">
        <v>23</v>
      </c>
      <c r="C35" s="168"/>
      <c r="D35" s="169">
        <f t="shared" si="16"/>
        <v>89.88351666233126</v>
      </c>
      <c r="E35" s="169">
        <f t="shared" ref="E35" si="19">($D$24-E21)/($D$24-$D$25)*100</f>
        <v>87.832126482684487</v>
      </c>
      <c r="F35" s="169">
        <f t="shared" si="16"/>
        <v>87.218414566089535</v>
      </c>
      <c r="G35" s="169">
        <f t="shared" si="16"/>
        <v>71.056600703369128</v>
      </c>
      <c r="H35" s="169">
        <f t="shared" si="16"/>
        <v>25.106175736858809</v>
      </c>
      <c r="I35" s="169">
        <f t="shared" si="16"/>
        <v>8.2414052714869594</v>
      </c>
      <c r="J35" s="169">
        <f t="shared" si="16"/>
        <v>4.0576308904873226</v>
      </c>
      <c r="K35" s="169">
        <f t="shared" si="16"/>
        <v>2.5571100673002056</v>
      </c>
      <c r="L35" s="169">
        <f t="shared" si="16"/>
        <v>-4.9993983890577907</v>
      </c>
      <c r="M35" s="169">
        <f t="shared" si="16"/>
        <v>6.630463057077403</v>
      </c>
      <c r="N35" s="167"/>
    </row>
    <row r="36" spans="1:15" s="110" customFormat="1" ht="20.149999999999999" customHeight="1" thickBot="1" x14ac:dyDescent="0.35">
      <c r="B36" s="114" t="s">
        <v>24</v>
      </c>
      <c r="C36" s="170"/>
      <c r="D36" s="132"/>
      <c r="E36" s="133"/>
      <c r="F36" s="133"/>
      <c r="G36" s="133"/>
      <c r="H36" s="134"/>
      <c r="I36" s="133"/>
      <c r="J36" s="133"/>
      <c r="K36" s="133"/>
      <c r="L36" s="133"/>
      <c r="M36" s="133"/>
      <c r="N36" s="136"/>
    </row>
    <row r="37" spans="1:15" s="110" customFormat="1" ht="20.149999999999999" customHeight="1" x14ac:dyDescent="0.3">
      <c r="B37" s="114"/>
      <c r="C37" s="121"/>
      <c r="D37" s="121"/>
      <c r="E37" s="127"/>
      <c r="F37" s="127"/>
      <c r="G37" s="127"/>
      <c r="H37" s="89"/>
      <c r="I37" s="127"/>
      <c r="J37" s="127"/>
      <c r="K37" s="127"/>
      <c r="L37" s="127"/>
      <c r="M37" s="127"/>
    </row>
    <row r="38" spans="1:15" s="110" customFormat="1" ht="20.149999999999999" customHeight="1" x14ac:dyDescent="0.3">
      <c r="B38" s="111" t="s">
        <v>65</v>
      </c>
      <c r="C38" s="111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</row>
    <row r="39" spans="1:15" s="110" customFormat="1" ht="20.149999999999999" customHeight="1" thickBot="1" x14ac:dyDescent="0.35">
      <c r="B39" s="112"/>
      <c r="C39" s="113">
        <v>1</v>
      </c>
      <c r="D39" s="113">
        <v>2</v>
      </c>
      <c r="E39" s="113">
        <v>3</v>
      </c>
      <c r="F39" s="113">
        <v>4</v>
      </c>
      <c r="G39" s="113">
        <v>5</v>
      </c>
      <c r="H39" s="113">
        <v>6</v>
      </c>
      <c r="I39" s="113">
        <v>7</v>
      </c>
      <c r="J39" s="113">
        <v>8</v>
      </c>
      <c r="K39" s="113">
        <v>9</v>
      </c>
      <c r="L39" s="113">
        <v>10</v>
      </c>
      <c r="M39" s="113">
        <v>11</v>
      </c>
      <c r="N39" s="113">
        <v>12</v>
      </c>
      <c r="O39" s="113"/>
    </row>
    <row r="40" spans="1:15" s="110" customFormat="1" ht="20.149999999999999" customHeight="1" x14ac:dyDescent="0.3">
      <c r="B40" s="114" t="s">
        <v>16</v>
      </c>
      <c r="C40" s="115" t="s">
        <v>56</v>
      </c>
      <c r="D40" s="116" t="s">
        <v>57</v>
      </c>
      <c r="E40" s="117"/>
      <c r="F40" s="117"/>
      <c r="G40" s="117"/>
      <c r="H40" s="118"/>
      <c r="I40" s="117"/>
      <c r="J40" s="117"/>
      <c r="K40" s="119"/>
      <c r="L40" s="117"/>
      <c r="M40" s="116" t="s">
        <v>17</v>
      </c>
      <c r="N40" s="120"/>
      <c r="O40" s="121"/>
    </row>
    <row r="41" spans="1:15" s="110" customFormat="1" ht="20.149999999999999" customHeight="1" x14ac:dyDescent="0.25">
      <c r="B41" s="114" t="s">
        <v>18</v>
      </c>
      <c r="C41" s="123"/>
      <c r="D41" s="124">
        <v>10000</v>
      </c>
      <c r="E41" s="124">
        <f>D41/3</f>
        <v>3333.3333333333335</v>
      </c>
      <c r="F41" s="124">
        <f t="shared" ref="F41" si="20">E41/3</f>
        <v>1111.1111111111111</v>
      </c>
      <c r="G41" s="124">
        <f t="shared" ref="G41" si="21">F41/3</f>
        <v>370.37037037037038</v>
      </c>
      <c r="H41" s="124">
        <f t="shared" ref="H41" si="22">G41/3</f>
        <v>123.4567901234568</v>
      </c>
      <c r="I41" s="124">
        <f t="shared" ref="I41" si="23">H41/3</f>
        <v>41.152263374485599</v>
      </c>
      <c r="J41" s="124">
        <f t="shared" ref="J41" si="24">I41/3</f>
        <v>13.717421124828533</v>
      </c>
      <c r="K41" s="124">
        <f t="shared" ref="K41" si="25">J41/3</f>
        <v>4.5724737082761777</v>
      </c>
      <c r="L41" s="124">
        <f t="shared" ref="L41" si="26">K41/3</f>
        <v>1.524157902758726</v>
      </c>
      <c r="M41" s="125">
        <v>0</v>
      </c>
      <c r="N41" s="126"/>
      <c r="O41" s="127"/>
    </row>
    <row r="42" spans="1:15" s="110" customFormat="1" ht="20.149999999999999" customHeight="1" x14ac:dyDescent="0.25">
      <c r="B42" s="114" t="s">
        <v>19</v>
      </c>
      <c r="C42" s="128"/>
      <c r="D42" s="129"/>
      <c r="E42" s="129"/>
      <c r="F42" s="129"/>
      <c r="G42" s="129"/>
      <c r="H42" s="129"/>
      <c r="I42" s="129"/>
      <c r="J42" s="129"/>
      <c r="K42" s="129"/>
      <c r="L42" s="129"/>
      <c r="M42" s="130"/>
      <c r="N42" s="126"/>
      <c r="O42" s="121"/>
    </row>
    <row r="43" spans="1:15" s="110" customFormat="1" ht="20.149999999999999" customHeight="1" x14ac:dyDescent="0.25">
      <c r="B43" s="114" t="s">
        <v>20</v>
      </c>
      <c r="C43" s="123"/>
      <c r="D43" s="124">
        <v>10000</v>
      </c>
      <c r="E43" s="124">
        <f>D43/3</f>
        <v>3333.3333333333335</v>
      </c>
      <c r="F43" s="124">
        <f t="shared" ref="F43" si="27">E43/3</f>
        <v>1111.1111111111111</v>
      </c>
      <c r="G43" s="124">
        <f t="shared" ref="G43" si="28">F43/3</f>
        <v>370.37037037037038</v>
      </c>
      <c r="H43" s="124">
        <f t="shared" ref="H43" si="29">G43/3</f>
        <v>123.4567901234568</v>
      </c>
      <c r="I43" s="124">
        <f t="shared" ref="I43" si="30">H43/3</f>
        <v>41.152263374485599</v>
      </c>
      <c r="J43" s="124">
        <f t="shared" ref="J43" si="31">I43/3</f>
        <v>13.717421124828533</v>
      </c>
      <c r="K43" s="124">
        <f t="shared" ref="K43" si="32">J43/3</f>
        <v>4.5724737082761777</v>
      </c>
      <c r="L43" s="124">
        <f t="shared" ref="L43" si="33">K43/3</f>
        <v>1.524157902758726</v>
      </c>
      <c r="M43" s="125">
        <v>0</v>
      </c>
      <c r="N43" s="126"/>
      <c r="O43" s="121"/>
    </row>
    <row r="44" spans="1:15" s="110" customFormat="1" ht="20.149999999999999" customHeight="1" x14ac:dyDescent="0.25">
      <c r="B44" s="114" t="s">
        <v>21</v>
      </c>
      <c r="C44" s="128"/>
      <c r="D44" s="129"/>
      <c r="E44" s="129"/>
      <c r="F44" s="129"/>
      <c r="G44" s="129"/>
      <c r="H44" s="129"/>
      <c r="I44" s="129"/>
      <c r="J44" s="129"/>
      <c r="K44" s="129"/>
      <c r="L44" s="129"/>
      <c r="M44" s="130"/>
      <c r="N44" s="126"/>
      <c r="O44" s="121"/>
    </row>
    <row r="45" spans="1:15" s="110" customFormat="1" ht="20.149999999999999" customHeight="1" x14ac:dyDescent="0.25">
      <c r="B45" s="114" t="s">
        <v>22</v>
      </c>
      <c r="C45" s="123"/>
      <c r="D45" s="124">
        <v>10000</v>
      </c>
      <c r="E45" s="124">
        <f>D45/3</f>
        <v>3333.3333333333335</v>
      </c>
      <c r="F45" s="124">
        <f t="shared" ref="F45" si="34">E45/3</f>
        <v>1111.1111111111111</v>
      </c>
      <c r="G45" s="124">
        <f t="shared" ref="G45" si="35">F45/3</f>
        <v>370.37037037037038</v>
      </c>
      <c r="H45" s="124">
        <f t="shared" ref="H45" si="36">G45/3</f>
        <v>123.4567901234568</v>
      </c>
      <c r="I45" s="124">
        <f t="shared" ref="I45" si="37">H45/3</f>
        <v>41.152263374485599</v>
      </c>
      <c r="J45" s="124">
        <f t="shared" ref="J45" si="38">I45/3</f>
        <v>13.717421124828533</v>
      </c>
      <c r="K45" s="124">
        <f t="shared" ref="K45" si="39">J45/3</f>
        <v>4.5724737082761777</v>
      </c>
      <c r="L45" s="124">
        <f t="shared" ref="L45" si="40">K45/3</f>
        <v>1.524157902758726</v>
      </c>
      <c r="M45" s="125">
        <v>0</v>
      </c>
      <c r="N45" s="126"/>
      <c r="O45" s="121"/>
    </row>
    <row r="46" spans="1:15" s="110" customFormat="1" ht="20.149999999999999" customHeight="1" x14ac:dyDescent="0.25">
      <c r="B46" s="114" t="s">
        <v>23</v>
      </c>
      <c r="C46" s="128"/>
      <c r="D46" s="129"/>
      <c r="E46" s="129"/>
      <c r="F46" s="129"/>
      <c r="G46" s="129"/>
      <c r="H46" s="129"/>
      <c r="I46" s="129"/>
      <c r="J46" s="129"/>
      <c r="K46" s="129"/>
      <c r="L46" s="129"/>
      <c r="M46" s="130"/>
      <c r="N46" s="126"/>
      <c r="O46" s="121"/>
    </row>
    <row r="47" spans="1:15" s="110" customFormat="1" ht="20.149999999999999" customHeight="1" thickBot="1" x14ac:dyDescent="0.35">
      <c r="B47" s="114" t="s">
        <v>24</v>
      </c>
      <c r="C47" s="131" t="s">
        <v>70</v>
      </c>
      <c r="D47" s="132"/>
      <c r="E47" s="133"/>
      <c r="F47" s="133"/>
      <c r="G47" s="133"/>
      <c r="H47" s="134"/>
      <c r="I47" s="133"/>
      <c r="J47" s="133"/>
      <c r="K47" s="133"/>
      <c r="L47" s="133"/>
      <c r="M47" s="135" t="s">
        <v>61</v>
      </c>
      <c r="N47" s="136"/>
      <c r="O47" s="121"/>
    </row>
    <row r="48" spans="1:15" s="110" customFormat="1" ht="20.149999999999999" customHeight="1" x14ac:dyDescent="0.25">
      <c r="B48" s="114"/>
      <c r="C48" s="113"/>
      <c r="D48" s="113"/>
      <c r="E48" s="113"/>
      <c r="F48" s="113"/>
      <c r="G48" s="113"/>
      <c r="H48" s="113"/>
      <c r="I48" s="113"/>
      <c r="J48" s="113"/>
      <c r="K48" s="113"/>
      <c r="L48" s="121"/>
    </row>
    <row r="49" spans="1:15" s="110" customFormat="1" ht="20.149999999999999" customHeight="1" x14ac:dyDescent="0.25">
      <c r="B49" s="137"/>
      <c r="C49" s="138" t="s">
        <v>66</v>
      </c>
    </row>
    <row r="50" spans="1:15" s="110" customFormat="1" ht="20.149999999999999" customHeight="1" thickBot="1" x14ac:dyDescent="0.35">
      <c r="B50" s="112"/>
      <c r="C50" s="113">
        <v>1</v>
      </c>
      <c r="D50" s="113">
        <v>2</v>
      </c>
      <c r="E50" s="113">
        <v>3</v>
      </c>
      <c r="F50" s="113">
        <v>4</v>
      </c>
      <c r="G50" s="113">
        <v>5</v>
      </c>
      <c r="H50" s="113">
        <v>6</v>
      </c>
      <c r="I50" s="113">
        <v>7</v>
      </c>
      <c r="J50" s="113">
        <v>8</v>
      </c>
      <c r="K50" s="113">
        <v>9</v>
      </c>
      <c r="L50" s="113">
        <v>10</v>
      </c>
      <c r="M50" s="113">
        <v>11</v>
      </c>
      <c r="N50" s="113">
        <v>12</v>
      </c>
    </row>
    <row r="51" spans="1:15" s="110" customFormat="1" ht="20.149999999999999" customHeight="1" x14ac:dyDescent="0.3">
      <c r="B51" s="114" t="s">
        <v>16</v>
      </c>
      <c r="C51" s="139"/>
      <c r="D51" s="116"/>
      <c r="E51" s="117"/>
      <c r="F51" s="117"/>
      <c r="G51" s="117"/>
      <c r="H51" s="118"/>
      <c r="I51" s="117"/>
      <c r="J51" s="117"/>
      <c r="K51" s="119"/>
      <c r="L51" s="117"/>
      <c r="M51" s="117"/>
      <c r="N51" s="120"/>
    </row>
    <row r="52" spans="1:15" s="110" customFormat="1" ht="20.149999999999999" customHeight="1" x14ac:dyDescent="0.25">
      <c r="A52" s="164"/>
      <c r="B52" s="114" t="s">
        <v>18</v>
      </c>
      <c r="C52" s="140">
        <v>2017</v>
      </c>
      <c r="D52" s="96">
        <v>96302</v>
      </c>
      <c r="E52" s="96">
        <v>93000</v>
      </c>
      <c r="F52" s="96">
        <v>75270</v>
      </c>
      <c r="G52" s="96">
        <v>90459</v>
      </c>
      <c r="H52" s="96">
        <v>191925</v>
      </c>
      <c r="I52" s="96">
        <v>491010</v>
      </c>
      <c r="J52" s="96">
        <v>633631</v>
      </c>
      <c r="K52" s="96">
        <v>669167</v>
      </c>
      <c r="L52" s="96">
        <v>705555</v>
      </c>
      <c r="M52" s="96">
        <v>671417</v>
      </c>
      <c r="N52" s="126"/>
    </row>
    <row r="53" spans="1:15" s="110" customFormat="1" ht="20.149999999999999" customHeight="1" x14ac:dyDescent="0.25">
      <c r="A53" s="164"/>
      <c r="B53" s="114" t="s">
        <v>19</v>
      </c>
      <c r="C53" s="140">
        <v>2775</v>
      </c>
      <c r="D53" s="96">
        <v>112228</v>
      </c>
      <c r="E53" s="96">
        <v>92681</v>
      </c>
      <c r="F53" s="96">
        <v>90051</v>
      </c>
      <c r="G53" s="96">
        <v>102063</v>
      </c>
      <c r="H53" s="96">
        <v>217621</v>
      </c>
      <c r="I53" s="96">
        <v>472710</v>
      </c>
      <c r="J53" s="96">
        <v>741687</v>
      </c>
      <c r="K53" s="96">
        <v>768814</v>
      </c>
      <c r="L53" s="96">
        <v>741531</v>
      </c>
      <c r="M53" s="96">
        <v>664037</v>
      </c>
      <c r="N53" s="126"/>
    </row>
    <row r="54" spans="1:15" s="110" customFormat="1" ht="20.149999999999999" customHeight="1" x14ac:dyDescent="0.25">
      <c r="A54" s="164"/>
      <c r="B54" s="114" t="s">
        <v>20</v>
      </c>
      <c r="C54" s="140">
        <v>2895</v>
      </c>
      <c r="D54" s="96">
        <v>111265</v>
      </c>
      <c r="E54" s="96">
        <v>91358</v>
      </c>
      <c r="F54" s="96">
        <v>129963</v>
      </c>
      <c r="G54" s="96">
        <v>273537</v>
      </c>
      <c r="H54" s="96">
        <v>646402</v>
      </c>
      <c r="I54" s="96">
        <v>762998</v>
      </c>
      <c r="J54" s="96">
        <v>778592</v>
      </c>
      <c r="K54" s="96">
        <v>781468</v>
      </c>
      <c r="L54" s="96">
        <v>736755</v>
      </c>
      <c r="M54" s="96">
        <v>746019</v>
      </c>
      <c r="N54" s="126"/>
    </row>
    <row r="55" spans="1:15" s="110" customFormat="1" ht="20.149999999999999" customHeight="1" x14ac:dyDescent="0.25">
      <c r="A55" s="164"/>
      <c r="B55" s="114" t="s">
        <v>21</v>
      </c>
      <c r="C55" s="140">
        <v>2690</v>
      </c>
      <c r="D55" s="96">
        <v>94122</v>
      </c>
      <c r="E55" s="96">
        <v>86376</v>
      </c>
      <c r="F55" s="96">
        <v>133795</v>
      </c>
      <c r="G55" s="96">
        <v>288014</v>
      </c>
      <c r="H55" s="96">
        <v>607040</v>
      </c>
      <c r="I55" s="96">
        <v>734304</v>
      </c>
      <c r="J55" s="96">
        <v>740470</v>
      </c>
      <c r="K55" s="96">
        <v>745727</v>
      </c>
      <c r="L55" s="96">
        <v>766418</v>
      </c>
      <c r="M55" s="96">
        <v>729741</v>
      </c>
      <c r="N55" s="126"/>
    </row>
    <row r="56" spans="1:15" s="110" customFormat="1" ht="20.149999999999999" customHeight="1" x14ac:dyDescent="0.25">
      <c r="B56" s="114" t="s">
        <v>22</v>
      </c>
      <c r="C56" s="140">
        <v>2782</v>
      </c>
      <c r="D56" s="96">
        <v>97965</v>
      </c>
      <c r="E56" s="96">
        <v>94002</v>
      </c>
      <c r="F56" s="96">
        <v>85884</v>
      </c>
      <c r="G56" s="96">
        <v>163280</v>
      </c>
      <c r="H56" s="96">
        <v>337510</v>
      </c>
      <c r="I56" s="96">
        <v>720233</v>
      </c>
      <c r="J56" s="96">
        <v>778555</v>
      </c>
      <c r="K56" s="96">
        <v>779554</v>
      </c>
      <c r="L56" s="96">
        <v>721702</v>
      </c>
      <c r="M56" s="96">
        <v>729733</v>
      </c>
      <c r="N56" s="126"/>
    </row>
    <row r="57" spans="1:15" s="110" customFormat="1" ht="20.149999999999999" customHeight="1" x14ac:dyDescent="0.25">
      <c r="B57" s="114" t="s">
        <v>23</v>
      </c>
      <c r="C57" s="140">
        <v>1893</v>
      </c>
      <c r="D57" s="96">
        <v>84103</v>
      </c>
      <c r="E57" s="96">
        <v>94585</v>
      </c>
      <c r="F57" s="96">
        <v>89125</v>
      </c>
      <c r="G57" s="96">
        <v>148361</v>
      </c>
      <c r="H57" s="96">
        <v>321232</v>
      </c>
      <c r="I57" s="96">
        <v>638870</v>
      </c>
      <c r="J57" s="96">
        <v>753874</v>
      </c>
      <c r="K57" s="96">
        <v>730535</v>
      </c>
      <c r="L57" s="96">
        <v>747002</v>
      </c>
      <c r="M57" s="96">
        <v>718589</v>
      </c>
      <c r="N57" s="126"/>
    </row>
    <row r="58" spans="1:15" s="110" customFormat="1" ht="20.149999999999999" customHeight="1" thickBot="1" x14ac:dyDescent="0.35">
      <c r="B58" s="114" t="s">
        <v>24</v>
      </c>
      <c r="C58" s="131" t="s">
        <v>62</v>
      </c>
      <c r="D58" s="142"/>
      <c r="E58" s="143"/>
      <c r="F58" s="143"/>
      <c r="G58" s="143"/>
      <c r="H58" s="144"/>
      <c r="I58" s="143"/>
      <c r="J58" s="143"/>
      <c r="K58" s="143"/>
      <c r="L58" s="143"/>
      <c r="M58" s="135" t="s">
        <v>60</v>
      </c>
      <c r="N58" s="145"/>
    </row>
    <row r="59" spans="1:15" s="110" customFormat="1" ht="20.149999999999999" customHeight="1" x14ac:dyDescent="0.25">
      <c r="B59" s="114"/>
      <c r="C59" s="146" t="s">
        <v>74</v>
      </c>
      <c r="D59" s="147" t="s">
        <v>25</v>
      </c>
      <c r="E59" s="147" t="s">
        <v>26</v>
      </c>
      <c r="F59" s="147" t="s">
        <v>27</v>
      </c>
      <c r="G59" s="148" t="s">
        <v>28</v>
      </c>
      <c r="I59" s="149"/>
      <c r="J59" s="113"/>
      <c r="K59" s="113"/>
      <c r="L59" s="113"/>
      <c r="M59" s="113"/>
      <c r="O59" s="150"/>
    </row>
    <row r="60" spans="1:15" s="110" customFormat="1" ht="20.149999999999999" customHeight="1" x14ac:dyDescent="0.25">
      <c r="B60" s="114"/>
      <c r="C60" s="152" t="s">
        <v>24</v>
      </c>
      <c r="D60" s="84">
        <f>AVERAGE(M52:M57)</f>
        <v>709922.66666666663</v>
      </c>
      <c r="E60" s="84">
        <f>STDEV(M52:M55)</f>
        <v>41154.838723208879</v>
      </c>
      <c r="F60" s="153">
        <f>E60/D60</f>
        <v>5.7970875780660916E-2</v>
      </c>
      <c r="G60" s="154">
        <f>1-(3*(E60+E61)/(D60-D61))</f>
        <v>0.82380012164216654</v>
      </c>
      <c r="I60" s="149"/>
      <c r="J60" s="113"/>
      <c r="K60" s="113"/>
      <c r="L60" s="155"/>
      <c r="M60" s="156"/>
      <c r="O60" s="150"/>
    </row>
    <row r="61" spans="1:15" s="110" customFormat="1" ht="20.149999999999999" customHeight="1" thickBot="1" x14ac:dyDescent="0.3">
      <c r="B61" s="114"/>
      <c r="C61" s="158" t="s">
        <v>29</v>
      </c>
      <c r="D61" s="159">
        <f>AVERAGE(C52:C57)</f>
        <v>2508.6666666666665</v>
      </c>
      <c r="E61" s="159">
        <f>STDEV(C52:C55)</f>
        <v>393.91485966724667</v>
      </c>
      <c r="F61" s="160">
        <f>E61/D61</f>
        <v>0.15702160231221632</v>
      </c>
      <c r="G61" s="161"/>
      <c r="I61" s="113"/>
      <c r="J61" s="113"/>
      <c r="K61" s="113"/>
      <c r="L61" s="155"/>
      <c r="M61" s="156"/>
    </row>
    <row r="62" spans="1:15" s="110" customFormat="1" ht="20.149999999999999" customHeight="1" x14ac:dyDescent="0.25">
      <c r="B62" s="114"/>
      <c r="C62" s="113"/>
      <c r="D62" s="114"/>
      <c r="E62" s="114"/>
      <c r="F62" s="162"/>
      <c r="G62" s="114"/>
      <c r="I62" s="113"/>
      <c r="J62" s="114"/>
      <c r="K62" s="114"/>
      <c r="L62" s="162"/>
      <c r="M62" s="114"/>
    </row>
    <row r="63" spans="1:15" s="110" customFormat="1" ht="20.149999999999999" customHeight="1" x14ac:dyDescent="0.3">
      <c r="B63" s="163"/>
      <c r="C63" s="138" t="s">
        <v>120</v>
      </c>
      <c r="D63" s="121"/>
      <c r="E63" s="127"/>
      <c r="F63" s="127"/>
      <c r="G63" s="127"/>
      <c r="H63" s="89"/>
      <c r="I63" s="121"/>
      <c r="J63" s="121"/>
      <c r="K63" s="127"/>
      <c r="L63" s="127"/>
      <c r="M63" s="127"/>
      <c r="O63" s="121"/>
    </row>
    <row r="64" spans="1:15" s="110" customFormat="1" ht="20.149999999999999" customHeight="1" thickBot="1" x14ac:dyDescent="0.35">
      <c r="B64" s="112"/>
      <c r="C64" s="113">
        <v>1</v>
      </c>
      <c r="D64" s="113">
        <v>2</v>
      </c>
      <c r="E64" s="113">
        <v>3</v>
      </c>
      <c r="F64" s="113">
        <v>4</v>
      </c>
      <c r="G64" s="113">
        <v>5</v>
      </c>
      <c r="H64" s="113">
        <v>6</v>
      </c>
      <c r="I64" s="113">
        <v>7</v>
      </c>
      <c r="J64" s="113">
        <v>8</v>
      </c>
      <c r="K64" s="113">
        <v>9</v>
      </c>
      <c r="L64" s="113">
        <v>10</v>
      </c>
      <c r="M64" s="113">
        <v>11</v>
      </c>
      <c r="N64" s="113">
        <v>12</v>
      </c>
    </row>
    <row r="65" spans="1:14" s="110" customFormat="1" ht="20.149999999999999" customHeight="1" x14ac:dyDescent="0.3">
      <c r="B65" s="114" t="s">
        <v>16</v>
      </c>
      <c r="C65" s="139"/>
      <c r="D65" s="116" t="s">
        <v>64</v>
      </c>
      <c r="E65" s="117"/>
      <c r="F65" s="117"/>
      <c r="G65" s="117"/>
      <c r="H65" s="118"/>
      <c r="I65" s="117"/>
      <c r="J65" s="117"/>
      <c r="K65" s="119"/>
      <c r="L65" s="117"/>
      <c r="M65" s="117"/>
      <c r="N65" s="120"/>
    </row>
    <row r="66" spans="1:14" s="110" customFormat="1" ht="20.149999999999999" customHeight="1" x14ac:dyDescent="0.25">
      <c r="A66" s="164" t="str">
        <f>Summary!B9</f>
        <v>HW356060</v>
      </c>
      <c r="B66" s="114" t="s">
        <v>18</v>
      </c>
      <c r="C66" s="165"/>
      <c r="D66" s="166">
        <f>($D$60-D52)/($D$60-$D$61)*100</f>
        <v>86.741380106510007</v>
      </c>
      <c r="E66" s="166">
        <f t="shared" ref="E66:M66" si="41">($D$60-E52)/($D$60-$D$61)*100</f>
        <v>87.208150625611964</v>
      </c>
      <c r="F66" s="166">
        <f t="shared" si="41"/>
        <v>89.714462346895402</v>
      </c>
      <c r="G66" s="166">
        <f t="shared" si="41"/>
        <v>87.56734623101417</v>
      </c>
      <c r="H66" s="166">
        <f t="shared" si="41"/>
        <v>73.224118644339327</v>
      </c>
      <c r="I66" s="166">
        <f t="shared" si="41"/>
        <v>30.945481241064872</v>
      </c>
      <c r="J66" s="166">
        <f t="shared" si="41"/>
        <v>10.784585358314457</v>
      </c>
      <c r="K66" s="166">
        <f t="shared" si="41"/>
        <v>5.7612185603715265</v>
      </c>
      <c r="L66" s="166">
        <f t="shared" si="41"/>
        <v>0.61741309426539881</v>
      </c>
      <c r="M66" s="166">
        <f t="shared" si="41"/>
        <v>5.443158697264491</v>
      </c>
      <c r="N66" s="167"/>
    </row>
    <row r="67" spans="1:14" s="110" customFormat="1" ht="20.149999999999999" customHeight="1" x14ac:dyDescent="0.25">
      <c r="A67" s="164"/>
      <c r="B67" s="114" t="s">
        <v>19</v>
      </c>
      <c r="C67" s="165"/>
      <c r="D67" s="166">
        <f>($D$60-D53)/($D$60-$D$61)*100</f>
        <v>84.490081715468818</v>
      </c>
      <c r="E67" s="166">
        <f>($D$60-E53)/($D$60-$D$61)*100</f>
        <v>87.253244446203581</v>
      </c>
      <c r="F67" s="166">
        <f t="shared" ref="D67:M71" si="42">($D$60-F53)/($D$60-$D$61)*100</f>
        <v>87.625021086190927</v>
      </c>
      <c r="G67" s="166">
        <f t="shared" si="42"/>
        <v>85.927005497016822</v>
      </c>
      <c r="H67" s="166">
        <f t="shared" si="42"/>
        <v>69.591733647717831</v>
      </c>
      <c r="I67" s="166">
        <f t="shared" si="42"/>
        <v>33.532368127668754</v>
      </c>
      <c r="J67" s="166">
        <f t="shared" si="42"/>
        <v>-4.4902042274161058</v>
      </c>
      <c r="K67" s="166">
        <f t="shared" si="42"/>
        <v>-8.3248752969736763</v>
      </c>
      <c r="L67" s="166">
        <f t="shared" si="42"/>
        <v>-4.4681520769073515</v>
      </c>
      <c r="M67" s="166">
        <f t="shared" si="42"/>
        <v>6.4863950482555648</v>
      </c>
      <c r="N67" s="167"/>
    </row>
    <row r="68" spans="1:14" s="110" customFormat="1" ht="20.149999999999999" customHeight="1" x14ac:dyDescent="0.25">
      <c r="A68" s="164" t="str">
        <f>Summary!B10</f>
        <v>HW356070</v>
      </c>
      <c r="B68" s="114" t="s">
        <v>20</v>
      </c>
      <c r="C68" s="165"/>
      <c r="D68" s="166">
        <f t="shared" si="42"/>
        <v>84.626211336878626</v>
      </c>
      <c r="E68" s="166">
        <f>($D$60-E54)/($D$60-$D$61)*100</f>
        <v>87.44026364571053</v>
      </c>
      <c r="F68" s="166">
        <f t="shared" si="42"/>
        <v>81.983063194489588</v>
      </c>
      <c r="G68" s="166">
        <f t="shared" si="42"/>
        <v>61.687451289720961</v>
      </c>
      <c r="H68" s="166">
        <f t="shared" si="42"/>
        <v>8.9792775753189265</v>
      </c>
      <c r="I68" s="166">
        <f t="shared" si="42"/>
        <v>-7.502725890826782</v>
      </c>
      <c r="J68" s="166">
        <f t="shared" si="42"/>
        <v>-9.7070927820672726</v>
      </c>
      <c r="K68" s="166">
        <f t="shared" si="42"/>
        <v>-10.113643967087642</v>
      </c>
      <c r="L68" s="166">
        <f t="shared" si="42"/>
        <v>-3.7930170074854859</v>
      </c>
      <c r="M68" s="166">
        <f t="shared" si="42"/>
        <v>-5.1025754838515169</v>
      </c>
      <c r="N68" s="167"/>
    </row>
    <row r="69" spans="1:14" s="110" customFormat="1" ht="20.149999999999999" customHeight="1" x14ac:dyDescent="0.25">
      <c r="A69" s="164"/>
      <c r="B69" s="114" t="s">
        <v>21</v>
      </c>
      <c r="C69" s="165"/>
      <c r="D69" s="166">
        <f t="shared" si="42"/>
        <v>87.049544773875922</v>
      </c>
      <c r="E69" s="166">
        <f t="shared" si="42"/>
        <v>88.144518862599071</v>
      </c>
      <c r="F69" s="166">
        <f t="shared" si="42"/>
        <v>81.441371907633524</v>
      </c>
      <c r="G69" s="166">
        <f t="shared" si="42"/>
        <v>59.640983450520714</v>
      </c>
      <c r="H69" s="166">
        <f t="shared" si="42"/>
        <v>14.543487500482973</v>
      </c>
      <c r="I69" s="166">
        <f>($D$60-I55)/($D$60-$D$61)*100</f>
        <v>-3.4465437966075556</v>
      </c>
      <c r="J69" s="166">
        <f t="shared" si="42"/>
        <v>-4.3181691814599894</v>
      </c>
      <c r="K69" s="166">
        <f t="shared" si="42"/>
        <v>-5.0612983816171822</v>
      </c>
      <c r="L69" s="166">
        <f t="shared" si="42"/>
        <v>-7.9861768827494757</v>
      </c>
      <c r="M69" s="166">
        <f t="shared" si="42"/>
        <v>-2.8015183942264885</v>
      </c>
      <c r="N69" s="167"/>
    </row>
    <row r="70" spans="1:14" s="110" customFormat="1" ht="20.149999999999999" customHeight="1" x14ac:dyDescent="0.25">
      <c r="A70" s="164" t="str">
        <f>Summary!B11</f>
        <v>HW356071</v>
      </c>
      <c r="B70" s="114" t="s">
        <v>22</v>
      </c>
      <c r="C70" s="168"/>
      <c r="D70" s="166">
        <f t="shared" si="42"/>
        <v>86.506298527689111</v>
      </c>
      <c r="E70" s="166">
        <f t="shared" si="42"/>
        <v>87.066507966574974</v>
      </c>
      <c r="F70" s="166">
        <f t="shared" si="42"/>
        <v>88.214067952665147</v>
      </c>
      <c r="G70" s="166">
        <f t="shared" si="42"/>
        <v>77.273374101539787</v>
      </c>
      <c r="H70" s="166">
        <f t="shared" si="42"/>
        <v>52.644231901922588</v>
      </c>
      <c r="I70" s="166">
        <f t="shared" si="42"/>
        <v>-1.4574680927057384</v>
      </c>
      <c r="J70" s="166">
        <f>($D$60-J56)/($D$60-$D$61)*100</f>
        <v>-9.7018624643184008</v>
      </c>
      <c r="K70" s="166">
        <f t="shared" si="42"/>
        <v>-9.8430810435379232</v>
      </c>
      <c r="L70" s="166">
        <f t="shared" si="42"/>
        <v>-1.6651258433298424</v>
      </c>
      <c r="M70" s="166">
        <f t="shared" si="42"/>
        <v>-2.8003875147132193</v>
      </c>
      <c r="N70" s="167"/>
    </row>
    <row r="71" spans="1:14" s="110" customFormat="1" ht="20.149999999999999" customHeight="1" x14ac:dyDescent="0.25">
      <c r="A71" s="164"/>
      <c r="B71" s="114" t="s">
        <v>23</v>
      </c>
      <c r="C71" s="168"/>
      <c r="D71" s="169">
        <f t="shared" si="42"/>
        <v>88.465830004306753</v>
      </c>
      <c r="E71" s="169">
        <f t="shared" si="42"/>
        <v>86.98409512204546</v>
      </c>
      <c r="F71" s="169">
        <f t="shared" si="42"/>
        <v>87.755920389851866</v>
      </c>
      <c r="G71" s="169">
        <f t="shared" si="42"/>
        <v>79.382323033848152</v>
      </c>
      <c r="H71" s="169">
        <f t="shared" si="42"/>
        <v>54.945288991547613</v>
      </c>
      <c r="I71" s="169">
        <f t="shared" si="42"/>
        <v>10.044000637062119</v>
      </c>
      <c r="J71" s="169">
        <f t="shared" si="42"/>
        <v>-6.212957805942966</v>
      </c>
      <c r="K71" s="169">
        <f t="shared" si="42"/>
        <v>-2.9137581859184825</v>
      </c>
      <c r="L71" s="169">
        <f t="shared" si="42"/>
        <v>-5.2415323040445019</v>
      </c>
      <c r="M71" s="169">
        <f t="shared" si="42"/>
        <v>-1.2250723527288647</v>
      </c>
      <c r="N71" s="167"/>
    </row>
    <row r="72" spans="1:14" s="110" customFormat="1" ht="20.149999999999999" customHeight="1" thickBot="1" x14ac:dyDescent="0.35">
      <c r="B72" s="114" t="s">
        <v>24</v>
      </c>
      <c r="C72" s="170"/>
      <c r="D72" s="132"/>
      <c r="E72" s="133"/>
      <c r="F72" s="133"/>
      <c r="G72" s="133"/>
      <c r="H72" s="134"/>
      <c r="I72" s="133"/>
      <c r="J72" s="133"/>
      <c r="K72" s="133"/>
      <c r="L72" s="133"/>
      <c r="M72" s="133"/>
      <c r="N72" s="136"/>
    </row>
  </sheetData>
  <mergeCells count="99"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M5:M6"/>
    <mergeCell ref="M24:M25"/>
    <mergeCell ref="M43:M44"/>
    <mergeCell ref="L9:L10"/>
    <mergeCell ref="L5:L6"/>
    <mergeCell ref="M9:M10"/>
    <mergeCell ref="A32:A33"/>
    <mergeCell ref="C32:C33"/>
    <mergeCell ref="I43:I44"/>
    <mergeCell ref="N34:N35"/>
    <mergeCell ref="N20:N21"/>
    <mergeCell ref="K43:K44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H45:H46"/>
    <mergeCell ref="I45:I46"/>
    <mergeCell ref="C45:C46"/>
    <mergeCell ref="D45:D46"/>
    <mergeCell ref="E45:E46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J5:J6"/>
    <mergeCell ref="J7:J8"/>
    <mergeCell ref="J9:J10"/>
    <mergeCell ref="L7:L8"/>
    <mergeCell ref="G24:G25"/>
    <mergeCell ref="K5:K6"/>
    <mergeCell ref="K7:K8"/>
    <mergeCell ref="K9:K10"/>
    <mergeCell ref="H7:H8"/>
    <mergeCell ref="G5:G6"/>
    <mergeCell ref="G7:G8"/>
    <mergeCell ref="I5:I6"/>
    <mergeCell ref="I7:I8"/>
    <mergeCell ref="H5:H6"/>
    <mergeCell ref="N56:N57"/>
    <mergeCell ref="A52:A53"/>
    <mergeCell ref="A54:A55"/>
    <mergeCell ref="H9:H10"/>
    <mergeCell ref="I41:I42"/>
    <mergeCell ref="K41:K42"/>
    <mergeCell ref="L41:L42"/>
    <mergeCell ref="F43:F44"/>
    <mergeCell ref="G43:G44"/>
    <mergeCell ref="I9:I10"/>
    <mergeCell ref="G9:G10"/>
    <mergeCell ref="J43:J44"/>
    <mergeCell ref="J41:J42"/>
    <mergeCell ref="A30:A31"/>
    <mergeCell ref="F45:F46"/>
    <mergeCell ref="G45:G46"/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</mergeCells>
  <phoneticPr fontId="7" type="noConversion"/>
  <conditionalFormatting sqref="C52:M5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4" priority="39" operator="greaterThan">
      <formula>0.5</formula>
    </cfRule>
  </conditionalFormatting>
  <conditionalFormatting sqref="G60:G62">
    <cfRule type="cellIs" dxfId="3" priority="36" operator="greaterThan">
      <formula>0.5</formula>
    </cfRule>
  </conditionalFormatting>
  <conditionalFormatting sqref="M24:M26">
    <cfRule type="cellIs" dxfId="2" priority="38" operator="greaterThan">
      <formula>0.5</formula>
    </cfRule>
  </conditionalFormatting>
  <conditionalFormatting sqref="M60:M62">
    <cfRule type="cellIs" dxfId="1" priority="35" operator="greaterThan">
      <formula>0.5</formula>
    </cfRule>
  </conditionalFormatting>
  <conditionalFormatting sqref="S24">
    <cfRule type="cellIs" dxfId="0" priority="76" operator="greaterThan">
      <formula>0.5</formula>
    </cfRule>
  </conditionalFormatting>
  <conditionalFormatting sqref="C16:M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85"/>
  <sheetViews>
    <sheetView showGridLines="0" tabSelected="1" zoomScale="85" zoomScaleNormal="85" workbookViewId="0">
      <selection activeCell="T12" sqref="T12"/>
    </sheetView>
  </sheetViews>
  <sheetFormatPr defaultColWidth="7.7265625" defaultRowHeight="20.149999999999999" customHeight="1" x14ac:dyDescent="0.25"/>
  <cols>
    <col min="1" max="1" width="22.90625" style="61" customWidth="1"/>
    <col min="2" max="3" width="8.26953125" style="61" customWidth="1"/>
    <col min="4" max="4" width="9.36328125" style="61" customWidth="1"/>
    <col min="5" max="5" width="7.90625" style="61" customWidth="1"/>
    <col min="6" max="6" width="7.7265625" style="4"/>
    <col min="7" max="7" width="14" style="4" customWidth="1"/>
    <col min="8" max="9" width="12.7265625" style="4" customWidth="1"/>
    <col min="10" max="11" width="7.36328125" style="4" customWidth="1"/>
    <col min="12" max="250" width="7.7265625" style="4"/>
    <col min="251" max="251" width="20.90625" style="4" customWidth="1"/>
    <col min="252" max="252" width="28.26953125" style="4" customWidth="1"/>
    <col min="253" max="254" width="7.7265625" style="4"/>
    <col min="255" max="256" width="8.26953125" style="4" customWidth="1"/>
    <col min="257" max="258" width="7.90625" style="4" customWidth="1"/>
    <col min="259" max="259" width="9.90625" style="4" customWidth="1"/>
    <col min="260" max="260" width="12.7265625" style="4" customWidth="1"/>
    <col min="261" max="264" width="7.90625" style="4" customWidth="1"/>
    <col min="265" max="506" width="7.7265625" style="4"/>
    <col min="507" max="507" width="20.90625" style="4" customWidth="1"/>
    <col min="508" max="508" width="28.26953125" style="4" customWidth="1"/>
    <col min="509" max="510" width="7.7265625" style="4"/>
    <col min="511" max="512" width="8.26953125" style="4" customWidth="1"/>
    <col min="513" max="514" width="7.90625" style="4" customWidth="1"/>
    <col min="515" max="515" width="9.90625" style="4" customWidth="1"/>
    <col min="516" max="516" width="12.7265625" style="4" customWidth="1"/>
    <col min="517" max="520" width="7.90625" style="4" customWidth="1"/>
    <col min="521" max="762" width="7.7265625" style="4"/>
    <col min="763" max="763" width="20.90625" style="4" customWidth="1"/>
    <col min="764" max="764" width="28.26953125" style="4" customWidth="1"/>
    <col min="765" max="766" width="7.7265625" style="4"/>
    <col min="767" max="768" width="8.26953125" style="4" customWidth="1"/>
    <col min="769" max="770" width="7.90625" style="4" customWidth="1"/>
    <col min="771" max="771" width="9.90625" style="4" customWidth="1"/>
    <col min="772" max="772" width="12.7265625" style="4" customWidth="1"/>
    <col min="773" max="776" width="7.90625" style="4" customWidth="1"/>
    <col min="777" max="1018" width="7.7265625" style="4"/>
    <col min="1019" max="1019" width="20.90625" style="4" customWidth="1"/>
    <col min="1020" max="1020" width="28.26953125" style="4" customWidth="1"/>
    <col min="1021" max="1022" width="7.7265625" style="4"/>
    <col min="1023" max="1024" width="8.26953125" style="4" customWidth="1"/>
    <col min="1025" max="1026" width="7.90625" style="4" customWidth="1"/>
    <col min="1027" max="1027" width="9.90625" style="4" customWidth="1"/>
    <col min="1028" max="1028" width="12.7265625" style="4" customWidth="1"/>
    <col min="1029" max="1032" width="7.90625" style="4" customWidth="1"/>
    <col min="1033" max="1274" width="7.7265625" style="4"/>
    <col min="1275" max="1275" width="20.90625" style="4" customWidth="1"/>
    <col min="1276" max="1276" width="28.26953125" style="4" customWidth="1"/>
    <col min="1277" max="1278" width="7.7265625" style="4"/>
    <col min="1279" max="1280" width="8.26953125" style="4" customWidth="1"/>
    <col min="1281" max="1282" width="7.90625" style="4" customWidth="1"/>
    <col min="1283" max="1283" width="9.90625" style="4" customWidth="1"/>
    <col min="1284" max="1284" width="12.7265625" style="4" customWidth="1"/>
    <col min="1285" max="1288" width="7.90625" style="4" customWidth="1"/>
    <col min="1289" max="1530" width="7.7265625" style="4"/>
    <col min="1531" max="1531" width="20.90625" style="4" customWidth="1"/>
    <col min="1532" max="1532" width="28.26953125" style="4" customWidth="1"/>
    <col min="1533" max="1534" width="7.7265625" style="4"/>
    <col min="1535" max="1536" width="8.26953125" style="4" customWidth="1"/>
    <col min="1537" max="1538" width="7.90625" style="4" customWidth="1"/>
    <col min="1539" max="1539" width="9.90625" style="4" customWidth="1"/>
    <col min="1540" max="1540" width="12.7265625" style="4" customWidth="1"/>
    <col min="1541" max="1544" width="7.90625" style="4" customWidth="1"/>
    <col min="1545" max="1786" width="7.7265625" style="4"/>
    <col min="1787" max="1787" width="20.90625" style="4" customWidth="1"/>
    <col min="1788" max="1788" width="28.26953125" style="4" customWidth="1"/>
    <col min="1789" max="1790" width="7.7265625" style="4"/>
    <col min="1791" max="1792" width="8.26953125" style="4" customWidth="1"/>
    <col min="1793" max="1794" width="7.90625" style="4" customWidth="1"/>
    <col min="1795" max="1795" width="9.90625" style="4" customWidth="1"/>
    <col min="1796" max="1796" width="12.7265625" style="4" customWidth="1"/>
    <col min="1797" max="1800" width="7.90625" style="4" customWidth="1"/>
    <col min="1801" max="2042" width="7.7265625" style="4"/>
    <col min="2043" max="2043" width="20.90625" style="4" customWidth="1"/>
    <col min="2044" max="2044" width="28.26953125" style="4" customWidth="1"/>
    <col min="2045" max="2046" width="7.7265625" style="4"/>
    <col min="2047" max="2048" width="8.26953125" style="4" customWidth="1"/>
    <col min="2049" max="2050" width="7.90625" style="4" customWidth="1"/>
    <col min="2051" max="2051" width="9.90625" style="4" customWidth="1"/>
    <col min="2052" max="2052" width="12.7265625" style="4" customWidth="1"/>
    <col min="2053" max="2056" width="7.90625" style="4" customWidth="1"/>
    <col min="2057" max="2298" width="7.7265625" style="4"/>
    <col min="2299" max="2299" width="20.90625" style="4" customWidth="1"/>
    <col min="2300" max="2300" width="28.26953125" style="4" customWidth="1"/>
    <col min="2301" max="2302" width="7.7265625" style="4"/>
    <col min="2303" max="2304" width="8.26953125" style="4" customWidth="1"/>
    <col min="2305" max="2306" width="7.90625" style="4" customWidth="1"/>
    <col min="2307" max="2307" width="9.90625" style="4" customWidth="1"/>
    <col min="2308" max="2308" width="12.7265625" style="4" customWidth="1"/>
    <col min="2309" max="2312" width="7.90625" style="4" customWidth="1"/>
    <col min="2313" max="2554" width="7.7265625" style="4"/>
    <col min="2555" max="2555" width="20.90625" style="4" customWidth="1"/>
    <col min="2556" max="2556" width="28.26953125" style="4" customWidth="1"/>
    <col min="2557" max="2558" width="7.7265625" style="4"/>
    <col min="2559" max="2560" width="8.26953125" style="4" customWidth="1"/>
    <col min="2561" max="2562" width="7.90625" style="4" customWidth="1"/>
    <col min="2563" max="2563" width="9.90625" style="4" customWidth="1"/>
    <col min="2564" max="2564" width="12.7265625" style="4" customWidth="1"/>
    <col min="2565" max="2568" width="7.90625" style="4" customWidth="1"/>
    <col min="2569" max="2810" width="7.7265625" style="4"/>
    <col min="2811" max="2811" width="20.90625" style="4" customWidth="1"/>
    <col min="2812" max="2812" width="28.26953125" style="4" customWidth="1"/>
    <col min="2813" max="2814" width="7.7265625" style="4"/>
    <col min="2815" max="2816" width="8.26953125" style="4" customWidth="1"/>
    <col min="2817" max="2818" width="7.90625" style="4" customWidth="1"/>
    <col min="2819" max="2819" width="9.90625" style="4" customWidth="1"/>
    <col min="2820" max="2820" width="12.7265625" style="4" customWidth="1"/>
    <col min="2821" max="2824" width="7.90625" style="4" customWidth="1"/>
    <col min="2825" max="3066" width="7.7265625" style="4"/>
    <col min="3067" max="3067" width="20.90625" style="4" customWidth="1"/>
    <col min="3068" max="3068" width="28.26953125" style="4" customWidth="1"/>
    <col min="3069" max="3070" width="7.7265625" style="4"/>
    <col min="3071" max="3072" width="8.26953125" style="4" customWidth="1"/>
    <col min="3073" max="3074" width="7.90625" style="4" customWidth="1"/>
    <col min="3075" max="3075" width="9.90625" style="4" customWidth="1"/>
    <col min="3076" max="3076" width="12.7265625" style="4" customWidth="1"/>
    <col min="3077" max="3080" width="7.90625" style="4" customWidth="1"/>
    <col min="3081" max="3322" width="7.7265625" style="4"/>
    <col min="3323" max="3323" width="20.90625" style="4" customWidth="1"/>
    <col min="3324" max="3324" width="28.26953125" style="4" customWidth="1"/>
    <col min="3325" max="3326" width="7.7265625" style="4"/>
    <col min="3327" max="3328" width="8.26953125" style="4" customWidth="1"/>
    <col min="3329" max="3330" width="7.90625" style="4" customWidth="1"/>
    <col min="3331" max="3331" width="9.90625" style="4" customWidth="1"/>
    <col min="3332" max="3332" width="12.7265625" style="4" customWidth="1"/>
    <col min="3333" max="3336" width="7.90625" style="4" customWidth="1"/>
    <col min="3337" max="3578" width="7.7265625" style="4"/>
    <col min="3579" max="3579" width="20.90625" style="4" customWidth="1"/>
    <col min="3580" max="3580" width="28.26953125" style="4" customWidth="1"/>
    <col min="3581" max="3582" width="7.7265625" style="4"/>
    <col min="3583" max="3584" width="8.26953125" style="4" customWidth="1"/>
    <col min="3585" max="3586" width="7.90625" style="4" customWidth="1"/>
    <col min="3587" max="3587" width="9.90625" style="4" customWidth="1"/>
    <col min="3588" max="3588" width="12.7265625" style="4" customWidth="1"/>
    <col min="3589" max="3592" width="7.90625" style="4" customWidth="1"/>
    <col min="3593" max="3834" width="7.7265625" style="4"/>
    <col min="3835" max="3835" width="20.90625" style="4" customWidth="1"/>
    <col min="3836" max="3836" width="28.26953125" style="4" customWidth="1"/>
    <col min="3837" max="3838" width="7.7265625" style="4"/>
    <col min="3839" max="3840" width="8.26953125" style="4" customWidth="1"/>
    <col min="3841" max="3842" width="7.90625" style="4" customWidth="1"/>
    <col min="3843" max="3843" width="9.90625" style="4" customWidth="1"/>
    <col min="3844" max="3844" width="12.7265625" style="4" customWidth="1"/>
    <col min="3845" max="3848" width="7.90625" style="4" customWidth="1"/>
    <col min="3849" max="4090" width="7.7265625" style="4"/>
    <col min="4091" max="4091" width="20.90625" style="4" customWidth="1"/>
    <col min="4092" max="4092" width="28.26953125" style="4" customWidth="1"/>
    <col min="4093" max="4094" width="7.7265625" style="4"/>
    <col min="4095" max="4096" width="8.26953125" style="4" customWidth="1"/>
    <col min="4097" max="4098" width="7.90625" style="4" customWidth="1"/>
    <col min="4099" max="4099" width="9.90625" style="4" customWidth="1"/>
    <col min="4100" max="4100" width="12.7265625" style="4" customWidth="1"/>
    <col min="4101" max="4104" width="7.90625" style="4" customWidth="1"/>
    <col min="4105" max="4346" width="7.7265625" style="4"/>
    <col min="4347" max="4347" width="20.90625" style="4" customWidth="1"/>
    <col min="4348" max="4348" width="28.26953125" style="4" customWidth="1"/>
    <col min="4349" max="4350" width="7.7265625" style="4"/>
    <col min="4351" max="4352" width="8.26953125" style="4" customWidth="1"/>
    <col min="4353" max="4354" width="7.90625" style="4" customWidth="1"/>
    <col min="4355" max="4355" width="9.90625" style="4" customWidth="1"/>
    <col min="4356" max="4356" width="12.7265625" style="4" customWidth="1"/>
    <col min="4357" max="4360" width="7.90625" style="4" customWidth="1"/>
    <col min="4361" max="4602" width="7.7265625" style="4"/>
    <col min="4603" max="4603" width="20.90625" style="4" customWidth="1"/>
    <col min="4604" max="4604" width="28.26953125" style="4" customWidth="1"/>
    <col min="4605" max="4606" width="7.7265625" style="4"/>
    <col min="4607" max="4608" width="8.26953125" style="4" customWidth="1"/>
    <col min="4609" max="4610" width="7.90625" style="4" customWidth="1"/>
    <col min="4611" max="4611" width="9.90625" style="4" customWidth="1"/>
    <col min="4612" max="4612" width="12.7265625" style="4" customWidth="1"/>
    <col min="4613" max="4616" width="7.90625" style="4" customWidth="1"/>
    <col min="4617" max="4858" width="7.7265625" style="4"/>
    <col min="4859" max="4859" width="20.90625" style="4" customWidth="1"/>
    <col min="4860" max="4860" width="28.26953125" style="4" customWidth="1"/>
    <col min="4861" max="4862" width="7.7265625" style="4"/>
    <col min="4863" max="4864" width="8.26953125" style="4" customWidth="1"/>
    <col min="4865" max="4866" width="7.90625" style="4" customWidth="1"/>
    <col min="4867" max="4867" width="9.90625" style="4" customWidth="1"/>
    <col min="4868" max="4868" width="12.7265625" style="4" customWidth="1"/>
    <col min="4869" max="4872" width="7.90625" style="4" customWidth="1"/>
    <col min="4873" max="5114" width="7.7265625" style="4"/>
    <col min="5115" max="5115" width="20.90625" style="4" customWidth="1"/>
    <col min="5116" max="5116" width="28.26953125" style="4" customWidth="1"/>
    <col min="5117" max="5118" width="7.7265625" style="4"/>
    <col min="5119" max="5120" width="8.26953125" style="4" customWidth="1"/>
    <col min="5121" max="5122" width="7.90625" style="4" customWidth="1"/>
    <col min="5123" max="5123" width="9.90625" style="4" customWidth="1"/>
    <col min="5124" max="5124" width="12.7265625" style="4" customWidth="1"/>
    <col min="5125" max="5128" width="7.90625" style="4" customWidth="1"/>
    <col min="5129" max="5370" width="7.7265625" style="4"/>
    <col min="5371" max="5371" width="20.90625" style="4" customWidth="1"/>
    <col min="5372" max="5372" width="28.26953125" style="4" customWidth="1"/>
    <col min="5373" max="5374" width="7.7265625" style="4"/>
    <col min="5375" max="5376" width="8.26953125" style="4" customWidth="1"/>
    <col min="5377" max="5378" width="7.90625" style="4" customWidth="1"/>
    <col min="5379" max="5379" width="9.90625" style="4" customWidth="1"/>
    <col min="5380" max="5380" width="12.7265625" style="4" customWidth="1"/>
    <col min="5381" max="5384" width="7.90625" style="4" customWidth="1"/>
    <col min="5385" max="5626" width="7.7265625" style="4"/>
    <col min="5627" max="5627" width="20.90625" style="4" customWidth="1"/>
    <col min="5628" max="5628" width="28.26953125" style="4" customWidth="1"/>
    <col min="5629" max="5630" width="7.7265625" style="4"/>
    <col min="5631" max="5632" width="8.26953125" style="4" customWidth="1"/>
    <col min="5633" max="5634" width="7.90625" style="4" customWidth="1"/>
    <col min="5635" max="5635" width="9.90625" style="4" customWidth="1"/>
    <col min="5636" max="5636" width="12.7265625" style="4" customWidth="1"/>
    <col min="5637" max="5640" width="7.90625" style="4" customWidth="1"/>
    <col min="5641" max="5882" width="7.7265625" style="4"/>
    <col min="5883" max="5883" width="20.90625" style="4" customWidth="1"/>
    <col min="5884" max="5884" width="28.26953125" style="4" customWidth="1"/>
    <col min="5885" max="5886" width="7.7265625" style="4"/>
    <col min="5887" max="5888" width="8.26953125" style="4" customWidth="1"/>
    <col min="5889" max="5890" width="7.90625" style="4" customWidth="1"/>
    <col min="5891" max="5891" width="9.90625" style="4" customWidth="1"/>
    <col min="5892" max="5892" width="12.7265625" style="4" customWidth="1"/>
    <col min="5893" max="5896" width="7.90625" style="4" customWidth="1"/>
    <col min="5897" max="6138" width="7.7265625" style="4"/>
    <col min="6139" max="6139" width="20.90625" style="4" customWidth="1"/>
    <col min="6140" max="6140" width="28.26953125" style="4" customWidth="1"/>
    <col min="6141" max="6142" width="7.7265625" style="4"/>
    <col min="6143" max="6144" width="8.26953125" style="4" customWidth="1"/>
    <col min="6145" max="6146" width="7.90625" style="4" customWidth="1"/>
    <col min="6147" max="6147" width="9.90625" style="4" customWidth="1"/>
    <col min="6148" max="6148" width="12.7265625" style="4" customWidth="1"/>
    <col min="6149" max="6152" width="7.90625" style="4" customWidth="1"/>
    <col min="6153" max="6394" width="7.7265625" style="4"/>
    <col min="6395" max="6395" width="20.90625" style="4" customWidth="1"/>
    <col min="6396" max="6396" width="28.26953125" style="4" customWidth="1"/>
    <col min="6397" max="6398" width="7.7265625" style="4"/>
    <col min="6399" max="6400" width="8.26953125" style="4" customWidth="1"/>
    <col min="6401" max="6402" width="7.90625" style="4" customWidth="1"/>
    <col min="6403" max="6403" width="9.90625" style="4" customWidth="1"/>
    <col min="6404" max="6404" width="12.7265625" style="4" customWidth="1"/>
    <col min="6405" max="6408" width="7.90625" style="4" customWidth="1"/>
    <col min="6409" max="6650" width="7.7265625" style="4"/>
    <col min="6651" max="6651" width="20.90625" style="4" customWidth="1"/>
    <col min="6652" max="6652" width="28.26953125" style="4" customWidth="1"/>
    <col min="6653" max="6654" width="7.7265625" style="4"/>
    <col min="6655" max="6656" width="8.26953125" style="4" customWidth="1"/>
    <col min="6657" max="6658" width="7.90625" style="4" customWidth="1"/>
    <col min="6659" max="6659" width="9.90625" style="4" customWidth="1"/>
    <col min="6660" max="6660" width="12.7265625" style="4" customWidth="1"/>
    <col min="6661" max="6664" width="7.90625" style="4" customWidth="1"/>
    <col min="6665" max="6906" width="7.7265625" style="4"/>
    <col min="6907" max="6907" width="20.90625" style="4" customWidth="1"/>
    <col min="6908" max="6908" width="28.26953125" style="4" customWidth="1"/>
    <col min="6909" max="6910" width="7.7265625" style="4"/>
    <col min="6911" max="6912" width="8.26953125" style="4" customWidth="1"/>
    <col min="6913" max="6914" width="7.90625" style="4" customWidth="1"/>
    <col min="6915" max="6915" width="9.90625" style="4" customWidth="1"/>
    <col min="6916" max="6916" width="12.7265625" style="4" customWidth="1"/>
    <col min="6917" max="6920" width="7.90625" style="4" customWidth="1"/>
    <col min="6921" max="7162" width="7.7265625" style="4"/>
    <col min="7163" max="7163" width="20.90625" style="4" customWidth="1"/>
    <col min="7164" max="7164" width="28.26953125" style="4" customWidth="1"/>
    <col min="7165" max="7166" width="7.7265625" style="4"/>
    <col min="7167" max="7168" width="8.26953125" style="4" customWidth="1"/>
    <col min="7169" max="7170" width="7.90625" style="4" customWidth="1"/>
    <col min="7171" max="7171" width="9.90625" style="4" customWidth="1"/>
    <col min="7172" max="7172" width="12.7265625" style="4" customWidth="1"/>
    <col min="7173" max="7176" width="7.90625" style="4" customWidth="1"/>
    <col min="7177" max="7418" width="7.7265625" style="4"/>
    <col min="7419" max="7419" width="20.90625" style="4" customWidth="1"/>
    <col min="7420" max="7420" width="28.26953125" style="4" customWidth="1"/>
    <col min="7421" max="7422" width="7.7265625" style="4"/>
    <col min="7423" max="7424" width="8.26953125" style="4" customWidth="1"/>
    <col min="7425" max="7426" width="7.90625" style="4" customWidth="1"/>
    <col min="7427" max="7427" width="9.90625" style="4" customWidth="1"/>
    <col min="7428" max="7428" width="12.7265625" style="4" customWidth="1"/>
    <col min="7429" max="7432" width="7.90625" style="4" customWidth="1"/>
    <col min="7433" max="7674" width="7.7265625" style="4"/>
    <col min="7675" max="7675" width="20.90625" style="4" customWidth="1"/>
    <col min="7676" max="7676" width="28.26953125" style="4" customWidth="1"/>
    <col min="7677" max="7678" width="7.7265625" style="4"/>
    <col min="7679" max="7680" width="8.26953125" style="4" customWidth="1"/>
    <col min="7681" max="7682" width="7.90625" style="4" customWidth="1"/>
    <col min="7683" max="7683" width="9.90625" style="4" customWidth="1"/>
    <col min="7684" max="7684" width="12.7265625" style="4" customWidth="1"/>
    <col min="7685" max="7688" width="7.90625" style="4" customWidth="1"/>
    <col min="7689" max="7930" width="7.7265625" style="4"/>
    <col min="7931" max="7931" width="20.90625" style="4" customWidth="1"/>
    <col min="7932" max="7932" width="28.26953125" style="4" customWidth="1"/>
    <col min="7933" max="7934" width="7.7265625" style="4"/>
    <col min="7935" max="7936" width="8.26953125" style="4" customWidth="1"/>
    <col min="7937" max="7938" width="7.90625" style="4" customWidth="1"/>
    <col min="7939" max="7939" width="9.90625" style="4" customWidth="1"/>
    <col min="7940" max="7940" width="12.7265625" style="4" customWidth="1"/>
    <col min="7941" max="7944" width="7.90625" style="4" customWidth="1"/>
    <col min="7945" max="8186" width="7.7265625" style="4"/>
    <col min="8187" max="8187" width="20.90625" style="4" customWidth="1"/>
    <col min="8188" max="8188" width="28.26953125" style="4" customWidth="1"/>
    <col min="8189" max="8190" width="7.7265625" style="4"/>
    <col min="8191" max="8192" width="8.26953125" style="4" customWidth="1"/>
    <col min="8193" max="8194" width="7.90625" style="4" customWidth="1"/>
    <col min="8195" max="8195" width="9.90625" style="4" customWidth="1"/>
    <col min="8196" max="8196" width="12.7265625" style="4" customWidth="1"/>
    <col min="8197" max="8200" width="7.90625" style="4" customWidth="1"/>
    <col min="8201" max="8442" width="7.7265625" style="4"/>
    <col min="8443" max="8443" width="20.90625" style="4" customWidth="1"/>
    <col min="8444" max="8444" width="28.26953125" style="4" customWidth="1"/>
    <col min="8445" max="8446" width="7.7265625" style="4"/>
    <col min="8447" max="8448" width="8.26953125" style="4" customWidth="1"/>
    <col min="8449" max="8450" width="7.90625" style="4" customWidth="1"/>
    <col min="8451" max="8451" width="9.90625" style="4" customWidth="1"/>
    <col min="8452" max="8452" width="12.7265625" style="4" customWidth="1"/>
    <col min="8453" max="8456" width="7.90625" style="4" customWidth="1"/>
    <col min="8457" max="8698" width="7.7265625" style="4"/>
    <col min="8699" max="8699" width="20.90625" style="4" customWidth="1"/>
    <col min="8700" max="8700" width="28.26953125" style="4" customWidth="1"/>
    <col min="8701" max="8702" width="7.7265625" style="4"/>
    <col min="8703" max="8704" width="8.26953125" style="4" customWidth="1"/>
    <col min="8705" max="8706" width="7.90625" style="4" customWidth="1"/>
    <col min="8707" max="8707" width="9.90625" style="4" customWidth="1"/>
    <col min="8708" max="8708" width="12.7265625" style="4" customWidth="1"/>
    <col min="8709" max="8712" width="7.90625" style="4" customWidth="1"/>
    <col min="8713" max="8954" width="7.7265625" style="4"/>
    <col min="8955" max="8955" width="20.90625" style="4" customWidth="1"/>
    <col min="8956" max="8956" width="28.26953125" style="4" customWidth="1"/>
    <col min="8957" max="8958" width="7.7265625" style="4"/>
    <col min="8959" max="8960" width="8.26953125" style="4" customWidth="1"/>
    <col min="8961" max="8962" width="7.90625" style="4" customWidth="1"/>
    <col min="8963" max="8963" width="9.90625" style="4" customWidth="1"/>
    <col min="8964" max="8964" width="12.7265625" style="4" customWidth="1"/>
    <col min="8965" max="8968" width="7.90625" style="4" customWidth="1"/>
    <col min="8969" max="9210" width="7.7265625" style="4"/>
    <col min="9211" max="9211" width="20.90625" style="4" customWidth="1"/>
    <col min="9212" max="9212" width="28.26953125" style="4" customWidth="1"/>
    <col min="9213" max="9214" width="7.7265625" style="4"/>
    <col min="9215" max="9216" width="8.26953125" style="4" customWidth="1"/>
    <col min="9217" max="9218" width="7.90625" style="4" customWidth="1"/>
    <col min="9219" max="9219" width="9.90625" style="4" customWidth="1"/>
    <col min="9220" max="9220" width="12.7265625" style="4" customWidth="1"/>
    <col min="9221" max="9224" width="7.90625" style="4" customWidth="1"/>
    <col min="9225" max="9466" width="7.7265625" style="4"/>
    <col min="9467" max="9467" width="20.90625" style="4" customWidth="1"/>
    <col min="9468" max="9468" width="28.26953125" style="4" customWidth="1"/>
    <col min="9469" max="9470" width="7.7265625" style="4"/>
    <col min="9471" max="9472" width="8.26953125" style="4" customWidth="1"/>
    <col min="9473" max="9474" width="7.90625" style="4" customWidth="1"/>
    <col min="9475" max="9475" width="9.90625" style="4" customWidth="1"/>
    <col min="9476" max="9476" width="12.7265625" style="4" customWidth="1"/>
    <col min="9477" max="9480" width="7.90625" style="4" customWidth="1"/>
    <col min="9481" max="9722" width="7.7265625" style="4"/>
    <col min="9723" max="9723" width="20.90625" style="4" customWidth="1"/>
    <col min="9724" max="9724" width="28.26953125" style="4" customWidth="1"/>
    <col min="9725" max="9726" width="7.7265625" style="4"/>
    <col min="9727" max="9728" width="8.26953125" style="4" customWidth="1"/>
    <col min="9729" max="9730" width="7.90625" style="4" customWidth="1"/>
    <col min="9731" max="9731" width="9.90625" style="4" customWidth="1"/>
    <col min="9732" max="9732" width="12.7265625" style="4" customWidth="1"/>
    <col min="9733" max="9736" width="7.90625" style="4" customWidth="1"/>
    <col min="9737" max="9978" width="7.7265625" style="4"/>
    <col min="9979" max="9979" width="20.90625" style="4" customWidth="1"/>
    <col min="9980" max="9980" width="28.26953125" style="4" customWidth="1"/>
    <col min="9981" max="9982" width="7.7265625" style="4"/>
    <col min="9983" max="9984" width="8.26953125" style="4" customWidth="1"/>
    <col min="9985" max="9986" width="7.90625" style="4" customWidth="1"/>
    <col min="9987" max="9987" width="9.90625" style="4" customWidth="1"/>
    <col min="9988" max="9988" width="12.7265625" style="4" customWidth="1"/>
    <col min="9989" max="9992" width="7.90625" style="4" customWidth="1"/>
    <col min="9993" max="10234" width="7.7265625" style="4"/>
    <col min="10235" max="10235" width="20.90625" style="4" customWidth="1"/>
    <col min="10236" max="10236" width="28.26953125" style="4" customWidth="1"/>
    <col min="10237" max="10238" width="7.7265625" style="4"/>
    <col min="10239" max="10240" width="8.26953125" style="4" customWidth="1"/>
    <col min="10241" max="10242" width="7.90625" style="4" customWidth="1"/>
    <col min="10243" max="10243" width="9.90625" style="4" customWidth="1"/>
    <col min="10244" max="10244" width="12.7265625" style="4" customWidth="1"/>
    <col min="10245" max="10248" width="7.90625" style="4" customWidth="1"/>
    <col min="10249" max="10490" width="7.7265625" style="4"/>
    <col min="10491" max="10491" width="20.90625" style="4" customWidth="1"/>
    <col min="10492" max="10492" width="28.26953125" style="4" customWidth="1"/>
    <col min="10493" max="10494" width="7.7265625" style="4"/>
    <col min="10495" max="10496" width="8.26953125" style="4" customWidth="1"/>
    <col min="10497" max="10498" width="7.90625" style="4" customWidth="1"/>
    <col min="10499" max="10499" width="9.90625" style="4" customWidth="1"/>
    <col min="10500" max="10500" width="12.7265625" style="4" customWidth="1"/>
    <col min="10501" max="10504" width="7.90625" style="4" customWidth="1"/>
    <col min="10505" max="10746" width="7.7265625" style="4"/>
    <col min="10747" max="10747" width="20.90625" style="4" customWidth="1"/>
    <col min="10748" max="10748" width="28.26953125" style="4" customWidth="1"/>
    <col min="10749" max="10750" width="7.7265625" style="4"/>
    <col min="10751" max="10752" width="8.26953125" style="4" customWidth="1"/>
    <col min="10753" max="10754" width="7.90625" style="4" customWidth="1"/>
    <col min="10755" max="10755" width="9.90625" style="4" customWidth="1"/>
    <col min="10756" max="10756" width="12.7265625" style="4" customWidth="1"/>
    <col min="10757" max="10760" width="7.90625" style="4" customWidth="1"/>
    <col min="10761" max="11002" width="7.7265625" style="4"/>
    <col min="11003" max="11003" width="20.90625" style="4" customWidth="1"/>
    <col min="11004" max="11004" width="28.26953125" style="4" customWidth="1"/>
    <col min="11005" max="11006" width="7.7265625" style="4"/>
    <col min="11007" max="11008" width="8.26953125" style="4" customWidth="1"/>
    <col min="11009" max="11010" width="7.90625" style="4" customWidth="1"/>
    <col min="11011" max="11011" width="9.90625" style="4" customWidth="1"/>
    <col min="11012" max="11012" width="12.7265625" style="4" customWidth="1"/>
    <col min="11013" max="11016" width="7.90625" style="4" customWidth="1"/>
    <col min="11017" max="11258" width="7.7265625" style="4"/>
    <col min="11259" max="11259" width="20.90625" style="4" customWidth="1"/>
    <col min="11260" max="11260" width="28.26953125" style="4" customWidth="1"/>
    <col min="11261" max="11262" width="7.7265625" style="4"/>
    <col min="11263" max="11264" width="8.26953125" style="4" customWidth="1"/>
    <col min="11265" max="11266" width="7.90625" style="4" customWidth="1"/>
    <col min="11267" max="11267" width="9.90625" style="4" customWidth="1"/>
    <col min="11268" max="11268" width="12.7265625" style="4" customWidth="1"/>
    <col min="11269" max="11272" width="7.90625" style="4" customWidth="1"/>
    <col min="11273" max="11514" width="7.7265625" style="4"/>
    <col min="11515" max="11515" width="20.90625" style="4" customWidth="1"/>
    <col min="11516" max="11516" width="28.26953125" style="4" customWidth="1"/>
    <col min="11517" max="11518" width="7.7265625" style="4"/>
    <col min="11519" max="11520" width="8.26953125" style="4" customWidth="1"/>
    <col min="11521" max="11522" width="7.90625" style="4" customWidth="1"/>
    <col min="11523" max="11523" width="9.90625" style="4" customWidth="1"/>
    <col min="11524" max="11524" width="12.7265625" style="4" customWidth="1"/>
    <col min="11525" max="11528" width="7.90625" style="4" customWidth="1"/>
    <col min="11529" max="11770" width="7.7265625" style="4"/>
    <col min="11771" max="11771" width="20.90625" style="4" customWidth="1"/>
    <col min="11772" max="11772" width="28.26953125" style="4" customWidth="1"/>
    <col min="11773" max="11774" width="7.7265625" style="4"/>
    <col min="11775" max="11776" width="8.26953125" style="4" customWidth="1"/>
    <col min="11777" max="11778" width="7.90625" style="4" customWidth="1"/>
    <col min="11779" max="11779" width="9.90625" style="4" customWidth="1"/>
    <col min="11780" max="11780" width="12.7265625" style="4" customWidth="1"/>
    <col min="11781" max="11784" width="7.90625" style="4" customWidth="1"/>
    <col min="11785" max="12026" width="7.7265625" style="4"/>
    <col min="12027" max="12027" width="20.90625" style="4" customWidth="1"/>
    <col min="12028" max="12028" width="28.26953125" style="4" customWidth="1"/>
    <col min="12029" max="12030" width="7.7265625" style="4"/>
    <col min="12031" max="12032" width="8.26953125" style="4" customWidth="1"/>
    <col min="12033" max="12034" width="7.90625" style="4" customWidth="1"/>
    <col min="12035" max="12035" width="9.90625" style="4" customWidth="1"/>
    <col min="12036" max="12036" width="12.7265625" style="4" customWidth="1"/>
    <col min="12037" max="12040" width="7.90625" style="4" customWidth="1"/>
    <col min="12041" max="12282" width="7.7265625" style="4"/>
    <col min="12283" max="12283" width="20.90625" style="4" customWidth="1"/>
    <col min="12284" max="12284" width="28.26953125" style="4" customWidth="1"/>
    <col min="12285" max="12286" width="7.7265625" style="4"/>
    <col min="12287" max="12288" width="8.26953125" style="4" customWidth="1"/>
    <col min="12289" max="12290" width="7.90625" style="4" customWidth="1"/>
    <col min="12291" max="12291" width="9.90625" style="4" customWidth="1"/>
    <col min="12292" max="12292" width="12.7265625" style="4" customWidth="1"/>
    <col min="12293" max="12296" width="7.90625" style="4" customWidth="1"/>
    <col min="12297" max="12538" width="7.7265625" style="4"/>
    <col min="12539" max="12539" width="20.90625" style="4" customWidth="1"/>
    <col min="12540" max="12540" width="28.26953125" style="4" customWidth="1"/>
    <col min="12541" max="12542" width="7.7265625" style="4"/>
    <col min="12543" max="12544" width="8.26953125" style="4" customWidth="1"/>
    <col min="12545" max="12546" width="7.90625" style="4" customWidth="1"/>
    <col min="12547" max="12547" width="9.90625" style="4" customWidth="1"/>
    <col min="12548" max="12548" width="12.7265625" style="4" customWidth="1"/>
    <col min="12549" max="12552" width="7.90625" style="4" customWidth="1"/>
    <col min="12553" max="12794" width="7.7265625" style="4"/>
    <col min="12795" max="12795" width="20.90625" style="4" customWidth="1"/>
    <col min="12796" max="12796" width="28.26953125" style="4" customWidth="1"/>
    <col min="12797" max="12798" width="7.7265625" style="4"/>
    <col min="12799" max="12800" width="8.26953125" style="4" customWidth="1"/>
    <col min="12801" max="12802" width="7.90625" style="4" customWidth="1"/>
    <col min="12803" max="12803" width="9.90625" style="4" customWidth="1"/>
    <col min="12804" max="12804" width="12.7265625" style="4" customWidth="1"/>
    <col min="12805" max="12808" width="7.90625" style="4" customWidth="1"/>
    <col min="12809" max="13050" width="7.7265625" style="4"/>
    <col min="13051" max="13051" width="20.90625" style="4" customWidth="1"/>
    <col min="13052" max="13052" width="28.26953125" style="4" customWidth="1"/>
    <col min="13053" max="13054" width="7.7265625" style="4"/>
    <col min="13055" max="13056" width="8.26953125" style="4" customWidth="1"/>
    <col min="13057" max="13058" width="7.90625" style="4" customWidth="1"/>
    <col min="13059" max="13059" width="9.90625" style="4" customWidth="1"/>
    <col min="13060" max="13060" width="12.7265625" style="4" customWidth="1"/>
    <col min="13061" max="13064" width="7.90625" style="4" customWidth="1"/>
    <col min="13065" max="13306" width="7.7265625" style="4"/>
    <col min="13307" max="13307" width="20.90625" style="4" customWidth="1"/>
    <col min="13308" max="13308" width="28.26953125" style="4" customWidth="1"/>
    <col min="13309" max="13310" width="7.7265625" style="4"/>
    <col min="13311" max="13312" width="8.26953125" style="4" customWidth="1"/>
    <col min="13313" max="13314" width="7.90625" style="4" customWidth="1"/>
    <col min="13315" max="13315" width="9.90625" style="4" customWidth="1"/>
    <col min="13316" max="13316" width="12.7265625" style="4" customWidth="1"/>
    <col min="13317" max="13320" width="7.90625" style="4" customWidth="1"/>
    <col min="13321" max="13562" width="7.7265625" style="4"/>
    <col min="13563" max="13563" width="20.90625" style="4" customWidth="1"/>
    <col min="13564" max="13564" width="28.26953125" style="4" customWidth="1"/>
    <col min="13565" max="13566" width="7.7265625" style="4"/>
    <col min="13567" max="13568" width="8.26953125" style="4" customWidth="1"/>
    <col min="13569" max="13570" width="7.90625" style="4" customWidth="1"/>
    <col min="13571" max="13571" width="9.90625" style="4" customWidth="1"/>
    <col min="13572" max="13572" width="12.7265625" style="4" customWidth="1"/>
    <col min="13573" max="13576" width="7.90625" style="4" customWidth="1"/>
    <col min="13577" max="13818" width="7.7265625" style="4"/>
    <col min="13819" max="13819" width="20.90625" style="4" customWidth="1"/>
    <col min="13820" max="13820" width="28.26953125" style="4" customWidth="1"/>
    <col min="13821" max="13822" width="7.7265625" style="4"/>
    <col min="13823" max="13824" width="8.26953125" style="4" customWidth="1"/>
    <col min="13825" max="13826" width="7.90625" style="4" customWidth="1"/>
    <col min="13827" max="13827" width="9.90625" style="4" customWidth="1"/>
    <col min="13828" max="13828" width="12.7265625" style="4" customWidth="1"/>
    <col min="13829" max="13832" width="7.90625" style="4" customWidth="1"/>
    <col min="13833" max="14074" width="7.7265625" style="4"/>
    <col min="14075" max="14075" width="20.90625" style="4" customWidth="1"/>
    <col min="14076" max="14076" width="28.26953125" style="4" customWidth="1"/>
    <col min="14077" max="14078" width="7.7265625" style="4"/>
    <col min="14079" max="14080" width="8.26953125" style="4" customWidth="1"/>
    <col min="14081" max="14082" width="7.90625" style="4" customWidth="1"/>
    <col min="14083" max="14083" width="9.90625" style="4" customWidth="1"/>
    <col min="14084" max="14084" width="12.7265625" style="4" customWidth="1"/>
    <col min="14085" max="14088" width="7.90625" style="4" customWidth="1"/>
    <col min="14089" max="14330" width="7.7265625" style="4"/>
    <col min="14331" max="14331" width="20.90625" style="4" customWidth="1"/>
    <col min="14332" max="14332" width="28.26953125" style="4" customWidth="1"/>
    <col min="14333" max="14334" width="7.7265625" style="4"/>
    <col min="14335" max="14336" width="8.26953125" style="4" customWidth="1"/>
    <col min="14337" max="14338" width="7.90625" style="4" customWidth="1"/>
    <col min="14339" max="14339" width="9.90625" style="4" customWidth="1"/>
    <col min="14340" max="14340" width="12.7265625" style="4" customWidth="1"/>
    <col min="14341" max="14344" width="7.90625" style="4" customWidth="1"/>
    <col min="14345" max="14586" width="7.7265625" style="4"/>
    <col min="14587" max="14587" width="20.90625" style="4" customWidth="1"/>
    <col min="14588" max="14588" width="28.26953125" style="4" customWidth="1"/>
    <col min="14589" max="14590" width="7.7265625" style="4"/>
    <col min="14591" max="14592" width="8.26953125" style="4" customWidth="1"/>
    <col min="14593" max="14594" width="7.90625" style="4" customWidth="1"/>
    <col min="14595" max="14595" width="9.90625" style="4" customWidth="1"/>
    <col min="14596" max="14596" width="12.7265625" style="4" customWidth="1"/>
    <col min="14597" max="14600" width="7.90625" style="4" customWidth="1"/>
    <col min="14601" max="14842" width="7.7265625" style="4"/>
    <col min="14843" max="14843" width="20.90625" style="4" customWidth="1"/>
    <col min="14844" max="14844" width="28.26953125" style="4" customWidth="1"/>
    <col min="14845" max="14846" width="7.7265625" style="4"/>
    <col min="14847" max="14848" width="8.26953125" style="4" customWidth="1"/>
    <col min="14849" max="14850" width="7.90625" style="4" customWidth="1"/>
    <col min="14851" max="14851" width="9.90625" style="4" customWidth="1"/>
    <col min="14852" max="14852" width="12.7265625" style="4" customWidth="1"/>
    <col min="14853" max="14856" width="7.90625" style="4" customWidth="1"/>
    <col min="14857" max="15098" width="7.7265625" style="4"/>
    <col min="15099" max="15099" width="20.90625" style="4" customWidth="1"/>
    <col min="15100" max="15100" width="28.26953125" style="4" customWidth="1"/>
    <col min="15101" max="15102" width="7.7265625" style="4"/>
    <col min="15103" max="15104" width="8.26953125" style="4" customWidth="1"/>
    <col min="15105" max="15106" width="7.90625" style="4" customWidth="1"/>
    <col min="15107" max="15107" width="9.90625" style="4" customWidth="1"/>
    <col min="15108" max="15108" width="12.7265625" style="4" customWidth="1"/>
    <col min="15109" max="15112" width="7.90625" style="4" customWidth="1"/>
    <col min="15113" max="15354" width="7.7265625" style="4"/>
    <col min="15355" max="15355" width="20.90625" style="4" customWidth="1"/>
    <col min="15356" max="15356" width="28.26953125" style="4" customWidth="1"/>
    <col min="15357" max="15358" width="7.7265625" style="4"/>
    <col min="15359" max="15360" width="8.26953125" style="4" customWidth="1"/>
    <col min="15361" max="15362" width="7.90625" style="4" customWidth="1"/>
    <col min="15363" max="15363" width="9.90625" style="4" customWidth="1"/>
    <col min="15364" max="15364" width="12.7265625" style="4" customWidth="1"/>
    <col min="15365" max="15368" width="7.90625" style="4" customWidth="1"/>
    <col min="15369" max="15610" width="7.7265625" style="4"/>
    <col min="15611" max="15611" width="20.90625" style="4" customWidth="1"/>
    <col min="15612" max="15612" width="28.26953125" style="4" customWidth="1"/>
    <col min="15613" max="15614" width="7.7265625" style="4"/>
    <col min="15615" max="15616" width="8.26953125" style="4" customWidth="1"/>
    <col min="15617" max="15618" width="7.90625" style="4" customWidth="1"/>
    <col min="15619" max="15619" width="9.90625" style="4" customWidth="1"/>
    <col min="15620" max="15620" width="12.7265625" style="4" customWidth="1"/>
    <col min="15621" max="15624" width="7.90625" style="4" customWidth="1"/>
    <col min="15625" max="15866" width="7.7265625" style="4"/>
    <col min="15867" max="15867" width="20.90625" style="4" customWidth="1"/>
    <col min="15868" max="15868" width="28.26953125" style="4" customWidth="1"/>
    <col min="15869" max="15870" width="7.7265625" style="4"/>
    <col min="15871" max="15872" width="8.26953125" style="4" customWidth="1"/>
    <col min="15873" max="15874" width="7.90625" style="4" customWidth="1"/>
    <col min="15875" max="15875" width="9.90625" style="4" customWidth="1"/>
    <col min="15876" max="15876" width="12.7265625" style="4" customWidth="1"/>
    <col min="15877" max="15880" width="7.90625" style="4" customWidth="1"/>
    <col min="15881" max="16122" width="7.7265625" style="4"/>
    <col min="16123" max="16123" width="20.90625" style="4" customWidth="1"/>
    <col min="16124" max="16124" width="28.26953125" style="4" customWidth="1"/>
    <col min="16125" max="16126" width="7.7265625" style="4"/>
    <col min="16127" max="16128" width="8.26953125" style="4" customWidth="1"/>
    <col min="16129" max="16130" width="7.90625" style="4" customWidth="1"/>
    <col min="16131" max="16131" width="9.90625" style="4" customWidth="1"/>
    <col min="16132" max="16132" width="12.7265625" style="4" customWidth="1"/>
    <col min="16133" max="16136" width="7.90625" style="4" customWidth="1"/>
    <col min="16137" max="16384" width="7.7265625" style="4"/>
  </cols>
  <sheetData>
    <row r="1" spans="1:10" ht="20.149999999999999" customHeight="1" x14ac:dyDescent="0.25">
      <c r="A1" s="54" t="s">
        <v>67</v>
      </c>
      <c r="B1" s="74" t="str">
        <f>Signature!B4</f>
        <v xml:space="preserve">HCT116 Cell Proliferation Assay Report </v>
      </c>
      <c r="C1" s="74"/>
      <c r="D1" s="74"/>
      <c r="E1" s="74"/>
      <c r="F1" s="74"/>
      <c r="G1" s="74"/>
      <c r="H1" s="74"/>
      <c r="I1" s="55"/>
    </row>
    <row r="3" spans="1:10" ht="20.149999999999999" customHeight="1" x14ac:dyDescent="0.25">
      <c r="A3" s="75" t="s">
        <v>68</v>
      </c>
      <c r="B3" s="76"/>
      <c r="C3" s="76"/>
      <c r="D3" s="76"/>
      <c r="E3" s="77"/>
    </row>
    <row r="4" spans="1:10" ht="20.149999999999999" customHeight="1" x14ac:dyDescent="0.25">
      <c r="A4" s="56" t="str">
        <f>Summary!B6</f>
        <v>HW350003A</v>
      </c>
      <c r="B4" s="78" t="s">
        <v>34</v>
      </c>
      <c r="C4" s="79"/>
      <c r="D4" s="79"/>
      <c r="E4" s="80"/>
      <c r="G4" s="5" t="s">
        <v>117</v>
      </c>
      <c r="H4" s="5">
        <v>-5.1219999999999999</v>
      </c>
    </row>
    <row r="5" spans="1:10" ht="20.149999999999999" customHeight="1" x14ac:dyDescent="0.25">
      <c r="A5" s="57" t="s">
        <v>69</v>
      </c>
      <c r="B5" s="58" t="s">
        <v>30</v>
      </c>
      <c r="C5" s="58" t="s">
        <v>31</v>
      </c>
      <c r="D5" s="58" t="s">
        <v>35</v>
      </c>
      <c r="E5" s="59" t="s">
        <v>26</v>
      </c>
      <c r="G5" s="5" t="s">
        <v>33</v>
      </c>
      <c r="H5" s="5">
        <v>87.29</v>
      </c>
    </row>
    <row r="6" spans="1:10" ht="20.149999999999999" customHeight="1" x14ac:dyDescent="0.25">
      <c r="A6" s="6">
        <f ca="1">OFFSET(INDEX(Summary!B:B,MATCH(A4,Summary!B:B,0),0),0,1)</f>
        <v>10000</v>
      </c>
      <c r="B6" s="7">
        <f ca="1">OFFSET(INDEX('Raw Data IC50'!$A:$A,MATCH(A4,'Raw Data IC50'!$A:$A,0),0),0,3)</f>
        <v>87.333923866994709</v>
      </c>
      <c r="C6" s="7">
        <f ca="1">OFFSET(INDEX('Raw Data IC50'!$A:$A,MATCH(A4,'Raw Data IC50'!$A:$A,0),0),1,3)</f>
        <v>88.509643536922297</v>
      </c>
      <c r="D6" s="7">
        <f ca="1">AVERAGE(B6:C6)</f>
        <v>87.921783701958503</v>
      </c>
      <c r="E6" s="6">
        <f ca="1">STDEV(B6:C6)</f>
        <v>0.83135935138020689</v>
      </c>
      <c r="G6" s="5" t="s">
        <v>37</v>
      </c>
      <c r="H6" s="5">
        <v>66.3</v>
      </c>
      <c r="I6" s="5"/>
    </row>
    <row r="7" spans="1:10" ht="20.149999999999999" customHeight="1" x14ac:dyDescent="0.25">
      <c r="A7" s="6">
        <f ca="1">A6/OFFSET(INDEX(Summary!B:B,MATCH(A4,Summary!B:B,0),0),0,2)</f>
        <v>3333.3333333333335</v>
      </c>
      <c r="B7" s="7">
        <f ca="1">OFFSET(INDEX('Raw Data IC50'!$A:$A,MATCH(A4,'Raw Data IC50'!$A:$A,0),0),0,4)</f>
        <v>87.55366656085954</v>
      </c>
      <c r="C7" s="7">
        <f ca="1">OFFSET(INDEX('Raw Data IC50'!$A:$A,MATCH(A4,'Raw Data IC50'!$A:$A,0),0),1,4)</f>
        <v>87.568380245617689</v>
      </c>
      <c r="D7" s="7">
        <f ca="1">AVERAGE(B7:C7)</f>
        <v>87.561023403238607</v>
      </c>
      <c r="E7" s="6">
        <f t="shared" ref="E7:E11" ca="1" si="0">STDEV(B7:C7)</f>
        <v>1.0404146268728496E-2</v>
      </c>
      <c r="G7" s="5" t="s">
        <v>38</v>
      </c>
      <c r="H7" s="5">
        <v>78.341999999999999</v>
      </c>
      <c r="I7" s="5"/>
    </row>
    <row r="8" spans="1:10" ht="20.149999999999999" customHeight="1" x14ac:dyDescent="0.25">
      <c r="A8" s="6">
        <f ca="1">A7/OFFSET(INDEX(Summary!B:B,MATCH(A4,Summary!B:B,0),0),0,2)</f>
        <v>1111.1111111111111</v>
      </c>
      <c r="B8" s="7">
        <f ca="1">OFFSET(INDEX('Raw Data IC50'!$A:$A,MATCH(A4,'Raw Data IC50'!$A:$A,0),0),0,5)</f>
        <v>86.714849018572011</v>
      </c>
      <c r="C8" s="7">
        <f ca="1">OFFSET(INDEX('Raw Data IC50'!$A:$A,MATCH(A4,'Raw Data IC50'!$A:$A,0),0),1,5)</f>
        <v>87.978713285976056</v>
      </c>
      <c r="D8" s="7">
        <f ca="1">AVERAGE(B8:C8)</f>
        <v>87.346781152274033</v>
      </c>
      <c r="E8" s="6">
        <f t="shared" ca="1" si="0"/>
        <v>0.89368699398076856</v>
      </c>
      <c r="G8" s="5"/>
    </row>
    <row r="9" spans="1:10" ht="20.149999999999999" customHeight="1" x14ac:dyDescent="0.25">
      <c r="A9" s="6">
        <f ca="1">A8/OFFSET(INDEX(Summary!B:B,MATCH(A4,Summary!B:B,0),0),0,2)</f>
        <v>370.37037037037038</v>
      </c>
      <c r="B9" s="7">
        <f ca="1">OFFSET(INDEX('Raw Data IC50'!$A:$A,MATCH(A4,'Raw Data IC50'!$A:$A,0),0),0,6)</f>
        <v>84.148342361317219</v>
      </c>
      <c r="C9" s="7">
        <f ca="1">OFFSET(INDEX('Raw Data IC50'!$A:$A,MATCH(A4,'Raw Data IC50'!$A:$A,0),0),1,6)</f>
        <v>84.820633994799792</v>
      </c>
      <c r="D9" s="7">
        <f ca="1">AVERAGE(B9:C9)</f>
        <v>84.484488178058513</v>
      </c>
      <c r="E9" s="6">
        <f t="shared" ca="1" si="0"/>
        <v>0.4753819729705081</v>
      </c>
      <c r="G9" s="5"/>
    </row>
    <row r="10" spans="1:10" ht="20.149999999999999" customHeight="1" x14ac:dyDescent="0.25">
      <c r="A10" s="6">
        <f ca="1">A9/OFFSET(INDEX(Summary!B:B,MATCH(A4,Summary!B:B,0),0),0,2)</f>
        <v>123.4567901234568</v>
      </c>
      <c r="B10" s="7">
        <f ca="1">OFFSET(INDEX('Raw Data IC50'!$A:$A,MATCH(A4,'Raw Data IC50'!$A:$A,0),0),0,7)</f>
        <v>69.615347152432179</v>
      </c>
      <c r="C10" s="7">
        <f ca="1">OFFSET(INDEX('Raw Data IC50'!$A:$A,MATCH(A4,'Raw Data IC50'!$A:$A,0),0),1,7)</f>
        <v>70.499130815429197</v>
      </c>
      <c r="D10" s="7">
        <f t="shared" ref="D10:D11" ca="1" si="1">AVERAGE(B10:C10)</f>
        <v>70.057238983930688</v>
      </c>
      <c r="E10" s="6">
        <f t="shared" ca="1" si="0"/>
        <v>0.62492942120707817</v>
      </c>
      <c r="G10" s="5"/>
    </row>
    <row r="11" spans="1:10" ht="20.149999999999999" customHeight="1" x14ac:dyDescent="0.25">
      <c r="A11" s="6">
        <f ca="1">A10/OFFSET(INDEX(Summary!B:B,MATCH(A4,Summary!B:B,0),0),0,2)</f>
        <v>41.152263374485599</v>
      </c>
      <c r="B11" s="7">
        <f ca="1">OFFSET(INDEX('Raw Data IC50'!$A:$A,MATCH(A4,'Raw Data IC50'!$A:$A,0),0),0,8)</f>
        <v>19.787659985538415</v>
      </c>
      <c r="C11" s="7">
        <f ca="1">OFFSET(INDEX('Raw Data IC50'!$A:$A,MATCH(A4,'Raw Data IC50'!$A:$A,0),0),1,8)</f>
        <v>15.5641449045845</v>
      </c>
      <c r="D11" s="7">
        <f t="shared" ca="1" si="1"/>
        <v>17.675902445061457</v>
      </c>
      <c r="E11" s="6">
        <f t="shared" ca="1" si="0"/>
        <v>2.9864761541861857</v>
      </c>
      <c r="G11" s="5"/>
    </row>
    <row r="12" spans="1:10" ht="20.149999999999999" customHeight="1" x14ac:dyDescent="0.25">
      <c r="A12" s="6">
        <f ca="1">A11/OFFSET(INDEX(Summary!B:B,MATCH(A4,Summary!B:B,0),0),0,2)</f>
        <v>13.717421124828533</v>
      </c>
      <c r="B12" s="7">
        <f ca="1">OFFSET(INDEX('Raw Data IC50'!$A:$A,MATCH(A4,'Raw Data IC50'!$A:$A,0),0),0,9)</f>
        <v>-1.382582160001014</v>
      </c>
      <c r="C12" s="7">
        <f ca="1">OFFSET(INDEX('Raw Data IC50'!$A:$A,MATCH(A4,'Raw Data IC50'!$A:$A,0),0),1,9)</f>
        <v>-6.5074823212327466</v>
      </c>
      <c r="D12" s="7">
        <f ca="1">AVERAGE(B12:C12)</f>
        <v>-3.9450322406168805</v>
      </c>
      <c r="E12" s="6">
        <f ca="1">STDEV(B12:C12)</f>
        <v>3.6238516569109884</v>
      </c>
      <c r="G12" s="5"/>
    </row>
    <row r="13" spans="1:10" ht="20.149999999999999" customHeight="1" x14ac:dyDescent="0.25">
      <c r="A13" s="6">
        <f ca="1">A12/OFFSET(INDEX(Summary!B:B,MATCH(A4,Summary!B:B,0),0),0,2)</f>
        <v>4.5724737082761777</v>
      </c>
      <c r="B13" s="7">
        <f ca="1">OFFSET(INDEX('Raw Data IC50'!$A:$A,MATCH(A4,'Raw Data IC50'!$A:$A,0),0),0,10)</f>
        <v>-1.1050848156836017</v>
      </c>
      <c r="C13" s="7">
        <f ca="1">OFFSET(INDEX('Raw Data IC50'!$A:$A,MATCH(A4,'Raw Data IC50'!$A:$A,0),0),1,10)</f>
        <v>-7.8601787414757514</v>
      </c>
      <c r="D13" s="7">
        <f ca="1">AVERAGE(B13:C13)</f>
        <v>-4.4826317785796768</v>
      </c>
      <c r="E13" s="6">
        <f ca="1">STDEV(B13:C13)</f>
        <v>4.7765727224796857</v>
      </c>
      <c r="G13" s="5"/>
    </row>
    <row r="14" spans="1:10" ht="20.149999999999999" customHeight="1" x14ac:dyDescent="0.25">
      <c r="A14" s="6">
        <f ca="1">A13/OFFSET(INDEX(Summary!B:B,MATCH(A4,Summary!B:B,0),0),0,2)</f>
        <v>1.524157902758726</v>
      </c>
      <c r="B14" s="7">
        <f ca="1">OFFSET(INDEX('Raw Data IC50'!$A:$A,MATCH(A4,'Raw Data IC50'!$A:$A,0),0),0,11)</f>
        <v>-2.8641264551822823</v>
      </c>
      <c r="C14" s="7">
        <f ca="1">OFFSET(INDEX('Raw Data IC50'!$A:$A,MATCH(A4,'Raw Data IC50'!$A:$A,0),0),1,11)</f>
        <v>-6.4962064132872417</v>
      </c>
      <c r="D14" s="7">
        <f t="shared" ref="D14:D15" ca="1" si="2">AVERAGE(B14:C14)</f>
        <v>-4.6801664342347618</v>
      </c>
      <c r="E14" s="6">
        <f t="shared" ref="E14:E15" ca="1" si="3">STDEV(B14:C14)</f>
        <v>2.5682683681877689</v>
      </c>
    </row>
    <row r="15" spans="1:10" ht="20.149999999999999" customHeight="1" x14ac:dyDescent="0.25">
      <c r="A15" s="8">
        <f ca="1">A14/OFFSET(INDEX(Summary!B:B,MATCH(A4,Summary!B:B,0),0),0,2)/10</f>
        <v>5.0805263425290868E-2</v>
      </c>
      <c r="B15" s="9">
        <f ca="1">OFFSET(INDEX('Raw Data IC50'!$A:$A,MATCH(A4,'Raw Data IC50'!$A:$A,0),0),0,12)</f>
        <v>0.3017909671268269</v>
      </c>
      <c r="C15" s="9">
        <f ca="1">OFFSET(INDEX('Raw Data IC50'!$A:$A,MATCH(A4,'Raw Data IC50'!$A:$A,0),0),1,12)</f>
        <v>-3.2358188841664073</v>
      </c>
      <c r="D15" s="9">
        <f t="shared" ca="1" si="2"/>
        <v>-1.4670139585197901</v>
      </c>
      <c r="E15" s="8">
        <f t="shared" ca="1" si="3"/>
        <v>2.50146791504178</v>
      </c>
      <c r="F15" s="60" t="s">
        <v>36</v>
      </c>
    </row>
    <row r="17" spans="1:10" ht="20.149999999999999" customHeight="1" x14ac:dyDescent="0.25">
      <c r="A17" s="75" t="s">
        <v>68</v>
      </c>
      <c r="B17" s="76"/>
      <c r="C17" s="76"/>
      <c r="D17" s="76"/>
      <c r="E17" s="77"/>
    </row>
    <row r="18" spans="1:10" ht="20.149999999999999" customHeight="1" x14ac:dyDescent="0.25">
      <c r="A18" s="56" t="str">
        <f>Summary!B7</f>
        <v>HW356016</v>
      </c>
      <c r="B18" s="78" t="s">
        <v>34</v>
      </c>
      <c r="C18" s="79"/>
      <c r="D18" s="79"/>
      <c r="E18" s="80"/>
      <c r="G18" s="5" t="s">
        <v>32</v>
      </c>
      <c r="H18" s="5">
        <v>-7.0309999999999997</v>
      </c>
    </row>
    <row r="19" spans="1:10" ht="20.149999999999999" customHeight="1" x14ac:dyDescent="0.25">
      <c r="A19" s="57" t="s">
        <v>69</v>
      </c>
      <c r="B19" s="58" t="s">
        <v>30</v>
      </c>
      <c r="C19" s="58" t="s">
        <v>31</v>
      </c>
      <c r="D19" s="58" t="s">
        <v>35</v>
      </c>
      <c r="E19" s="59" t="s">
        <v>26</v>
      </c>
      <c r="G19" s="5" t="s">
        <v>33</v>
      </c>
      <c r="H19" s="5">
        <v>88.2</v>
      </c>
    </row>
    <row r="20" spans="1:10" ht="20.149999999999999" customHeight="1" x14ac:dyDescent="0.25">
      <c r="A20" s="6">
        <f ca="1">OFFSET(INDEX(Summary!B:B,MATCH(A18,Summary!B:B,0),0),0,1)</f>
        <v>10000</v>
      </c>
      <c r="B20" s="7">
        <f ca="1">OFFSET(INDEX('Raw Data IC50'!$A:$A,MATCH(A18,'Raw Data IC50'!$A:$A,0),0),0,3)</f>
        <v>87.615546543487298</v>
      </c>
      <c r="C20" s="7">
        <f ca="1">OFFSET(INDEX('Raw Data IC50'!$A:$A,MATCH(A18,'Raw Data IC50'!$A:$A,0),0),1,3)</f>
        <v>86.360207962578656</v>
      </c>
      <c r="D20" s="7">
        <f ca="1">AVERAGE(B20:C20)</f>
        <v>86.987877253032977</v>
      </c>
      <c r="E20" s="6">
        <f ca="1">STDEV(B20:C20)</f>
        <v>0.88765842324559829</v>
      </c>
      <c r="G20" s="5" t="s">
        <v>37</v>
      </c>
      <c r="H20" s="5">
        <v>424.9</v>
      </c>
      <c r="I20" s="5"/>
    </row>
    <row r="21" spans="1:10" ht="20.149999999999999" customHeight="1" x14ac:dyDescent="0.25">
      <c r="A21" s="6">
        <f ca="1">A20/OFFSET(INDEX(Summary!B:B,MATCH(A18,Summary!B:B,0),0),0,2)</f>
        <v>3333.3333333333335</v>
      </c>
      <c r="B21" s="7">
        <f ca="1">OFFSET(INDEX('Raw Data IC50'!$A:$A,MATCH(A18,'Raw Data IC50'!$A:$A,0),0),0,4)</f>
        <v>86.638255351186089</v>
      </c>
      <c r="C21" s="7">
        <f ca="1">OFFSET(INDEX('Raw Data IC50'!$A:$A,MATCH(A18,'Raw Data IC50'!$A:$A,0),0),1,4)</f>
        <v>87.565767535240084</v>
      </c>
      <c r="D21" s="7">
        <f ca="1">AVERAGE(B21:C21)</f>
        <v>87.102011443213087</v>
      </c>
      <c r="E21" s="6">
        <f t="shared" ref="E21:E25" ca="1" si="4">STDEV(B21:C21)</f>
        <v>0.65585015497772525</v>
      </c>
      <c r="G21" s="5" t="s">
        <v>38</v>
      </c>
      <c r="H21" s="5">
        <v>510.5</v>
      </c>
      <c r="I21" s="5"/>
    </row>
    <row r="22" spans="1:10" ht="20.149999999999999" customHeight="1" x14ac:dyDescent="0.25">
      <c r="A22" s="6">
        <f ca="1">A21/OFFSET(INDEX(Summary!B:B,MATCH(A18,Summary!B:B,0),0),0,2)</f>
        <v>1111.1111111111111</v>
      </c>
      <c r="B22" s="7">
        <f ca="1">OFFSET(INDEX('Raw Data IC50'!$A:$A,MATCH(A18,'Raw Data IC50'!$A:$A,0),0),0,5)</f>
        <v>78.861729178818251</v>
      </c>
      <c r="C22" s="7">
        <f ca="1">OFFSET(INDEX('Raw Data IC50'!$A:$A,MATCH(A18,'Raw Data IC50'!$A:$A,0),0),1,5)</f>
        <v>80.129443756252456</v>
      </c>
      <c r="D22" s="7">
        <f ca="1">AVERAGE(B22:C22)</f>
        <v>79.495586467535361</v>
      </c>
      <c r="E22" s="6">
        <f t="shared" ca="1" si="4"/>
        <v>0.89640957431276502</v>
      </c>
      <c r="G22" s="5"/>
    </row>
    <row r="23" spans="1:10" ht="20.149999999999999" customHeight="1" x14ac:dyDescent="0.25">
      <c r="A23" s="6">
        <f ca="1">A22/OFFSET(INDEX(Summary!B:B,MATCH(A18,Summary!B:B,0),0),0,2)</f>
        <v>370.37037037037038</v>
      </c>
      <c r="B23" s="7">
        <f ca="1">OFFSET(INDEX('Raw Data IC50'!$A:$A,MATCH(A18,'Raw Data IC50'!$A:$A,0),0),0,6)</f>
        <v>27.33743039934361</v>
      </c>
      <c r="C23" s="7">
        <f ca="1">OFFSET(INDEX('Raw Data IC50'!$A:$A,MATCH(A18,'Raw Data IC50'!$A:$A,0),0),1,6)</f>
        <v>36.818956359715209</v>
      </c>
      <c r="D23" s="7">
        <f ca="1">AVERAGE(B23:C23)</f>
        <v>32.078193379529409</v>
      </c>
      <c r="E23" s="6">
        <f t="shared" ca="1" si="4"/>
        <v>6.7044513025750643</v>
      </c>
      <c r="G23" s="5"/>
    </row>
    <row r="24" spans="1:10" ht="20.149999999999999" customHeight="1" x14ac:dyDescent="0.25">
      <c r="A24" s="6">
        <f ca="1">A23/OFFSET(INDEX(Summary!B:B,MATCH(A18,Summary!B:B,0),0),0,2)</f>
        <v>123.4567901234568</v>
      </c>
      <c r="B24" s="7">
        <f ca="1">OFFSET(INDEX('Raw Data IC50'!$A:$A,MATCH(A18,'Raw Data IC50'!$A:$A,0),0),0,7)</f>
        <v>0.35019486464899191</v>
      </c>
      <c r="C24" s="7">
        <f ca="1">OFFSET(INDEX('Raw Data IC50'!$A:$A,MATCH(A18,'Raw Data IC50'!$A:$A,0),0),1,7)</f>
        <v>4.2322699525701344</v>
      </c>
      <c r="D24" s="7">
        <f t="shared" ref="D24:D25" ca="1" si="5">AVERAGE(B24:C24)</f>
        <v>2.291232408609563</v>
      </c>
      <c r="E24" s="6">
        <f t="shared" ca="1" si="4"/>
        <v>2.7450416197444025</v>
      </c>
      <c r="G24" s="5"/>
    </row>
    <row r="25" spans="1:10" ht="20.149999999999999" customHeight="1" x14ac:dyDescent="0.25">
      <c r="A25" s="6">
        <f ca="1">A24/OFFSET(INDEX(Summary!B:B,MATCH(A18,Summary!B:B,0),0),0,2)</f>
        <v>41.152263374485599</v>
      </c>
      <c r="B25" s="7">
        <f ca="1">OFFSET(INDEX('Raw Data IC50'!$A:$A,MATCH(A18,'Raw Data IC50'!$A:$A,0),0),0,8)</f>
        <v>-10.664304532021179</v>
      </c>
      <c r="C25" s="7">
        <f ca="1">OFFSET(INDEX('Raw Data IC50'!$A:$A,MATCH(A18,'Raw Data IC50'!$A:$A,0),0),1,8)</f>
        <v>-6.7704034918645073</v>
      </c>
      <c r="D25" s="7">
        <f t="shared" ca="1" si="5"/>
        <v>-8.7173540119428434</v>
      </c>
      <c r="E25" s="6">
        <f t="shared" ca="1" si="4"/>
        <v>2.7534038307641282</v>
      </c>
      <c r="G25" s="5"/>
    </row>
    <row r="26" spans="1:10" ht="20.149999999999999" customHeight="1" x14ac:dyDescent="0.25">
      <c r="A26" s="6">
        <f ca="1">A25/OFFSET(INDEX(Summary!B:B,MATCH(A18,Summary!B:B,0),0),0,2)</f>
        <v>13.717421124828533</v>
      </c>
      <c r="B26" s="7">
        <f ca="1">OFFSET(INDEX('Raw Data IC50'!$A:$A,MATCH(A18,'Raw Data IC50'!$A:$A,0),0),0,9)</f>
        <v>-8.6669562038693382</v>
      </c>
      <c r="C26" s="7">
        <f ca="1">OFFSET(INDEX('Raw Data IC50'!$A:$A,MATCH(A18,'Raw Data IC50'!$A:$A,0),0),1,9)</f>
        <v>-3.9754909431769923</v>
      </c>
      <c r="D26" s="7">
        <f ca="1">AVERAGE(B26:C26)</f>
        <v>-6.3212235735231648</v>
      </c>
      <c r="E26" s="6">
        <f ca="1">STDEV(B26:C26)</f>
        <v>3.3173668995366739</v>
      </c>
      <c r="G26" s="5"/>
    </row>
    <row r="27" spans="1:10" ht="20.149999999999999" customHeight="1" x14ac:dyDescent="0.25">
      <c r="A27" s="6">
        <f ca="1">A26/OFFSET(INDEX(Summary!B:B,MATCH(A18,Summary!B:B,0),0),0,2)</f>
        <v>4.5724737082761777</v>
      </c>
      <c r="B27" s="7">
        <f ca="1">OFFSET(INDEX('Raw Data IC50'!$A:$A,MATCH(A18,'Raw Data IC50'!$A:$A,0),0),0,10)</f>
        <v>-11.724239878898587</v>
      </c>
      <c r="C27" s="7">
        <f ca="1">OFFSET(INDEX('Raw Data IC50'!$A:$A,MATCH(A18,'Raw Data IC50'!$A:$A,0),0),1,10)</f>
        <v>-0.620220774026914</v>
      </c>
      <c r="D27" s="7">
        <f ca="1">AVERAGE(B27:C27)</f>
        <v>-6.17223032646275</v>
      </c>
      <c r="E27" s="6">
        <f ca="1">STDEV(B27:C27)</f>
        <v>7.8517272074797386</v>
      </c>
      <c r="G27" s="5"/>
    </row>
    <row r="28" spans="1:10" ht="20.149999999999999" customHeight="1" x14ac:dyDescent="0.25">
      <c r="A28" s="6">
        <f ca="1">A27/OFFSET(INDEX(Summary!B:B,MATCH(A18,Summary!B:B,0),0),0,2)</f>
        <v>1.524157902758726</v>
      </c>
      <c r="B28" s="7">
        <f ca="1">OFFSET(INDEX('Raw Data IC50'!$A:$A,MATCH(A18,'Raw Data IC50'!$A:$A,0),0),0,11)</f>
        <v>-11.307993862422469</v>
      </c>
      <c r="C28" s="7">
        <f ca="1">OFFSET(INDEX('Raw Data IC50'!$A:$A,MATCH(A18,'Raw Data IC50'!$A:$A,0),0),1,11)</f>
        <v>-6.0956366590768249</v>
      </c>
      <c r="D28" s="7">
        <f t="shared" ref="D28:D29" ca="1" si="6">AVERAGE(B28:C28)</f>
        <v>-8.7018152607496475</v>
      </c>
      <c r="E28" s="6">
        <f t="shared" ref="E28:E29" ca="1" si="7">STDEV(B28:C28)</f>
        <v>3.6856931244522486</v>
      </c>
    </row>
    <row r="29" spans="1:10" ht="20.149999999999999" customHeight="1" x14ac:dyDescent="0.25">
      <c r="A29" s="8">
        <f ca="1">A28/OFFSET(INDEX(Summary!B:B,MATCH(A18,Summary!B:B,0),0),0,2)/10</f>
        <v>5.0805263425290868E-2</v>
      </c>
      <c r="B29" s="9">
        <f ca="1">OFFSET(INDEX('Raw Data IC50'!$A:$A,MATCH(A18,'Raw Data IC50'!$A:$A,0),0),0,12)</f>
        <v>-2.3545104204744876</v>
      </c>
      <c r="C29" s="9">
        <f ca="1">OFFSET(INDEX('Raw Data IC50'!$A:$A,MATCH(A18,'Raw Data IC50'!$A:$A,0),0),1,12)</f>
        <v>-4.5183846574312758</v>
      </c>
      <c r="D29" s="9">
        <f t="shared" ca="1" si="6"/>
        <v>-3.4364475389528817</v>
      </c>
      <c r="E29" s="8">
        <f t="shared" ca="1" si="7"/>
        <v>1.530090146587012</v>
      </c>
      <c r="F29" s="60" t="s">
        <v>17</v>
      </c>
    </row>
    <row r="31" spans="1:10" ht="20.149999999999999" customHeight="1" x14ac:dyDescent="0.25">
      <c r="A31" s="75" t="s">
        <v>68</v>
      </c>
      <c r="B31" s="76"/>
      <c r="C31" s="76"/>
      <c r="D31" s="76"/>
      <c r="E31" s="77"/>
    </row>
    <row r="32" spans="1:10" ht="20.149999999999999" customHeight="1" x14ac:dyDescent="0.25">
      <c r="A32" s="56" t="str">
        <f>Summary!B8</f>
        <v>HW356054</v>
      </c>
      <c r="B32" s="78" t="s">
        <v>34</v>
      </c>
      <c r="C32" s="79"/>
      <c r="D32" s="79"/>
      <c r="E32" s="80"/>
      <c r="G32" s="5" t="s">
        <v>32</v>
      </c>
      <c r="H32" s="5">
        <v>-1.5880000000000001</v>
      </c>
    </row>
    <row r="33" spans="1:10" ht="20.149999999999999" customHeight="1" x14ac:dyDescent="0.25">
      <c r="A33" s="57" t="s">
        <v>69</v>
      </c>
      <c r="B33" s="58" t="s">
        <v>30</v>
      </c>
      <c r="C33" s="58" t="s">
        <v>31</v>
      </c>
      <c r="D33" s="58" t="s">
        <v>35</v>
      </c>
      <c r="E33" s="59" t="s">
        <v>26</v>
      </c>
      <c r="G33" s="5" t="s">
        <v>33</v>
      </c>
      <c r="H33" s="5">
        <v>89.21</v>
      </c>
    </row>
    <row r="34" spans="1:10" ht="20.149999999999999" customHeight="1" x14ac:dyDescent="0.25">
      <c r="A34" s="6">
        <f ca="1">OFFSET(INDEX(Summary!B:B,MATCH(A32,Summary!B:B,0),0),0,1)</f>
        <v>10000</v>
      </c>
      <c r="B34" s="7">
        <f ca="1">OFFSET(INDEX('Raw Data IC50'!$A:$A,MATCH(A32,'Raw Data IC50'!$A:$A,0),0),0,3)</f>
        <v>89.040436276796044</v>
      </c>
      <c r="C34" s="7">
        <f ca="1">OFFSET(INDEX('Raw Data IC50'!$A:$A,MATCH(A32,'Raw Data IC50'!$A:$A,0),0),1,3)</f>
        <v>89.88351666233126</v>
      </c>
      <c r="D34" s="7">
        <f ca="1">AVERAGE(B34:C34)</f>
        <v>89.461976469563652</v>
      </c>
      <c r="E34" s="6">
        <f ca="1">STDEV(B34:C34)</f>
        <v>0.59614785769732059</v>
      </c>
      <c r="G34" s="5" t="s">
        <v>37</v>
      </c>
      <c r="H34" s="5">
        <v>190.1</v>
      </c>
      <c r="I34" s="5"/>
    </row>
    <row r="35" spans="1:10" ht="20.149999999999999" customHeight="1" x14ac:dyDescent="0.25">
      <c r="A35" s="6">
        <f ca="1">A34/OFFSET(INDEX(Summary!B:B,MATCH(A32,Summary!B:B,0),0),0,2)</f>
        <v>3333.3333333333335</v>
      </c>
      <c r="B35" s="7">
        <f ca="1">OFFSET(INDEX('Raw Data IC50'!$A:$A,MATCH(A32,'Raw Data IC50'!$A:$A,0),0),0,4)</f>
        <v>88.794428968082528</v>
      </c>
      <c r="C35" s="7">
        <f ca="1">OFFSET(INDEX('Raw Data IC50'!$A:$A,MATCH(A32,'Raw Data IC50'!$A:$A,0),0),1,4)</f>
        <v>87.832126482684487</v>
      </c>
      <c r="D35" s="7">
        <f ca="1">AVERAGE(B35:C35)</f>
        <v>88.3132777253835</v>
      </c>
      <c r="E35" s="6">
        <f t="shared" ref="E35:E39" ca="1" si="8">STDEV(B35:C35)</f>
        <v>0.68045061297762344</v>
      </c>
      <c r="G35" s="5" t="s">
        <v>38</v>
      </c>
      <c r="H35" s="5">
        <v>219.28</v>
      </c>
      <c r="I35" s="5"/>
    </row>
    <row r="36" spans="1:10" ht="20.149999999999999" customHeight="1" x14ac:dyDescent="0.25">
      <c r="A36" s="6">
        <f ca="1">A35/OFFSET(INDEX(Summary!B:B,MATCH(A32,Summary!B:B,0),0),0,2)</f>
        <v>1111.1111111111111</v>
      </c>
      <c r="B36" s="7">
        <f ca="1">OFFSET(INDEX('Raw Data IC50'!$A:$A,MATCH(A32,'Raw Data IC50'!$A:$A,0),0),0,5)</f>
        <v>85.667564690365168</v>
      </c>
      <c r="C36" s="7">
        <f ca="1">OFFSET(INDEX('Raw Data IC50'!$A:$A,MATCH(A32,'Raw Data IC50'!$A:$A,0),0),1,5)</f>
        <v>87.218414566089535</v>
      </c>
      <c r="D36" s="7">
        <f ca="1">AVERAGE(B36:C36)</f>
        <v>86.442989628227352</v>
      </c>
      <c r="E36" s="6">
        <f t="shared" ca="1" si="8"/>
        <v>1.0966164637270144</v>
      </c>
      <c r="G36" s="5"/>
    </row>
    <row r="37" spans="1:10" ht="20.149999999999999" customHeight="1" x14ac:dyDescent="0.25">
      <c r="A37" s="6">
        <f ca="1">A36/OFFSET(INDEX(Summary!B:B,MATCH(A32,Summary!B:B,0),0),0,2)</f>
        <v>370.37037037037038</v>
      </c>
      <c r="B37" s="7">
        <f ca="1">OFFSET(INDEX('Raw Data IC50'!$A:$A,MATCH(A32,'Raw Data IC50'!$A:$A,0),0),0,6)</f>
        <v>68.110700997069856</v>
      </c>
      <c r="C37" s="7">
        <f ca="1">OFFSET(INDEX('Raw Data IC50'!$A:$A,MATCH(A32,'Raw Data IC50'!$A:$A,0),0),1,6)</f>
        <v>71.056600703369128</v>
      </c>
      <c r="D37" s="7">
        <f ca="1">AVERAGE(B37:C37)</f>
        <v>69.583650850219499</v>
      </c>
      <c r="E37" s="6">
        <f t="shared" ca="1" si="8"/>
        <v>2.0830656590196743</v>
      </c>
      <c r="G37" s="5"/>
    </row>
    <row r="38" spans="1:10" ht="20.149999999999999" customHeight="1" x14ac:dyDescent="0.25">
      <c r="A38" s="6">
        <f ca="1">A37/OFFSET(INDEX(Summary!B:B,MATCH(A32,Summary!B:B,0),0),0,2)</f>
        <v>123.4567901234568</v>
      </c>
      <c r="B38" s="7">
        <f ca="1">OFFSET(INDEX('Raw Data IC50'!$A:$A,MATCH(A32,'Raw Data IC50'!$A:$A,0),0),0,7)</f>
        <v>26.489124593053166</v>
      </c>
      <c r="C38" s="7">
        <f ca="1">OFFSET(INDEX('Raw Data IC50'!$A:$A,MATCH(A32,'Raw Data IC50'!$A:$A,0),0),1,7)</f>
        <v>25.106175736858809</v>
      </c>
      <c r="D38" s="7">
        <f t="shared" ref="D38:D39" ca="1" si="9">AVERAGE(B38:C38)</f>
        <v>25.797650164955989</v>
      </c>
      <c r="E38" s="6">
        <f t="shared" ca="1" si="8"/>
        <v>0.97789251424920942</v>
      </c>
      <c r="G38" s="5"/>
    </row>
    <row r="39" spans="1:10" ht="20.149999999999999" customHeight="1" x14ac:dyDescent="0.25">
      <c r="A39" s="6">
        <f ca="1">A38/OFFSET(INDEX(Summary!B:B,MATCH(A32,Summary!B:B,0),0),0,2)</f>
        <v>41.152263374485599</v>
      </c>
      <c r="B39" s="7">
        <f ca="1">OFFSET(INDEX('Raw Data IC50'!$A:$A,MATCH(A32,'Raw Data IC50'!$A:$A,0),0),0,8)</f>
        <v>-1.769538318033322</v>
      </c>
      <c r="C39" s="7">
        <f ca="1">OFFSET(INDEX('Raw Data IC50'!$A:$A,MATCH(A32,'Raw Data IC50'!$A:$A,0),0),1,8)</f>
        <v>8.2414052714869594</v>
      </c>
      <c r="D39" s="7">
        <f t="shared" ca="1" si="9"/>
        <v>3.2359334767268186</v>
      </c>
      <c r="E39" s="6">
        <f t="shared" ca="1" si="8"/>
        <v>7.0788060982257885</v>
      </c>
      <c r="G39" s="5"/>
    </row>
    <row r="40" spans="1:10" ht="20.149999999999999" customHeight="1" x14ac:dyDescent="0.25">
      <c r="A40" s="6">
        <f ca="1">A39/OFFSET(INDEX(Summary!B:B,MATCH(A32,Summary!B:B,0),0),0,2)</f>
        <v>13.717421124828533</v>
      </c>
      <c r="B40" s="7">
        <f ca="1">OFFSET(INDEX('Raw Data IC50'!$A:$A,MATCH(A32,'Raw Data IC50'!$A:$A,0),0),0,9)</f>
        <v>-4.0806869136441977</v>
      </c>
      <c r="C40" s="7">
        <f ca="1">OFFSET(INDEX('Raw Data IC50'!$A:$A,MATCH(A32,'Raw Data IC50'!$A:$A,0),0),1,9)</f>
        <v>4.0576308904873226</v>
      </c>
      <c r="D40" s="7">
        <f ca="1">AVERAGE(B40:C40)</f>
        <v>-1.1528011578437525E-2</v>
      </c>
      <c r="E40" s="6">
        <f ca="1">STDEV(B40:C40)</f>
        <v>5.7546597067526113</v>
      </c>
      <c r="G40" s="5"/>
    </row>
    <row r="41" spans="1:10" ht="20.149999999999999" customHeight="1" x14ac:dyDescent="0.25">
      <c r="A41" s="6">
        <f ca="1">A40/OFFSET(INDEX(Summary!B:B,MATCH(A32,Summary!B:B,0),0),0,2)</f>
        <v>4.5724737082761777</v>
      </c>
      <c r="B41" s="7">
        <f ca="1">OFFSET(INDEX('Raw Data IC50'!$A:$A,MATCH(A32,'Raw Data IC50'!$A:$A,0),0),0,10)</f>
        <v>-2.3963137865163571</v>
      </c>
      <c r="C41" s="7">
        <f ca="1">OFFSET(INDEX('Raw Data IC50'!$A:$A,MATCH(A32,'Raw Data IC50'!$A:$A,0),0),1,10)</f>
        <v>2.5571100673002056</v>
      </c>
      <c r="D41" s="7">
        <f ca="1">AVERAGE(B41:C41)</f>
        <v>8.0398140391924278E-2</v>
      </c>
      <c r="E41" s="6">
        <f ca="1">STDEV(B41:C41)</f>
        <v>3.5025995971248931</v>
      </c>
      <c r="G41" s="5"/>
    </row>
    <row r="42" spans="1:10" ht="20.149999999999999" customHeight="1" x14ac:dyDescent="0.25">
      <c r="A42" s="6">
        <f ca="1">A41/OFFSET(INDEX(Summary!B:B,MATCH(A32,Summary!B:B,0),0),0,2)</f>
        <v>1.524157902758726</v>
      </c>
      <c r="B42" s="7">
        <f ca="1">OFFSET(INDEX('Raw Data IC50'!$A:$A,MATCH(A32,'Raw Data IC50'!$A:$A,0),0),0,11)</f>
        <v>-3.576296299691637</v>
      </c>
      <c r="C42" s="7">
        <f ca="1">OFFSET(INDEX('Raw Data IC50'!$A:$A,MATCH(A32,'Raw Data IC50'!$A:$A,0),0),1,11)</f>
        <v>-4.9993983890577907</v>
      </c>
      <c r="D42" s="7">
        <f t="shared" ref="D42:D43" ca="1" si="10">AVERAGE(B42:C42)</f>
        <v>-4.2878473443747138</v>
      </c>
      <c r="E42" s="6">
        <f t="shared" ref="E42:E43" ca="1" si="11">STDEV(B42:C42)</f>
        <v>1.0062851377115489</v>
      </c>
    </row>
    <row r="43" spans="1:10" ht="20.149999999999999" customHeight="1" x14ac:dyDescent="0.25">
      <c r="A43" s="8">
        <f ca="1">A42/OFFSET(INDEX(Summary!B:B,MATCH(A32,Summary!B:B,0),0),0,2)/10</f>
        <v>5.0805263425290868E-2</v>
      </c>
      <c r="B43" s="9">
        <f ca="1">OFFSET(INDEX('Raw Data IC50'!$A:$A,MATCH(A32,'Raw Data IC50'!$A:$A,0),0),0,12)</f>
        <v>3.1764599378679086</v>
      </c>
      <c r="C43" s="9">
        <f ca="1">OFFSET(INDEX('Raw Data IC50'!$A:$A,MATCH(A32,'Raw Data IC50'!$A:$A,0),0),1,12)</f>
        <v>6.630463057077403</v>
      </c>
      <c r="D43" s="9">
        <f t="shared" ca="1" si="10"/>
        <v>4.903461497472656</v>
      </c>
      <c r="E43" s="8">
        <f t="shared" ca="1" si="11"/>
        <v>2.4423490278325195</v>
      </c>
      <c r="F43" s="60" t="s">
        <v>17</v>
      </c>
    </row>
    <row r="45" spans="1:10" ht="20.149999999999999" customHeight="1" x14ac:dyDescent="0.25">
      <c r="A45" s="75" t="s">
        <v>68</v>
      </c>
      <c r="B45" s="76"/>
      <c r="C45" s="76"/>
      <c r="D45" s="76"/>
      <c r="E45" s="77"/>
    </row>
    <row r="46" spans="1:10" ht="20.149999999999999" customHeight="1" x14ac:dyDescent="0.25">
      <c r="A46" s="56" t="str">
        <f>Summary!B9</f>
        <v>HW356060</v>
      </c>
      <c r="B46" s="78" t="s">
        <v>34</v>
      </c>
      <c r="C46" s="79"/>
      <c r="D46" s="79"/>
      <c r="E46" s="80"/>
      <c r="G46" s="5" t="s">
        <v>32</v>
      </c>
      <c r="H46" s="5">
        <v>-2.3220000000000001</v>
      </c>
    </row>
    <row r="47" spans="1:10" ht="20.149999999999999" customHeight="1" x14ac:dyDescent="0.25">
      <c r="A47" s="57" t="s">
        <v>69</v>
      </c>
      <c r="B47" s="58" t="s">
        <v>30</v>
      </c>
      <c r="C47" s="58" t="s">
        <v>31</v>
      </c>
      <c r="D47" s="58" t="s">
        <v>35</v>
      </c>
      <c r="E47" s="59" t="s">
        <v>26</v>
      </c>
      <c r="G47" s="5" t="s">
        <v>33</v>
      </c>
      <c r="H47" s="5">
        <v>87.54</v>
      </c>
    </row>
    <row r="48" spans="1:10" ht="20.149999999999999" customHeight="1" x14ac:dyDescent="0.25">
      <c r="A48" s="6">
        <f ca="1">OFFSET(INDEX(Summary!B:B,MATCH(A46,Summary!B:B,0),0),0,1)</f>
        <v>10000</v>
      </c>
      <c r="B48" s="7">
        <f ca="1">OFFSET(INDEX('Raw Data IC50'!$A:$A,MATCH(A46,'Raw Data IC50'!$A:$A,0),0),0,3)</f>
        <v>86.741380106510007</v>
      </c>
      <c r="C48" s="7">
        <f ca="1">OFFSET(INDEX('Raw Data IC50'!$A:$A,MATCH(A46,'Raw Data IC50'!$A:$A,0),0),1,3)</f>
        <v>84.490081715468818</v>
      </c>
      <c r="D48" s="7">
        <f ca="1">AVERAGE(B48:C48)</f>
        <v>85.615730910989413</v>
      </c>
      <c r="E48" s="6">
        <f ca="1">STDEV(B48:C48)</f>
        <v>1.5919083587795886</v>
      </c>
      <c r="G48" s="5" t="s">
        <v>37</v>
      </c>
      <c r="H48" s="5">
        <v>53.49</v>
      </c>
      <c r="I48" s="5"/>
    </row>
    <row r="49" spans="1:10" ht="20.149999999999999" customHeight="1" x14ac:dyDescent="0.25">
      <c r="A49" s="6">
        <f ca="1">A48/OFFSET(INDEX(Summary!B:B,MATCH(A46,Summary!B:B,0),0),0,2)</f>
        <v>3333.3333333333335</v>
      </c>
      <c r="B49" s="7">
        <f ca="1">OFFSET(INDEX('Raw Data IC50'!$A:$A,MATCH(A46,'Raw Data IC50'!$A:$A,0),0),0,4)</f>
        <v>87.208150625611964</v>
      </c>
      <c r="C49" s="7">
        <f ca="1">OFFSET(INDEX('Raw Data IC50'!$A:$A,MATCH(A46,'Raw Data IC50'!$A:$A,0),0),1,4)</f>
        <v>87.253244446203581</v>
      </c>
      <c r="D49" s="7">
        <f ca="1">AVERAGE(B49:C49)</f>
        <v>87.23069753590778</v>
      </c>
      <c r="E49" s="6">
        <f t="shared" ref="E49:E53" ca="1" si="12">STDEV(B49:C49)</f>
        <v>3.1886146329942217E-2</v>
      </c>
      <c r="G49" s="5" t="s">
        <v>38</v>
      </c>
      <c r="H49" s="5">
        <v>63.679000000000002</v>
      </c>
      <c r="I49" s="5"/>
    </row>
    <row r="50" spans="1:10" ht="20.149999999999999" customHeight="1" x14ac:dyDescent="0.25">
      <c r="A50" s="6">
        <f ca="1">A49/OFFSET(INDEX(Summary!B:B,MATCH(A46,Summary!B:B,0),0),0,2)</f>
        <v>1111.1111111111111</v>
      </c>
      <c r="B50" s="7">
        <f ca="1">OFFSET(INDEX('Raw Data IC50'!$A:$A,MATCH(A46,'Raw Data IC50'!$A:$A,0),0),0,5)</f>
        <v>89.714462346895402</v>
      </c>
      <c r="C50" s="7">
        <f ca="1">OFFSET(INDEX('Raw Data IC50'!$A:$A,MATCH(A46,'Raw Data IC50'!$A:$A,0),0),1,5)</f>
        <v>87.625021086190927</v>
      </c>
      <c r="D50" s="7">
        <f ca="1">AVERAGE(B50:C50)</f>
        <v>88.669741716543172</v>
      </c>
      <c r="E50" s="6">
        <f t="shared" ca="1" si="12"/>
        <v>1.4774580843351037</v>
      </c>
      <c r="G50" s="5"/>
    </row>
    <row r="51" spans="1:10" ht="20.149999999999999" customHeight="1" x14ac:dyDescent="0.25">
      <c r="A51" s="6">
        <f ca="1">A50/OFFSET(INDEX(Summary!B:B,MATCH(A46,Summary!B:B,0),0),0,2)</f>
        <v>370.37037037037038</v>
      </c>
      <c r="B51" s="7">
        <f ca="1">OFFSET(INDEX('Raw Data IC50'!$A:$A,MATCH(A46,'Raw Data IC50'!$A:$A,0),0),0,6)</f>
        <v>87.56734623101417</v>
      </c>
      <c r="C51" s="7">
        <f ca="1">OFFSET(INDEX('Raw Data IC50'!$A:$A,MATCH(A46,'Raw Data IC50'!$A:$A,0),0),1,6)</f>
        <v>85.927005497016822</v>
      </c>
      <c r="D51" s="7">
        <f ca="1">AVERAGE(B51:C51)</f>
        <v>86.747175864015503</v>
      </c>
      <c r="E51" s="6">
        <f t="shared" ca="1" si="12"/>
        <v>1.1598960564660437</v>
      </c>
      <c r="G51" s="5"/>
    </row>
    <row r="52" spans="1:10" ht="20.149999999999999" customHeight="1" x14ac:dyDescent="0.25">
      <c r="A52" s="6">
        <f ca="1">A51/OFFSET(INDEX(Summary!B:B,MATCH(A46,Summary!B:B,0),0),0,2)</f>
        <v>123.4567901234568</v>
      </c>
      <c r="B52" s="7">
        <f ca="1">OFFSET(INDEX('Raw Data IC50'!$A:$A,MATCH(A46,'Raw Data IC50'!$A:$A,0),0),0,7)</f>
        <v>73.224118644339327</v>
      </c>
      <c r="C52" s="7">
        <f ca="1">OFFSET(INDEX('Raw Data IC50'!$A:$A,MATCH(A46,'Raw Data IC50'!$A:$A,0),0),1,7)</f>
        <v>69.591733647717831</v>
      </c>
      <c r="D52" s="7">
        <f t="shared" ref="D52:D53" ca="1" si="13">AVERAGE(B52:C52)</f>
        <v>71.407926146028586</v>
      </c>
      <c r="E52" s="6">
        <f t="shared" ca="1" si="12"/>
        <v>2.5684840629913346</v>
      </c>
      <c r="G52" s="5"/>
    </row>
    <row r="53" spans="1:10" ht="20.149999999999999" customHeight="1" x14ac:dyDescent="0.25">
      <c r="A53" s="6">
        <f ca="1">A52/OFFSET(INDEX(Summary!B:B,MATCH(A46,Summary!B:B,0),0),0,2)</f>
        <v>41.152263374485599</v>
      </c>
      <c r="B53" s="7">
        <f ca="1">OFFSET(INDEX('Raw Data IC50'!$A:$A,MATCH(A46,'Raw Data IC50'!$A:$A,0),0),0,8)</f>
        <v>30.945481241064872</v>
      </c>
      <c r="C53" s="7">
        <f ca="1">OFFSET(INDEX('Raw Data IC50'!$A:$A,MATCH(A46,'Raw Data IC50'!$A:$A,0),0),1,8)</f>
        <v>33.532368127668754</v>
      </c>
      <c r="D53" s="7">
        <f t="shared" ca="1" si="13"/>
        <v>32.238924684366815</v>
      </c>
      <c r="E53" s="6">
        <f t="shared" ca="1" si="12"/>
        <v>1.8292052596801602</v>
      </c>
      <c r="G53" s="5"/>
    </row>
    <row r="54" spans="1:10" ht="20.149999999999999" customHeight="1" x14ac:dyDescent="0.25">
      <c r="A54" s="6">
        <f ca="1">A53/OFFSET(INDEX(Summary!B:B,MATCH(A46,Summary!B:B,0),0),0,2)</f>
        <v>13.717421124828533</v>
      </c>
      <c r="B54" s="7">
        <f ca="1">OFFSET(INDEX('Raw Data IC50'!$A:$A,MATCH(A46,'Raw Data IC50'!$A:$A,0),0),0,9)</f>
        <v>10.784585358314457</v>
      </c>
      <c r="C54" s="7">
        <f ca="1">OFFSET(INDEX('Raw Data IC50'!$A:$A,MATCH(A46,'Raw Data IC50'!$A:$A,0),0),1,9)</f>
        <v>-4.4902042274161058</v>
      </c>
      <c r="D54" s="7">
        <f ca="1">AVERAGE(B54:C54)</f>
        <v>3.1471905654491756</v>
      </c>
      <c r="E54" s="6">
        <f ca="1">STDEV(B54:C54)</f>
        <v>10.800907297267736</v>
      </c>
      <c r="G54" s="5"/>
    </row>
    <row r="55" spans="1:10" ht="20.149999999999999" customHeight="1" x14ac:dyDescent="0.25">
      <c r="A55" s="6">
        <f ca="1">A54/OFFSET(INDEX(Summary!B:B,MATCH(A46,Summary!B:B,0),0),0,2)</f>
        <v>4.5724737082761777</v>
      </c>
      <c r="B55" s="7">
        <f ca="1">OFFSET(INDEX('Raw Data IC50'!$A:$A,MATCH(A46,'Raw Data IC50'!$A:$A,0),0),0,10)</f>
        <v>5.7612185603715265</v>
      </c>
      <c r="C55" s="7">
        <f ca="1">OFFSET(INDEX('Raw Data IC50'!$A:$A,MATCH(A46,'Raw Data IC50'!$A:$A,0),0),1,10)</f>
        <v>-8.3248752969736763</v>
      </c>
      <c r="D55" s="7">
        <f ca="1">AVERAGE(B55:C55)</f>
        <v>-1.2818283683010749</v>
      </c>
      <c r="E55" s="6">
        <f ca="1">STDEV(B55:C55)</f>
        <v>9.9603724869589669</v>
      </c>
      <c r="G55" s="5"/>
    </row>
    <row r="56" spans="1:10" ht="20.149999999999999" customHeight="1" x14ac:dyDescent="0.25">
      <c r="A56" s="6">
        <f ca="1">A55/OFFSET(INDEX(Summary!B:B,MATCH(A46,Summary!B:B,0),0),0,2)</f>
        <v>1.524157902758726</v>
      </c>
      <c r="B56" s="7">
        <f ca="1">OFFSET(INDEX('Raw Data IC50'!$A:$A,MATCH(A46,'Raw Data IC50'!$A:$A,0),0),0,11)</f>
        <v>0.61741309426539881</v>
      </c>
      <c r="C56" s="7">
        <f ca="1">OFFSET(INDEX('Raw Data IC50'!$A:$A,MATCH(A46,'Raw Data IC50'!$A:$A,0),0),1,11)</f>
        <v>-4.4681520769073515</v>
      </c>
      <c r="D56" s="7">
        <f t="shared" ref="D56:D57" ca="1" si="14">AVERAGE(B56:C56)</f>
        <v>-1.9253694913209762</v>
      </c>
      <c r="E56" s="6">
        <f t="shared" ref="E56:E57" ca="1" si="15">STDEV(B56:C56)</f>
        <v>3.5960376187023773</v>
      </c>
    </row>
    <row r="57" spans="1:10" ht="20.149999999999999" customHeight="1" x14ac:dyDescent="0.25">
      <c r="A57" s="8">
        <f ca="1">A56/OFFSET(INDEX(Summary!B:B,MATCH(A46,Summary!B:B,0),0),0,2)/10</f>
        <v>5.0805263425290868E-2</v>
      </c>
      <c r="B57" s="9">
        <f ca="1">OFFSET(INDEX('Raw Data IC50'!$A:$A,MATCH(A46,'Raw Data IC50'!$A:$A,0),0),0,12)</f>
        <v>5.443158697264491</v>
      </c>
      <c r="C57" s="9">
        <f ca="1">OFFSET(INDEX('Raw Data IC50'!$A:$A,MATCH(A46,'Raw Data IC50'!$A:$A,0),0),1,12)</f>
        <v>6.4863950482555648</v>
      </c>
      <c r="D57" s="9">
        <f t="shared" ca="1" si="14"/>
        <v>5.9647768727600283</v>
      </c>
      <c r="E57" s="8">
        <f t="shared" ca="1" si="15"/>
        <v>0.73767949816609757</v>
      </c>
      <c r="F57" s="60" t="s">
        <v>17</v>
      </c>
    </row>
    <row r="59" spans="1:10" ht="20.149999999999999" customHeight="1" x14ac:dyDescent="0.25">
      <c r="A59" s="75" t="s">
        <v>68</v>
      </c>
      <c r="B59" s="76"/>
      <c r="C59" s="76"/>
      <c r="D59" s="76"/>
      <c r="E59" s="77"/>
    </row>
    <row r="60" spans="1:10" ht="20.149999999999999" customHeight="1" x14ac:dyDescent="0.25">
      <c r="A60" s="56" t="str">
        <f>Summary!B10</f>
        <v>HW356070</v>
      </c>
      <c r="B60" s="78" t="s">
        <v>34</v>
      </c>
      <c r="C60" s="79"/>
      <c r="D60" s="79"/>
      <c r="E60" s="80"/>
      <c r="G60" s="5" t="s">
        <v>32</v>
      </c>
      <c r="H60" s="5">
        <v>-7.11</v>
      </c>
    </row>
    <row r="61" spans="1:10" ht="20.149999999999999" customHeight="1" x14ac:dyDescent="0.25">
      <c r="A61" s="57" t="s">
        <v>69</v>
      </c>
      <c r="B61" s="58" t="s">
        <v>30</v>
      </c>
      <c r="C61" s="58" t="s">
        <v>31</v>
      </c>
      <c r="D61" s="58" t="s">
        <v>35</v>
      </c>
      <c r="E61" s="59" t="s">
        <v>26</v>
      </c>
      <c r="G61" s="5" t="s">
        <v>33</v>
      </c>
      <c r="H61" s="5">
        <v>86.46</v>
      </c>
    </row>
    <row r="62" spans="1:10" ht="20.149999999999999" customHeight="1" x14ac:dyDescent="0.25">
      <c r="A62" s="6">
        <f ca="1">OFFSET(INDEX(Summary!B:B,MATCH(A60,Summary!B:B,0),0),0,1)</f>
        <v>10000</v>
      </c>
      <c r="B62" s="7">
        <f ca="1">OFFSET(INDEX('Raw Data IC50'!$A:$A,MATCH(A60,'Raw Data IC50'!$A:$A,0),0),0,3)</f>
        <v>84.626211336878626</v>
      </c>
      <c r="C62" s="7">
        <f ca="1">OFFSET(INDEX('Raw Data IC50'!$A:$A,MATCH(A60,'Raw Data IC50'!$A:$A,0),0),1,3)</f>
        <v>87.049544773875922</v>
      </c>
      <c r="D62" s="7">
        <f ca="1">AVERAGE(B62:C62)</f>
        <v>85.837878055377274</v>
      </c>
      <c r="E62" s="6">
        <f ca="1">STDEV(B62:C62)</f>
        <v>1.7135555063768915</v>
      </c>
      <c r="G62" s="5" t="s">
        <v>37</v>
      </c>
      <c r="H62" s="5">
        <v>236.4</v>
      </c>
      <c r="I62" s="5"/>
    </row>
    <row r="63" spans="1:10" ht="20.149999999999999" customHeight="1" x14ac:dyDescent="0.25">
      <c r="A63" s="6">
        <f ca="1">A62/OFFSET(INDEX(Summary!B:B,MATCH(A60,Summary!B:B,0),0),0,2)</f>
        <v>3333.3333333333335</v>
      </c>
      <c r="B63" s="7">
        <f ca="1">OFFSET(INDEX('Raw Data IC50'!$A:$A,MATCH(A60,'Raw Data IC50'!$A:$A,0),0),0,4)</f>
        <v>87.44026364571053</v>
      </c>
      <c r="C63" s="7">
        <f ca="1">OFFSET(INDEX('Raw Data IC50'!$A:$A,MATCH(A60,'Raw Data IC50'!$A:$A,0),0),1,4)</f>
        <v>88.144518862599071</v>
      </c>
      <c r="D63" s="7">
        <f ca="1">AVERAGE(B63:C63)</f>
        <v>87.792391254154808</v>
      </c>
      <c r="E63" s="6">
        <f t="shared" ref="E63:E67" ca="1" si="16">STDEV(B63:C63)</f>
        <v>0.49798363954788999</v>
      </c>
      <c r="G63" s="5" t="s">
        <v>38</v>
      </c>
      <c r="H63" s="5">
        <v>292.41500000000002</v>
      </c>
      <c r="I63" s="5"/>
    </row>
    <row r="64" spans="1:10" ht="20.149999999999999" customHeight="1" x14ac:dyDescent="0.25">
      <c r="A64" s="6">
        <f ca="1">A63/OFFSET(INDEX(Summary!B:B,MATCH(A60,Summary!B:B,0),0),0,2)</f>
        <v>1111.1111111111111</v>
      </c>
      <c r="B64" s="7">
        <f ca="1">OFFSET(INDEX('Raw Data IC50'!$A:$A,MATCH(A60,'Raw Data IC50'!$A:$A,0),0),0,5)</f>
        <v>81.983063194489588</v>
      </c>
      <c r="C64" s="7">
        <f ca="1">OFFSET(INDEX('Raw Data IC50'!$A:$A,MATCH(A60,'Raw Data IC50'!$A:$A,0),0),1,5)</f>
        <v>81.441371907633524</v>
      </c>
      <c r="D64" s="7">
        <f ca="1">AVERAGE(B64:C64)</f>
        <v>81.712217551061556</v>
      </c>
      <c r="E64" s="6">
        <f t="shared" ca="1" si="16"/>
        <v>0.38303358224559048</v>
      </c>
      <c r="G64" s="5"/>
    </row>
    <row r="65" spans="1:10" ht="20.149999999999999" customHeight="1" x14ac:dyDescent="0.25">
      <c r="A65" s="6">
        <f ca="1">A64/OFFSET(INDEX(Summary!B:B,MATCH(A60,Summary!B:B,0),0),0,2)</f>
        <v>370.37037037037038</v>
      </c>
      <c r="B65" s="7">
        <f ca="1">OFFSET(INDEX('Raw Data IC50'!$A:$A,MATCH(A60,'Raw Data IC50'!$A:$A,0),0),0,6)</f>
        <v>61.687451289720961</v>
      </c>
      <c r="C65" s="7">
        <f ca="1">OFFSET(INDEX('Raw Data IC50'!$A:$A,MATCH(A60,'Raw Data IC50'!$A:$A,0),0),1,6)</f>
        <v>59.640983450520714</v>
      </c>
      <c r="D65" s="7">
        <f ca="1">AVERAGE(B65:C65)</f>
        <v>60.664217370120838</v>
      </c>
      <c r="E65" s="6">
        <f t="shared" ca="1" si="16"/>
        <v>1.4470712865786757</v>
      </c>
      <c r="G65" s="5"/>
    </row>
    <row r="66" spans="1:10" ht="20.149999999999999" customHeight="1" x14ac:dyDescent="0.25">
      <c r="A66" s="6">
        <f ca="1">A65/OFFSET(INDEX(Summary!B:B,MATCH(A60,Summary!B:B,0),0),0,2)</f>
        <v>123.4567901234568</v>
      </c>
      <c r="B66" s="7">
        <f ca="1">OFFSET(INDEX('Raw Data IC50'!$A:$A,MATCH(A60,'Raw Data IC50'!$A:$A,0),0),0,7)</f>
        <v>8.9792775753189265</v>
      </c>
      <c r="C66" s="7">
        <f ca="1">OFFSET(INDEX('Raw Data IC50'!$A:$A,MATCH(A60,'Raw Data IC50'!$A:$A,0),0),1,7)</f>
        <v>14.543487500482973</v>
      </c>
      <c r="D66" s="7">
        <f t="shared" ref="D66:D67" ca="1" si="17">AVERAGE(B66:C66)</f>
        <v>11.76138253790095</v>
      </c>
      <c r="E66" s="6">
        <f t="shared" ca="1" si="16"/>
        <v>3.9344905700289856</v>
      </c>
      <c r="G66" s="5"/>
    </row>
    <row r="67" spans="1:10" ht="20.149999999999999" customHeight="1" x14ac:dyDescent="0.25">
      <c r="A67" s="6">
        <f ca="1">A66/OFFSET(INDEX(Summary!B:B,MATCH(A60,Summary!B:B,0),0),0,2)</f>
        <v>41.152263374485599</v>
      </c>
      <c r="B67" s="7">
        <f ca="1">OFFSET(INDEX('Raw Data IC50'!$A:$A,MATCH(A60,'Raw Data IC50'!$A:$A,0),0),0,8)</f>
        <v>-7.502725890826782</v>
      </c>
      <c r="C67" s="7">
        <f ca="1">OFFSET(INDEX('Raw Data IC50'!$A:$A,MATCH(A60,'Raw Data IC50'!$A:$A,0),0),1,8)</f>
        <v>-3.4465437966075556</v>
      </c>
      <c r="D67" s="7">
        <f t="shared" ca="1" si="17"/>
        <v>-5.474634843717169</v>
      </c>
      <c r="E67" s="6">
        <f t="shared" ca="1" si="16"/>
        <v>2.8681538645498668</v>
      </c>
      <c r="G67" s="5"/>
    </row>
    <row r="68" spans="1:10" ht="20.149999999999999" customHeight="1" x14ac:dyDescent="0.25">
      <c r="A68" s="6">
        <f ca="1">A67/OFFSET(INDEX(Summary!B:B,MATCH(A60,Summary!B:B,0),0),0,2)</f>
        <v>13.717421124828533</v>
      </c>
      <c r="B68" s="7">
        <f ca="1">OFFSET(INDEX('Raw Data IC50'!$A:$A,MATCH(A60,'Raw Data IC50'!$A:$A,0),0),0,9)</f>
        <v>-9.7070927820672726</v>
      </c>
      <c r="C68" s="7">
        <f ca="1">OFFSET(INDEX('Raw Data IC50'!$A:$A,MATCH(A60,'Raw Data IC50'!$A:$A,0),0),1,9)</f>
        <v>-4.3181691814599894</v>
      </c>
      <c r="D68" s="7">
        <f ca="1">AVERAGE(B68:C68)</f>
        <v>-7.012630981763631</v>
      </c>
      <c r="E68" s="6">
        <f ca="1">STDEV(B68:C68)</f>
        <v>3.8105444212856359</v>
      </c>
      <c r="G68" s="5"/>
    </row>
    <row r="69" spans="1:10" ht="20.149999999999999" customHeight="1" x14ac:dyDescent="0.25">
      <c r="A69" s="6">
        <f ca="1">A68/OFFSET(INDEX(Summary!B:B,MATCH(A60,Summary!B:B,0),0),0,2)</f>
        <v>4.5724737082761777</v>
      </c>
      <c r="B69" s="7">
        <f ca="1">OFFSET(INDEX('Raw Data IC50'!$A:$A,MATCH(A60,'Raw Data IC50'!$A:$A,0),0),0,10)</f>
        <v>-10.113643967087642</v>
      </c>
      <c r="C69" s="7">
        <f ca="1">OFFSET(INDEX('Raw Data IC50'!$A:$A,MATCH(A60,'Raw Data IC50'!$A:$A,0),0),1,10)</f>
        <v>-5.0612983816171822</v>
      </c>
      <c r="D69" s="7">
        <f ca="1">AVERAGE(B69:C69)</f>
        <v>-7.5874711743524124</v>
      </c>
      <c r="E69" s="6">
        <f ca="1">STDEV(B69:C69)</f>
        <v>3.5725478243840776</v>
      </c>
      <c r="G69" s="5"/>
    </row>
    <row r="70" spans="1:10" ht="20.149999999999999" customHeight="1" x14ac:dyDescent="0.25">
      <c r="A70" s="6">
        <f ca="1">A69/OFFSET(INDEX(Summary!B:B,MATCH(A60,Summary!B:B,0),0),0,2)</f>
        <v>1.524157902758726</v>
      </c>
      <c r="B70" s="7">
        <f ca="1">OFFSET(INDEX('Raw Data IC50'!$A:$A,MATCH(A60,'Raw Data IC50'!$A:$A,0),0),0,11)</f>
        <v>-3.7930170074854859</v>
      </c>
      <c r="C70" s="7">
        <f ca="1">OFFSET(INDEX('Raw Data IC50'!$A:$A,MATCH(A60,'Raw Data IC50'!$A:$A,0),0),1,11)</f>
        <v>-7.9861768827494757</v>
      </c>
      <c r="D70" s="7">
        <f t="shared" ref="D70:D71" ca="1" si="18">AVERAGE(B70:C70)</f>
        <v>-5.8895969451174803</v>
      </c>
      <c r="E70" s="6">
        <f t="shared" ref="E70:E71" ca="1" si="19">STDEV(B70:C70)</f>
        <v>2.9650117823985069</v>
      </c>
    </row>
    <row r="71" spans="1:10" ht="20.149999999999999" customHeight="1" x14ac:dyDescent="0.25">
      <c r="A71" s="8">
        <f ca="1">A70/OFFSET(INDEX(Summary!B:B,MATCH(A60,Summary!B:B,0),0),0,2)/10</f>
        <v>5.0805263425290868E-2</v>
      </c>
      <c r="B71" s="9">
        <f ca="1">OFFSET(INDEX('Raw Data IC50'!$A:$A,MATCH(A60,'Raw Data IC50'!$A:$A,0),0),0,12)</f>
        <v>-5.1025754838515169</v>
      </c>
      <c r="C71" s="9">
        <f ca="1">OFFSET(INDEX('Raw Data IC50'!$A:$A,MATCH(A60,'Raw Data IC50'!$A:$A,0),0),1,12)</f>
        <v>-2.8015183942264885</v>
      </c>
      <c r="D71" s="9">
        <f t="shared" ca="1" si="18"/>
        <v>-3.9520469390390027</v>
      </c>
      <c r="E71" s="8">
        <f t="shared" ca="1" si="19"/>
        <v>1.6270930719712386</v>
      </c>
      <c r="F71" s="60" t="s">
        <v>17</v>
      </c>
    </row>
    <row r="73" spans="1:10" ht="20.149999999999999" customHeight="1" x14ac:dyDescent="0.25">
      <c r="A73" s="75" t="s">
        <v>68</v>
      </c>
      <c r="B73" s="76"/>
      <c r="C73" s="76"/>
      <c r="D73" s="76"/>
      <c r="E73" s="77"/>
    </row>
    <row r="74" spans="1:10" ht="20.149999999999999" customHeight="1" x14ac:dyDescent="0.25">
      <c r="A74" s="56" t="str">
        <f>Summary!B11</f>
        <v>HW356071</v>
      </c>
      <c r="B74" s="78" t="s">
        <v>34</v>
      </c>
      <c r="C74" s="79"/>
      <c r="D74" s="79"/>
      <c r="E74" s="80"/>
      <c r="G74" s="5" t="s">
        <v>32</v>
      </c>
      <c r="H74" s="5">
        <v>-6.4880000000000004</v>
      </c>
    </row>
    <row r="75" spans="1:10" ht="20.149999999999999" customHeight="1" x14ac:dyDescent="0.25">
      <c r="A75" s="57" t="s">
        <v>69</v>
      </c>
      <c r="B75" s="58" t="s">
        <v>30</v>
      </c>
      <c r="C75" s="58" t="s">
        <v>31</v>
      </c>
      <c r="D75" s="58" t="s">
        <v>35</v>
      </c>
      <c r="E75" s="59" t="s">
        <v>26</v>
      </c>
      <c r="G75" s="5" t="s">
        <v>33</v>
      </c>
      <c r="H75" s="5">
        <v>86.58</v>
      </c>
    </row>
    <row r="76" spans="1:10" ht="20.149999999999999" customHeight="1" x14ac:dyDescent="0.25">
      <c r="A76" s="6">
        <f ca="1">OFFSET(INDEX(Summary!B:B,MATCH(A74,Summary!B:B,0),0),0,1)</f>
        <v>10000</v>
      </c>
      <c r="B76" s="7">
        <f ca="1">OFFSET(INDEX('Raw Data IC50'!$A:$A,MATCH(A74,'Raw Data IC50'!$A:$A,0),0),0,3)</f>
        <v>86.506298527689111</v>
      </c>
      <c r="C76" s="7">
        <f ca="1">OFFSET(INDEX('Raw Data IC50'!$A:$A,MATCH(A74,'Raw Data IC50'!$A:$A,0),0),1,3)</f>
        <v>88.465830004306753</v>
      </c>
      <c r="D76" s="7">
        <f ca="1">AVERAGE(B76:C76)</f>
        <v>87.486064265997925</v>
      </c>
      <c r="E76" s="6">
        <f ca="1">STDEV(B76:C76)</f>
        <v>1.385597995064823</v>
      </c>
      <c r="G76" s="5" t="s">
        <v>37</v>
      </c>
      <c r="H76" s="5">
        <v>96.89</v>
      </c>
      <c r="I76" s="5"/>
    </row>
    <row r="77" spans="1:10" ht="20.149999999999999" customHeight="1" x14ac:dyDescent="0.25">
      <c r="A77" s="6">
        <f ca="1">A76/OFFSET(INDEX(Summary!B:B,MATCH(A74,Summary!B:B,0),0),0,2)</f>
        <v>3333.3333333333335</v>
      </c>
      <c r="B77" s="7">
        <f ca="1">OFFSET(INDEX('Raw Data IC50'!$A:$A,MATCH(A74,'Raw Data IC50'!$A:$A,0),0),0,4)</f>
        <v>87.066507966574974</v>
      </c>
      <c r="C77" s="7">
        <f ca="1">OFFSET(INDEX('Raw Data IC50'!$A:$A,MATCH(A74,'Raw Data IC50'!$A:$A,0),0),1,4)</f>
        <v>86.98409512204546</v>
      </c>
      <c r="D77" s="7">
        <f ca="1">AVERAGE(B77:C77)</f>
        <v>87.025301544310224</v>
      </c>
      <c r="E77" s="6">
        <f t="shared" ref="E77:E81" ca="1" si="20">STDEV(B77:C77)</f>
        <v>5.8274681223692351E-2</v>
      </c>
      <c r="G77" s="5" t="s">
        <v>38</v>
      </c>
      <c r="H77" s="5">
        <v>117.489</v>
      </c>
      <c r="I77" s="5"/>
    </row>
    <row r="78" spans="1:10" ht="20.149999999999999" customHeight="1" x14ac:dyDescent="0.25">
      <c r="A78" s="6">
        <f ca="1">A77/OFFSET(INDEX(Summary!B:B,MATCH(A74,Summary!B:B,0),0),0,2)</f>
        <v>1111.1111111111111</v>
      </c>
      <c r="B78" s="7">
        <f ca="1">OFFSET(INDEX('Raw Data IC50'!$A:$A,MATCH(A74,'Raw Data IC50'!$A:$A,0),0),0,5)</f>
        <v>88.214067952665147</v>
      </c>
      <c r="C78" s="7">
        <f ca="1">OFFSET(INDEX('Raw Data IC50'!$A:$A,MATCH(A74,'Raw Data IC50'!$A:$A,0),0),1,5)</f>
        <v>87.755920389851866</v>
      </c>
      <c r="D78" s="7">
        <f ca="1">AVERAGE(B78:C78)</f>
        <v>87.984994171258506</v>
      </c>
      <c r="E78" s="6">
        <f t="shared" ca="1" si="20"/>
        <v>0.32395924844936053</v>
      </c>
      <c r="G78" s="5"/>
    </row>
    <row r="79" spans="1:10" ht="20.149999999999999" customHeight="1" x14ac:dyDescent="0.25">
      <c r="A79" s="6">
        <f ca="1">A78/OFFSET(INDEX(Summary!B:B,MATCH(A74,Summary!B:B,0),0),0,2)</f>
        <v>370.37037037037038</v>
      </c>
      <c r="B79" s="7">
        <f ca="1">OFFSET(INDEX('Raw Data IC50'!$A:$A,MATCH(A74,'Raw Data IC50'!$A:$A,0),0),0,6)</f>
        <v>77.273374101539787</v>
      </c>
      <c r="C79" s="7">
        <f ca="1">OFFSET(INDEX('Raw Data IC50'!$A:$A,MATCH(A74,'Raw Data IC50'!$A:$A,0),0),1,6)</f>
        <v>79.382323033848152</v>
      </c>
      <c r="D79" s="7">
        <f ca="1">AVERAGE(B79:C79)</f>
        <v>78.327848567693962</v>
      </c>
      <c r="E79" s="6">
        <f t="shared" ca="1" si="20"/>
        <v>1.4912520912113743</v>
      </c>
      <c r="G79" s="5"/>
    </row>
    <row r="80" spans="1:10" ht="20.149999999999999" customHeight="1" x14ac:dyDescent="0.25">
      <c r="A80" s="6">
        <f ca="1">A79/OFFSET(INDEX(Summary!B:B,MATCH(A74,Summary!B:B,0),0),0,2)</f>
        <v>123.4567901234568</v>
      </c>
      <c r="B80" s="7">
        <f ca="1">OFFSET(INDEX('Raw Data IC50'!$A:$A,MATCH(A74,'Raw Data IC50'!$A:$A,0),0),0,7)</f>
        <v>52.644231901922588</v>
      </c>
      <c r="C80" s="7">
        <f ca="1">OFFSET(INDEX('Raw Data IC50'!$A:$A,MATCH(A74,'Raw Data IC50'!$A:$A,0),0),1,7)</f>
        <v>54.945288991547613</v>
      </c>
      <c r="D80" s="7">
        <f t="shared" ref="D80:D81" ca="1" si="21">AVERAGE(B80:C80)</f>
        <v>53.794760446735097</v>
      </c>
      <c r="E80" s="6">
        <f t="shared" ca="1" si="20"/>
        <v>1.6270930719712369</v>
      </c>
      <c r="G80" s="5"/>
    </row>
    <row r="81" spans="1:7" ht="20.149999999999999" customHeight="1" x14ac:dyDescent="0.25">
      <c r="A81" s="6">
        <f ca="1">A80/OFFSET(INDEX(Summary!B:B,MATCH(A74,Summary!B:B,0),0),0,2)</f>
        <v>41.152263374485599</v>
      </c>
      <c r="B81" s="7">
        <f ca="1">OFFSET(INDEX('Raw Data IC50'!$A:$A,MATCH(A74,'Raw Data IC50'!$A:$A,0),0),0,8)</f>
        <v>-1.4574680927057384</v>
      </c>
      <c r="C81" s="7">
        <f ca="1">OFFSET(INDEX('Raw Data IC50'!$A:$A,MATCH(A74,'Raw Data IC50'!$A:$A,0),0),1,8)</f>
        <v>10.044000637062119</v>
      </c>
      <c r="D81" s="7">
        <f t="shared" ca="1" si="21"/>
        <v>4.2932662721781902</v>
      </c>
      <c r="E81" s="6">
        <f t="shared" ca="1" si="20"/>
        <v>8.1327665324238811</v>
      </c>
      <c r="G81" s="5"/>
    </row>
    <row r="82" spans="1:7" ht="20.149999999999999" customHeight="1" x14ac:dyDescent="0.25">
      <c r="A82" s="6">
        <f ca="1">A81/OFFSET(INDEX(Summary!B:B,MATCH(A74,Summary!B:B,0),0),0,2)</f>
        <v>13.717421124828533</v>
      </c>
      <c r="B82" s="7">
        <f ca="1">OFFSET(INDEX('Raw Data IC50'!$A:$A,MATCH(A74,'Raw Data IC50'!$A:$A,0),0),0,9)</f>
        <v>-9.7018624643184008</v>
      </c>
      <c r="C82" s="7">
        <f ca="1">OFFSET(INDEX('Raw Data IC50'!$A:$A,MATCH(A74,'Raw Data IC50'!$A:$A,0),0),1,9)</f>
        <v>-6.212957805942966</v>
      </c>
      <c r="D82" s="7">
        <f ca="1">AVERAGE(B82:C82)</f>
        <v>-7.957410135130683</v>
      </c>
      <c r="E82" s="6">
        <f ca="1">STDEV(B82:C82)</f>
        <v>2.4670281428506078</v>
      </c>
      <c r="G82" s="5"/>
    </row>
    <row r="83" spans="1:7" ht="20.149999999999999" customHeight="1" x14ac:dyDescent="0.25">
      <c r="A83" s="6">
        <f ca="1">A82/OFFSET(INDEX(Summary!B:B,MATCH(A74,Summary!B:B,0),0),0,2)</f>
        <v>4.5724737082761777</v>
      </c>
      <c r="B83" s="7">
        <f ca="1">OFFSET(INDEX('Raw Data IC50'!$A:$A,MATCH(A74,'Raw Data IC50'!$A:$A,0),0),0,10)</f>
        <v>-9.8430810435379232</v>
      </c>
      <c r="C83" s="7">
        <f ca="1">OFFSET(INDEX('Raw Data IC50'!$A:$A,MATCH(A74,'Raw Data IC50'!$A:$A,0),0),1,10)</f>
        <v>-2.9137581859184825</v>
      </c>
      <c r="D83" s="7">
        <f ca="1">AVERAGE(B83:C83)</f>
        <v>-6.3784196147282026</v>
      </c>
      <c r="E83" s="6">
        <f ca="1">STDEV(B83:C83)</f>
        <v>4.8997711816536516</v>
      </c>
      <c r="G83" s="5"/>
    </row>
    <row r="84" spans="1:7" ht="20.149999999999999" customHeight="1" x14ac:dyDescent="0.25">
      <c r="A84" s="6">
        <f ca="1">A83/OFFSET(INDEX(Summary!B:B,MATCH(A74,Summary!B:B,0),0),0,2)</f>
        <v>1.524157902758726</v>
      </c>
      <c r="B84" s="7">
        <f ca="1">OFFSET(INDEX('Raw Data IC50'!$A:$A,MATCH(A74,'Raw Data IC50'!$A:$A,0),0),0,11)</f>
        <v>-1.6651258433298424</v>
      </c>
      <c r="C84" s="7">
        <f ca="1">OFFSET(INDEX('Raw Data IC50'!$A:$A,MATCH(A74,'Raw Data IC50'!$A:$A,0),0),1,11)</f>
        <v>-5.2415323040445019</v>
      </c>
      <c r="D84" s="7">
        <f t="shared" ref="D84:D85" ca="1" si="22">AVERAGE(B84:C84)</f>
        <v>-3.453329073687172</v>
      </c>
      <c r="E84" s="6">
        <f t="shared" ref="E84:E85" ca="1" si="23">STDEV(B84:C84)</f>
        <v>2.5289012606507155</v>
      </c>
    </row>
    <row r="85" spans="1:7" ht="20.149999999999999" customHeight="1" x14ac:dyDescent="0.25">
      <c r="A85" s="8">
        <f ca="1">A84/OFFSET(INDEX(Summary!B:B,MATCH(A74,Summary!B:B,0),0),0,2)/10</f>
        <v>5.0805263425290868E-2</v>
      </c>
      <c r="B85" s="9">
        <f ca="1">OFFSET(INDEX('Raw Data IC50'!$A:$A,MATCH(A74,'Raw Data IC50'!$A:$A,0),0),0,12)</f>
        <v>-2.8003875147132193</v>
      </c>
      <c r="C85" s="9">
        <f ca="1">OFFSET(INDEX('Raw Data IC50'!$A:$A,MATCH(A74,'Raw Data IC50'!$A:$A,0),0),1,12)</f>
        <v>-1.2250723527288647</v>
      </c>
      <c r="D85" s="9">
        <f t="shared" ca="1" si="22"/>
        <v>-2.012729933721042</v>
      </c>
      <c r="E85" s="8">
        <f t="shared" ca="1" si="23"/>
        <v>1.1139160335451215</v>
      </c>
      <c r="F85" s="60" t="s">
        <v>17</v>
      </c>
    </row>
  </sheetData>
  <mergeCells count="13">
    <mergeCell ref="B74:E74"/>
    <mergeCell ref="A73:E73"/>
    <mergeCell ref="B1:H1"/>
    <mergeCell ref="A17:E17"/>
    <mergeCell ref="A31:E31"/>
    <mergeCell ref="A45:E45"/>
    <mergeCell ref="B60:E60"/>
    <mergeCell ref="B4:E4"/>
    <mergeCell ref="B18:E18"/>
    <mergeCell ref="B32:E32"/>
    <mergeCell ref="B46:E46"/>
    <mergeCell ref="A59:E59"/>
    <mergeCell ref="A3:E3"/>
  </mergeCells>
  <phoneticPr fontId="7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69" r:id="rId266">
          <objectPr defaultSize="0" r:id="rId267">
            <anchor moveWithCells="1">
              <from>
                <xdr:col>7</xdr:col>
                <xdr:colOff>520700</xdr:colOff>
                <xdr:row>3</xdr:row>
                <xdr:rowOff>38100</xdr:rowOff>
              </from>
              <to>
                <xdr:col>13</xdr:col>
                <xdr:colOff>501650</xdr:colOff>
                <xdr:row>13</xdr:row>
                <xdr:rowOff>196850</xdr:rowOff>
              </to>
            </anchor>
          </objectPr>
        </oleObject>
      </mc:Choice>
      <mc:Fallback>
        <oleObject progId="Prism8.Document" shapeId="19769" r:id="rId266"/>
      </mc:Fallback>
    </mc:AlternateContent>
    <mc:AlternateContent xmlns:mc="http://schemas.openxmlformats.org/markup-compatibility/2006">
      <mc:Choice Requires="x14">
        <oleObject progId="Prism8.Document" shapeId="19770" r:id="rId268">
          <objectPr defaultSize="0" r:id="rId269">
            <anchor moveWithCells="1">
              <from>
                <xdr:col>7</xdr:col>
                <xdr:colOff>508000</xdr:colOff>
                <xdr:row>17</xdr:row>
                <xdr:rowOff>76200</xdr:rowOff>
              </from>
              <to>
                <xdr:col>13</xdr:col>
                <xdr:colOff>495300</xdr:colOff>
                <xdr:row>27</xdr:row>
                <xdr:rowOff>234950</xdr:rowOff>
              </to>
            </anchor>
          </objectPr>
        </oleObject>
      </mc:Choice>
      <mc:Fallback>
        <oleObject progId="Prism8.Document" shapeId="19770" r:id="rId268"/>
      </mc:Fallback>
    </mc:AlternateContent>
    <mc:AlternateContent xmlns:mc="http://schemas.openxmlformats.org/markup-compatibility/2006">
      <mc:Choice Requires="x14">
        <oleObject progId="Prism8.Document" shapeId="19772" r:id="rId270">
          <objectPr defaultSize="0" r:id="rId271">
            <anchor moveWithCells="1">
              <from>
                <xdr:col>7</xdr:col>
                <xdr:colOff>514350</xdr:colOff>
                <xdr:row>31</xdr:row>
                <xdr:rowOff>120650</xdr:rowOff>
              </from>
              <to>
                <xdr:col>13</xdr:col>
                <xdr:colOff>501650</xdr:colOff>
                <xdr:row>42</xdr:row>
                <xdr:rowOff>25400</xdr:rowOff>
              </to>
            </anchor>
          </objectPr>
        </oleObject>
      </mc:Choice>
      <mc:Fallback>
        <oleObject progId="Prism8.Document" shapeId="19772" r:id="rId270"/>
      </mc:Fallback>
    </mc:AlternateContent>
    <mc:AlternateContent xmlns:mc="http://schemas.openxmlformats.org/markup-compatibility/2006">
      <mc:Choice Requires="x14">
        <oleObject progId="Prism8.Document" shapeId="19773" r:id="rId272">
          <objectPr defaultSize="0" r:id="rId273">
            <anchor moveWithCells="1">
              <from>
                <xdr:col>7</xdr:col>
                <xdr:colOff>533400</xdr:colOff>
                <xdr:row>45</xdr:row>
                <xdr:rowOff>69850</xdr:rowOff>
              </from>
              <to>
                <xdr:col>13</xdr:col>
                <xdr:colOff>514350</xdr:colOff>
                <xdr:row>55</xdr:row>
                <xdr:rowOff>228600</xdr:rowOff>
              </to>
            </anchor>
          </objectPr>
        </oleObject>
      </mc:Choice>
      <mc:Fallback>
        <oleObject progId="Prism8.Document" shapeId="19773" r:id="rId272"/>
      </mc:Fallback>
    </mc:AlternateContent>
    <mc:AlternateContent xmlns:mc="http://schemas.openxmlformats.org/markup-compatibility/2006">
      <mc:Choice Requires="x14">
        <oleObject progId="Prism8.Document" shapeId="19774" r:id="rId274">
          <objectPr defaultSize="0" r:id="rId275">
            <anchor moveWithCells="1">
              <from>
                <xdr:col>7</xdr:col>
                <xdr:colOff>533400</xdr:colOff>
                <xdr:row>59</xdr:row>
                <xdr:rowOff>38100</xdr:rowOff>
              </from>
              <to>
                <xdr:col>13</xdr:col>
                <xdr:colOff>514350</xdr:colOff>
                <xdr:row>69</xdr:row>
                <xdr:rowOff>196850</xdr:rowOff>
              </to>
            </anchor>
          </objectPr>
        </oleObject>
      </mc:Choice>
      <mc:Fallback>
        <oleObject progId="Prism8.Document" shapeId="19774" r:id="rId274"/>
      </mc:Fallback>
    </mc:AlternateContent>
    <mc:AlternateContent xmlns:mc="http://schemas.openxmlformats.org/markup-compatibility/2006">
      <mc:Choice Requires="x14">
        <oleObject progId="Prism8.Document" shapeId="19775" r:id="rId276">
          <objectPr defaultSize="0" r:id="rId277">
            <anchor moveWithCells="1">
              <from>
                <xdr:col>7</xdr:col>
                <xdr:colOff>520700</xdr:colOff>
                <xdr:row>73</xdr:row>
                <xdr:rowOff>76200</xdr:rowOff>
              </from>
              <to>
                <xdr:col>13</xdr:col>
                <xdr:colOff>508000</xdr:colOff>
                <xdr:row>83</xdr:row>
                <xdr:rowOff>234950</xdr:rowOff>
              </to>
            </anchor>
          </objectPr>
        </oleObject>
      </mc:Choice>
      <mc:Fallback>
        <oleObject progId="Prism8.Document" shapeId="19775" r:id="rId27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2025-03-18T08:42:39Z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