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3"/>
    <sheet name="Hoja2" sheetId="2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<sst xmlns="http://schemas.openxmlformats.org/spreadsheetml/2006/main" count="72" uniqueCount="39">
  <si>
    <t xml:space="preserve">Maneuver</t>
  </si>
  <si>
    <t xml:space="preserve">m0 (kg)</t>
  </si>
  <si>
    <t xml:space="preserve">mp (kg)</t>
  </si>
  <si>
    <t xml:space="preserve">me (kg)</t>
  </si>
  <si>
    <t xml:space="preserve">I (s)</t>
  </si>
  <si>
    <t xml:space="preserve">SIC</t>
  </si>
  <si>
    <t xml:space="preserve">SIC1</t>
  </si>
  <si>
    <t xml:space="preserve">SII</t>
  </si>
  <si>
    <t xml:space="preserve">SIVB</t>
  </si>
  <si>
    <t xml:space="preserve">SIVB1</t>
  </si>
  <si>
    <t xml:space="preserve">SM</t>
  </si>
  <si>
    <t xml:space="preserve">SM1</t>
  </si>
  <si>
    <t xml:space="preserve">LM</t>
  </si>
  <si>
    <t xml:space="preserve">LM1</t>
  </si>
  <si>
    <t xml:space="preserve">LM2</t>
  </si>
  <si>
    <t xml:space="preserve">LM3</t>
  </si>
  <si>
    <t xml:space="preserve">LMA</t>
  </si>
  <si>
    <t xml:space="preserve">LMA1</t>
  </si>
  <si>
    <t xml:space="preserve">LMA2</t>
  </si>
  <si>
    <t xml:space="preserve">LMA3</t>
  </si>
  <si>
    <t xml:space="preserve">SM2</t>
  </si>
  <si>
    <t xml:space="preserve">CM</t>
  </si>
  <si>
    <t xml:space="preserve">g (km/s²)</t>
  </si>
  <si>
    <t xml:space="preserve">delta v (km/s)</t>
  </si>
  <si>
    <t xml:space="preserve">days</t>
  </si>
  <si>
    <t xml:space="preserve">d</t>
  </si>
  <si>
    <t xml:space="preserve">h</t>
  </si>
  <si>
    <t xml:space="preserve">m</t>
  </si>
  <si>
    <t xml:space="preserve">Engine</t>
  </si>
  <si>
    <t xml:space="preserve">number</t>
  </si>
  <si>
    <t xml:space="preserve">F unit (kN)</t>
  </si>
  <si>
    <t xml:space="preserve">dm (kg/s)</t>
  </si>
  <si>
    <t xml:space="preserve">time (s)</t>
  </si>
  <si>
    <t xml:space="preserve">F max (kN)</t>
  </si>
  <si>
    <t xml:space="preserve">F1</t>
  </si>
  <si>
    <t xml:space="preserve">J2</t>
  </si>
  <si>
    <t xml:space="preserve">AJ10-137</t>
  </si>
  <si>
    <t xml:space="preserve">DPS</t>
  </si>
  <si>
    <t xml:space="preserve">APS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</si>
</sst>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4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12" activeCellId="0" sqref="H7:J12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2.8" hidden="false" customHeight="false" outlineLevel="0" collapsed="false">
      <c r="A2" s="1" t="s">
        <v>5</v>
      </c>
      <c r="B2" s="1" t="n">
        <v>2280000</v>
      </c>
      <c r="C2" s="1" t="n">
        <v>2150000</v>
      </c>
      <c r="D2" s="1" t="n">
        <f aca="false">B2-C2</f>
        <v>130000</v>
      </c>
      <c r="E2" s="1" t="n">
        <v>263</v>
      </c>
    </row>
    <row r="3" customFormat="false" ht="12.8" hidden="false" customHeight="false" outlineLevel="0" collapsed="false">
      <c r="A3" s="1" t="s">
        <v>6</v>
      </c>
      <c r="B3" s="1" t="n">
        <f aca="false">B2-E24</f>
        <v>988013.098629716</v>
      </c>
      <c r="C3" s="1" t="n">
        <f aca="false">C2-E24</f>
        <v>858013.098629716</v>
      </c>
      <c r="D3" s="1" t="n">
        <f aca="false">B3-C3</f>
        <v>130000</v>
      </c>
      <c r="E3" s="1" t="n">
        <v>263</v>
      </c>
    </row>
    <row r="4" customFormat="false" ht="12.8" hidden="false" customHeight="false" outlineLevel="0" collapsed="false">
      <c r="A4" s="1" t="s">
        <v>7</v>
      </c>
      <c r="B4" s="1" t="n">
        <v>480000</v>
      </c>
      <c r="C4" s="1" t="n">
        <v>443000</v>
      </c>
      <c r="D4" s="1" t="n">
        <f aca="false">B4-C4</f>
        <v>37000</v>
      </c>
      <c r="E4" s="1" t="n">
        <v>421</v>
      </c>
    </row>
    <row r="5" customFormat="false" ht="12.8" hidden="false" customHeight="false" outlineLevel="0" collapsed="false">
      <c r="A5" s="1" t="s">
        <v>8</v>
      </c>
      <c r="B5" s="1" t="n">
        <v>123000</v>
      </c>
      <c r="C5" s="1" t="n">
        <v>109000</v>
      </c>
      <c r="D5" s="1" t="n">
        <f aca="false">B5-C5</f>
        <v>14000</v>
      </c>
      <c r="E5" s="1" t="n">
        <v>421</v>
      </c>
    </row>
    <row r="6" customFormat="false" ht="12.8" hidden="false" customHeight="false" outlineLevel="0" collapsed="false">
      <c r="A6" s="1" t="s">
        <v>9</v>
      </c>
      <c r="B6" s="1" t="n">
        <f aca="false">B5-E27</f>
        <v>114099.52097731</v>
      </c>
      <c r="C6" s="1" t="n">
        <f aca="false">C5-E27</f>
        <v>100099.52097731</v>
      </c>
      <c r="D6" s="1" t="n">
        <f aca="false">B6-C6</f>
        <v>14000</v>
      </c>
      <c r="E6" s="1" t="n">
        <v>421</v>
      </c>
    </row>
    <row r="7" customFormat="false" ht="12.8" hidden="false" customHeight="false" outlineLevel="0" collapsed="false">
      <c r="A7" s="1" t="s">
        <v>10</v>
      </c>
      <c r="B7" s="1" t="n">
        <v>24520</v>
      </c>
      <c r="C7" s="1" t="n">
        <v>18410</v>
      </c>
      <c r="D7" s="1" t="n">
        <f aca="false">B7-C7</f>
        <v>6110</v>
      </c>
      <c r="E7" s="1" t="n">
        <v>314</v>
      </c>
    </row>
    <row r="8" customFormat="false" ht="12.8" hidden="false" customHeight="false" outlineLevel="0" collapsed="false">
      <c r="A8" s="1" t="s">
        <v>11</v>
      </c>
      <c r="B8" s="1" t="n">
        <f aca="false">B7-E29</f>
        <v>13211.648000936</v>
      </c>
      <c r="C8" s="1" t="n">
        <f aca="false">C7-E29</f>
        <v>7101.64800093603</v>
      </c>
      <c r="D8" s="1" t="n">
        <f aca="false">B8-C8</f>
        <v>6110</v>
      </c>
      <c r="E8" s="1" t="n">
        <v>314</v>
      </c>
    </row>
    <row r="9" customFormat="false" ht="12.8" hidden="false" customHeight="false" outlineLevel="0" collapsed="false">
      <c r="A9" s="1" t="s">
        <v>12</v>
      </c>
      <c r="B9" s="1" t="n">
        <v>15200</v>
      </c>
      <c r="C9" s="1" t="n">
        <v>10920</v>
      </c>
      <c r="D9" s="1" t="n">
        <f aca="false">B9-C9</f>
        <v>4280</v>
      </c>
      <c r="E9" s="1" t="n">
        <v>311</v>
      </c>
      <c r="I9" s="1"/>
    </row>
    <row r="10" customFormat="false" ht="12.8" hidden="false" customHeight="false" outlineLevel="0" collapsed="false">
      <c r="A10" s="1" t="s">
        <v>13</v>
      </c>
      <c r="B10" s="1" t="n">
        <f aca="false">B9-E31</f>
        <v>15089.2902451884</v>
      </c>
      <c r="C10" s="1" t="n">
        <f aca="false">C9-E31</f>
        <v>10809.2902451884</v>
      </c>
      <c r="D10" s="1" t="n">
        <f aca="false">B10-C10</f>
        <v>4280</v>
      </c>
      <c r="E10" s="1" t="n">
        <v>311</v>
      </c>
      <c r="F10" s="1"/>
    </row>
    <row r="11" customFormat="false" ht="12.8" hidden="false" customHeight="false" outlineLevel="0" collapsed="false">
      <c r="A11" s="1" t="s">
        <v>14</v>
      </c>
      <c r="B11" s="1" t="n">
        <f aca="false">B10-E32</f>
        <v>10562.7592634071</v>
      </c>
      <c r="C11" s="1" t="n">
        <f aca="false">C10-E32</f>
        <v>6282.75926340712</v>
      </c>
      <c r="D11" s="1" t="n">
        <f aca="false">B11-C11</f>
        <v>4280</v>
      </c>
      <c r="E11" s="1" t="n">
        <v>311</v>
      </c>
    </row>
    <row r="12" customFormat="false" ht="12.8" hidden="false" customHeight="false" outlineLevel="0" collapsed="false">
      <c r="A12" s="1" t="s">
        <v>15</v>
      </c>
      <c r="B12" s="1" t="n">
        <f aca="false">B11-E33</f>
        <v>8543.31152527586</v>
      </c>
      <c r="C12" s="1" t="n">
        <f aca="false">C11-E33</f>
        <v>4263.31152527586</v>
      </c>
      <c r="D12" s="1" t="n">
        <f aca="false">B12-C12</f>
        <v>4280</v>
      </c>
      <c r="E12" s="1" t="n">
        <v>311</v>
      </c>
    </row>
    <row r="13" customFormat="false" ht="12.8" hidden="false" customHeight="false" outlineLevel="0" collapsed="false">
      <c r="A13" s="1" t="s">
        <v>16</v>
      </c>
      <c r="B13" s="1" t="n">
        <v>4700</v>
      </c>
      <c r="C13" s="1" t="n">
        <v>2353</v>
      </c>
      <c r="D13" s="1" t="n">
        <f aca="false">B13-C13</f>
        <v>2347</v>
      </c>
      <c r="E13" s="1" t="n">
        <v>311</v>
      </c>
    </row>
    <row r="14" customFormat="false" ht="12.8" hidden="false" customHeight="false" outlineLevel="0" collapsed="false">
      <c r="A14" s="1" t="s">
        <v>17</v>
      </c>
      <c r="B14" s="1" t="n">
        <f aca="false">B13-E35</f>
        <v>4336.973075002</v>
      </c>
      <c r="C14" s="1" t="n">
        <f aca="false">C13-E35</f>
        <v>1989.973075002</v>
      </c>
      <c r="D14" s="1" t="n">
        <f aca="false">B14-C14</f>
        <v>2347</v>
      </c>
      <c r="E14" s="1" t="n">
        <v>311</v>
      </c>
    </row>
    <row r="15" customFormat="false" ht="12.8" hidden="false" customHeight="false" outlineLevel="0" collapsed="false">
      <c r="A15" s="1" t="s">
        <v>18</v>
      </c>
      <c r="B15" s="1" t="n">
        <f aca="false">B14-E36</f>
        <v>2527.20758738028</v>
      </c>
      <c r="C15" s="2" t="n">
        <f aca="false">C14-E36</f>
        <v>180.207587380281</v>
      </c>
      <c r="D15" s="1" t="n">
        <f aca="false">B15-C15</f>
        <v>2347</v>
      </c>
      <c r="E15" s="1" t="n">
        <v>311</v>
      </c>
    </row>
    <row r="16" customFormat="false" ht="12.8" hidden="false" customHeight="false" outlineLevel="0" collapsed="false">
      <c r="A16" s="1" t="s">
        <v>19</v>
      </c>
      <c r="B16" s="1" t="n">
        <f aca="false">B15-E37</f>
        <v>2513.91755958466</v>
      </c>
      <c r="C16" s="1" t="n">
        <f aca="false">C15-E37</f>
        <v>166.917559584662</v>
      </c>
      <c r="D16" s="1" t="n">
        <f aca="false">B16-C16</f>
        <v>2347</v>
      </c>
      <c r="E16" s="1" t="n">
        <v>311</v>
      </c>
    </row>
    <row r="17" customFormat="false" ht="12.8" hidden="false" customHeight="false" outlineLevel="0" collapsed="false">
      <c r="A17" s="1" t="s">
        <v>20</v>
      </c>
      <c r="B17" s="1" t="n">
        <f aca="false">B8-E30</f>
        <v>12749.3842841131</v>
      </c>
      <c r="C17" s="1" t="n">
        <f aca="false">C8-E30</f>
        <v>6639.38428411311</v>
      </c>
      <c r="D17" s="1" t="n">
        <f aca="false">B17-C17</f>
        <v>6110</v>
      </c>
      <c r="E17" s="1" t="n">
        <v>314</v>
      </c>
    </row>
    <row r="18" customFormat="false" ht="12.8" hidden="false" customHeight="false" outlineLevel="0" collapsed="false">
      <c r="A18" s="1" t="s">
        <v>21</v>
      </c>
      <c r="B18" s="1" t="n">
        <v>5560</v>
      </c>
      <c r="C18" s="0" t="n">
        <v>0</v>
      </c>
      <c r="D18" s="1" t="n">
        <f aca="false">B18-C18</f>
        <v>5560</v>
      </c>
    </row>
    <row r="20" customFormat="false" ht="12.8" hidden="false" customHeight="false" outlineLevel="0" collapsed="false">
      <c r="A20" s="1" t="s">
        <v>22</v>
      </c>
    </row>
    <row r="21" customFormat="false" ht="12.8" hidden="false" customHeight="false" outlineLevel="0" collapsed="false">
      <c r="A21" s="1" t="n">
        <f aca="false">9.8 / 1000</f>
        <v>0.0098</v>
      </c>
    </row>
    <row r="23" customFormat="false" ht="12.8" hidden="false" customHeight="false" outlineLevel="0" collapsed="false">
      <c r="A23" s="1" t="s">
        <v>0</v>
      </c>
      <c r="B23" s="1" t="s">
        <v>1</v>
      </c>
      <c r="C23" s="1" t="s">
        <v>23</v>
      </c>
      <c r="D23" s="1" t="s">
        <v>4</v>
      </c>
      <c r="E23" s="1" t="s">
        <v>2</v>
      </c>
    </row>
    <row r="24" customFormat="false" ht="12.8" hidden="false" customHeight="false" outlineLevel="0" collapsed="false">
      <c r="A24" s="1" t="s">
        <v>5</v>
      </c>
      <c r="B24" s="1" t="n">
        <f aca="false">B2+B4+B5+B7+B9+B18</f>
        <v>2928280</v>
      </c>
      <c r="C24" s="1" t="n">
        <v>1.5</v>
      </c>
      <c r="D24" s="1" t="n">
        <f aca="false">(-C24)/($A$21*LN(1-((C2)/(B24))))</f>
        <v>115.510569933823</v>
      </c>
      <c r="E24" s="1" t="n">
        <f aca="false">B24*(1-EXP((-C24)/(E2*$A$21)))</f>
        <v>1291986.90137028</v>
      </c>
    </row>
    <row r="25" customFormat="false" ht="12.8" hidden="false" customHeight="false" outlineLevel="0" collapsed="false">
      <c r="A25" s="1" t="s">
        <v>6</v>
      </c>
      <c r="B25" s="1" t="n">
        <f aca="false">B3</f>
        <v>988013.098629716</v>
      </c>
      <c r="C25" s="1" t="n">
        <v>4.352</v>
      </c>
      <c r="D25" s="1" t="n">
        <f aca="false">(-C25)/($A$21*LN(1-((C3)/(B25))))</f>
        <v>218.957726775852</v>
      </c>
      <c r="E25" s="1" t="n">
        <f aca="false">B25*(1-EXP((-C25)/(E3*$A$21)))</f>
        <v>805435.98260904</v>
      </c>
    </row>
    <row r="26" customFormat="false" ht="12.8" hidden="false" customHeight="false" outlineLevel="0" collapsed="false">
      <c r="A26" s="1" t="s">
        <v>7</v>
      </c>
      <c r="B26" s="1" t="n">
        <f aca="false">B4+B5+B7+B9+B18</f>
        <v>648280</v>
      </c>
      <c r="C26" s="1" t="n">
        <v>3.36</v>
      </c>
      <c r="D26" s="1" t="n">
        <f aca="false">(-C26)/($A$21*LN(1-((C4)/(B26))))</f>
        <v>298.150179149064</v>
      </c>
      <c r="E26" s="1" t="n">
        <f aca="false">B26*(1-EXP((-C26)/(E4*$A$21)))</f>
        <v>361149.967212856</v>
      </c>
    </row>
    <row r="27" customFormat="false" ht="12.8" hidden="false" customHeight="false" outlineLevel="0" collapsed="false">
      <c r="A27" s="1" t="s">
        <v>8</v>
      </c>
      <c r="B27" s="1" t="n">
        <f aca="false">B5+B7+B9+B18</f>
        <v>168280</v>
      </c>
      <c r="C27" s="1" t="n">
        <v>0.2242</v>
      </c>
      <c r="D27" s="1" t="n">
        <f aca="false">(-C27)/($A$21*LN(1-((C5)/(B27))))</f>
        <v>21.9268619758744</v>
      </c>
      <c r="E27" s="1" t="n">
        <f aca="false">B27*(1-EXP((-C27)/(E5*$A$21)))</f>
        <v>8900.47902268974</v>
      </c>
    </row>
    <row r="28" customFormat="false" ht="12.8" hidden="false" customHeight="false" outlineLevel="0" collapsed="false">
      <c r="A28" s="1" t="s">
        <v>9</v>
      </c>
      <c r="B28" s="1" t="n">
        <f aca="false">B27-E27</f>
        <v>159379.52097731</v>
      </c>
      <c r="C28" s="1" t="n">
        <v>3.675</v>
      </c>
      <c r="D28" s="1" t="n">
        <f aca="false">(-C28)/($A$21*LN(1-((C6)/(B28))))</f>
        <v>379.16463000093</v>
      </c>
      <c r="E28" s="1" t="n">
        <f aca="false">B28*(1-EXP((-C28)/(E6*$A$21)))</f>
        <v>93977.5797508735</v>
      </c>
    </row>
    <row r="29" customFormat="false" ht="12.8" hidden="false" customHeight="false" outlineLevel="0" collapsed="false">
      <c r="A29" s="1" t="s">
        <v>10</v>
      </c>
      <c r="B29" s="1" t="n">
        <f aca="false">B7+B9+B18</f>
        <v>45280</v>
      </c>
      <c r="C29" s="1" t="n">
        <v>0.8842</v>
      </c>
      <c r="D29" s="1" t="n">
        <f aca="false">(-C29)/($A$21*LN(1-((C7)/(B29))))</f>
        <v>172.891871971821</v>
      </c>
      <c r="E29" s="1" t="n">
        <f aca="false">B29*(1-EXP((-C29)/(E7*$A$21)))</f>
        <v>11308.351999064</v>
      </c>
    </row>
    <row r="30" customFormat="false" ht="12.8" hidden="false" customHeight="false" outlineLevel="0" collapsed="false">
      <c r="A30" s="1" t="s">
        <v>11</v>
      </c>
      <c r="B30" s="1" t="n">
        <f aca="false">B29-E29</f>
        <v>33971.648000936</v>
      </c>
      <c r="C30" s="1" t="n">
        <v>0.04216</v>
      </c>
      <c r="D30" s="1" t="n">
        <f aca="false">(-C30)/($A$21*LN(1-((C8)/(B30))))</f>
        <v>18.3443482246582</v>
      </c>
      <c r="E30" s="1" t="n">
        <f aca="false">B30*(1-EXP((-C30)/(E8*$A$21)))</f>
        <v>462.263716822923</v>
      </c>
    </row>
    <row r="31" customFormat="false" ht="12.8" hidden="false" customHeight="false" outlineLevel="0" collapsed="false">
      <c r="A31" s="1" t="s">
        <v>12</v>
      </c>
      <c r="B31" s="1" t="n">
        <f aca="false">B9</f>
        <v>15200</v>
      </c>
      <c r="C31" s="1" t="n">
        <v>0.02228</v>
      </c>
      <c r="D31" s="1" t="n">
        <f aca="false">(-C31)/($A$21*LN(1-((C9)/(B31))))</f>
        <v>1.79388723599981</v>
      </c>
      <c r="E31" s="1" t="n">
        <f aca="false">B31*(1-EXP((-C31)/(E9*$A$21)))</f>
        <v>110.709754811622</v>
      </c>
    </row>
    <row r="32" customFormat="false" ht="12.8" hidden="false" customHeight="false" outlineLevel="0" collapsed="false">
      <c r="A32" s="1" t="s">
        <v>13</v>
      </c>
      <c r="B32" s="1" t="n">
        <f aca="false">B31-E31</f>
        <v>15089.2902451884</v>
      </c>
      <c r="C32" s="1" t="n">
        <f aca="false">1.087</f>
        <v>1.087</v>
      </c>
      <c r="D32" s="1" t="n">
        <f aca="false">(-C32)/($A$21*LN(1-((C10)/(B32))))</f>
        <v>88.028198758469</v>
      </c>
      <c r="E32" s="1" t="n">
        <f aca="false">B32*(1-EXP((-C32)/(E10*$A$21)))</f>
        <v>4526.53098178126</v>
      </c>
    </row>
    <row r="33" customFormat="false" ht="12.8" hidden="false" customHeight="false" outlineLevel="0" collapsed="false">
      <c r="A33" s="1" t="s">
        <v>14</v>
      </c>
      <c r="B33" s="1" t="n">
        <f aca="false">B32-E32</f>
        <v>10562.7592634071</v>
      </c>
      <c r="C33" s="1" t="n">
        <v>0.6467</v>
      </c>
      <c r="D33" s="1" t="n">
        <f aca="false">(-C33)/($A$21*LN(1-((C11)/(B33))))</f>
        <v>73.0475373263249</v>
      </c>
      <c r="E33" s="1" t="n">
        <f aca="false">B33*(1-EXP((-C33)/(E11*$A$21)))</f>
        <v>2019.44773813126</v>
      </c>
    </row>
    <row r="34" customFormat="false" ht="12.8" hidden="false" customHeight="false" outlineLevel="0" collapsed="false">
      <c r="A34" s="1" t="s">
        <v>15</v>
      </c>
      <c r="B34" s="1" t="n">
        <f aca="false">B33-E33</f>
        <v>8543.31152527586</v>
      </c>
      <c r="C34" s="1" t="n">
        <v>0.04678</v>
      </c>
      <c r="D34" s="1" t="n">
        <f aca="false">(-C34)/($A$21*LN(1-((C12)/(B34))))</f>
        <v>6.90610410405128</v>
      </c>
      <c r="E34" s="1" t="n">
        <f aca="false">B34*(1-EXP((-C34)/(E12*$A$21)))</f>
        <v>130.12816758656</v>
      </c>
    </row>
    <row r="35" customFormat="false" ht="12.8" hidden="false" customHeight="false" outlineLevel="0" collapsed="false">
      <c r="A35" s="1" t="s">
        <v>16</v>
      </c>
      <c r="B35" s="1" t="n">
        <f aca="false">B13</f>
        <v>4700</v>
      </c>
      <c r="C35" s="1" t="n">
        <v>0.245</v>
      </c>
      <c r="D35" s="1" t="n">
        <f aca="false">(-C35)/($A$21*LN(1-((C13)/(B35))))</f>
        <v>36.0010291880671</v>
      </c>
      <c r="E35" s="1" t="n">
        <f aca="false">B35*(1-EXP((-C35)/(E13*$A$21)))</f>
        <v>363.026924997998</v>
      </c>
    </row>
    <row r="36" customFormat="false" ht="12.8" hidden="false" customHeight="false" outlineLevel="0" collapsed="false">
      <c r="A36" s="1" t="s">
        <v>17</v>
      </c>
      <c r="B36" s="1" t="n">
        <f aca="false">B35-E35</f>
        <v>4336.973075002</v>
      </c>
      <c r="C36" s="1" t="n">
        <v>1.646</v>
      </c>
      <c r="D36" s="1" t="n">
        <f aca="false">(-C36)/($A$21*LN(1-((C14)/(B36))))</f>
        <v>273.531900837253</v>
      </c>
      <c r="E36" s="1" t="n">
        <f aca="false">B36*(1-EXP((-C36)/(E14*$A$21)))</f>
        <v>1809.76548762172</v>
      </c>
    </row>
    <row r="37" customFormat="false" ht="12.8" hidden="false" customHeight="false" outlineLevel="0" collapsed="false">
      <c r="A37" s="1" t="s">
        <v>18</v>
      </c>
      <c r="B37" s="1" t="n">
        <f aca="false">B36-E36</f>
        <v>2527.20758738028</v>
      </c>
      <c r="C37" s="1" t="n">
        <v>0.01607</v>
      </c>
      <c r="D37" s="1" t="n">
        <f aca="false">(-C37)/($A$21*LN(1-((C15)/(B37))))</f>
        <v>22.166277070422</v>
      </c>
      <c r="E37" s="1" t="n">
        <f aca="false">B37*(1-EXP((-C37)/(E15*$A$21)))</f>
        <v>13.2900277956194</v>
      </c>
    </row>
    <row r="38" customFormat="false" ht="12.8" hidden="false" customHeight="false" outlineLevel="0" collapsed="false">
      <c r="A38" s="1" t="s">
        <v>19</v>
      </c>
      <c r="B38" s="1" t="n">
        <f aca="false">B37-E37</f>
        <v>2513.91755958466</v>
      </c>
      <c r="C38" s="1" t="n">
        <v>0.1708</v>
      </c>
      <c r="D38" s="1" t="n">
        <f aca="false">(-C38)/($A$21*LN(1-((C16)/(B38))))</f>
        <v>253.674748186978</v>
      </c>
      <c r="E38" s="1" t="n">
        <f aca="false">B38*(1-EXP((-C38)/(E16*$A$21)))</f>
        <v>137.006205473918</v>
      </c>
    </row>
    <row r="39" customFormat="false" ht="12.8" hidden="false" customHeight="false" outlineLevel="0" collapsed="false">
      <c r="A39" s="1" t="s">
        <v>20</v>
      </c>
      <c r="B39" s="2" t="n">
        <f aca="false">B30-E30-B31</f>
        <v>18309.3842841131</v>
      </c>
      <c r="C39" s="1" t="n">
        <v>0.9527</v>
      </c>
      <c r="D39" s="1" t="n">
        <f aca="false">(-C39)/($A$21*LN(1-((C17)/(B39))))</f>
        <v>215.843585814582</v>
      </c>
      <c r="E39" s="1" t="n">
        <f aca="false">B39*(1-EXP((-C39)/(E17*$A$21)))</f>
        <v>4875.04456160117</v>
      </c>
      <c r="G39" s="1"/>
    </row>
    <row r="41" customFormat="false" ht="12.8" hidden="false" customHeight="false" outlineLevel="0" collapsed="false">
      <c r="A41" s="1" t="s">
        <v>24</v>
      </c>
      <c r="B41" s="1" t="s">
        <v>25</v>
      </c>
      <c r="C41" s="1" t="s">
        <v>26</v>
      </c>
      <c r="D41" s="1" t="s">
        <v>27</v>
      </c>
    </row>
    <row r="42" customFormat="false" ht="12.8" hidden="false" customHeight="false" outlineLevel="0" collapsed="false">
      <c r="A42" s="1" t="n">
        <v>0.00102</v>
      </c>
      <c r="B42" s="1" t="n">
        <f aca="false">INT(A42)</f>
        <v>0</v>
      </c>
      <c r="C42" s="1" t="n">
        <f aca="false">INT((A42-B42)*24)</f>
        <v>0</v>
      </c>
      <c r="D42" s="1" t="n">
        <f aca="false">(((A42-B42)*24)-C42)*60</f>
        <v>1.4688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1" activeCellId="1" sqref="H7:J12 A1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28</v>
      </c>
      <c r="B1" s="1" t="s">
        <v>29</v>
      </c>
      <c r="C1" s="1" t="s">
        <v>4</v>
      </c>
      <c r="D1" s="1" t="s">
        <v>30</v>
      </c>
      <c r="E1" s="1" t="s">
        <v>2</v>
      </c>
      <c r="F1" s="1" t="s">
        <v>31</v>
      </c>
      <c r="G1" s="1" t="s">
        <v>32</v>
      </c>
      <c r="H1" s="1" t="s">
        <v>33</v>
      </c>
    </row>
    <row r="2" customFormat="false" ht="12.8" hidden="false" customHeight="false" outlineLevel="0" collapsed="false">
      <c r="A2" s="1" t="s">
        <v>34</v>
      </c>
      <c r="B2" s="1" t="n">
        <v>5</v>
      </c>
      <c r="C2" s="1" t="n">
        <f aca="false">Hoja1!E2</f>
        <v>263</v>
      </c>
      <c r="D2" s="1" t="n">
        <v>6770</v>
      </c>
      <c r="E2" s="1" t="n">
        <f aca="false">Hoja1!E24</f>
        <v>1291986.90137028</v>
      </c>
      <c r="F2" s="1" t="n">
        <f aca="false">D2/(C2*Hoja1!$A$21)</f>
        <v>2626.67804764491</v>
      </c>
      <c r="G2" s="1" t="n">
        <f aca="false">E2/(F2*B2)</f>
        <v>98.3742109185158</v>
      </c>
      <c r="H2" s="1" t="n">
        <f aca="false">D2*B2</f>
        <v>33850</v>
      </c>
    </row>
    <row r="3" customFormat="false" ht="12.8" hidden="false" customHeight="false" outlineLevel="0" collapsed="false">
      <c r="A3" s="1" t="s">
        <v>34</v>
      </c>
      <c r="B3" s="1" t="n">
        <v>5</v>
      </c>
      <c r="C3" s="1" t="n">
        <f aca="false">Hoja1!E3</f>
        <v>263</v>
      </c>
      <c r="D3" s="1" t="n">
        <v>6770</v>
      </c>
      <c r="E3" s="1" t="n">
        <v>805435.98260904</v>
      </c>
      <c r="F3" s="1" t="n">
        <f aca="false">D3/(C3*Hoja1!$A$21)</f>
        <v>2626.67804764491</v>
      </c>
      <c r="G3" s="1" t="n">
        <f aca="false">E3/(F3*B3)</f>
        <v>61.3273471662198</v>
      </c>
      <c r="H3" s="1" t="n">
        <f aca="false">D3*B3</f>
        <v>33850</v>
      </c>
    </row>
    <row r="4" customFormat="false" ht="12.8" hidden="false" customHeight="false" outlineLevel="0" collapsed="false">
      <c r="A4" s="1" t="s">
        <v>35</v>
      </c>
      <c r="B4" s="1" t="n">
        <v>5</v>
      </c>
      <c r="C4" s="1" t="n">
        <v>421</v>
      </c>
      <c r="D4" s="3" t="n">
        <v>880</v>
      </c>
      <c r="E4" s="1" t="n">
        <v>361149.967212856</v>
      </c>
      <c r="F4" s="1" t="n">
        <f aca="false">D4/(C4*Hoja1!$A$21)</f>
        <v>213.291967618401</v>
      </c>
      <c r="G4" s="1" t="n">
        <f aca="false">E4/(F4*B4)</f>
        <v>338.643757892455</v>
      </c>
      <c r="H4" s="1" t="n">
        <f aca="false">D4*B4</f>
        <v>4400</v>
      </c>
    </row>
    <row r="5" customFormat="false" ht="12.8" hidden="false" customHeight="false" outlineLevel="0" collapsed="false">
      <c r="A5" s="1" t="s">
        <v>35</v>
      </c>
      <c r="B5" s="1" t="n">
        <v>1</v>
      </c>
      <c r="C5" s="1" t="n">
        <v>421</v>
      </c>
      <c r="D5" s="3" t="n">
        <v>880</v>
      </c>
      <c r="E5" s="1" t="n">
        <v>8900.47902268974</v>
      </c>
      <c r="F5" s="1" t="n">
        <f aca="false">D5/(C5*Hoja1!$A$21)</f>
        <v>213.291967618401</v>
      </c>
      <c r="G5" s="1" t="n">
        <f aca="false">E5/(F5*B5)</f>
        <v>41.7290867634242</v>
      </c>
      <c r="H5" s="1" t="n">
        <f aca="false">D5*B5</f>
        <v>880</v>
      </c>
    </row>
    <row r="6" customFormat="false" ht="12.8" hidden="false" customHeight="false" outlineLevel="0" collapsed="false">
      <c r="A6" s="1" t="s">
        <v>35</v>
      </c>
      <c r="B6" s="1" t="n">
        <v>1</v>
      </c>
      <c r="C6" s="1" t="n">
        <v>421</v>
      </c>
      <c r="D6" s="3" t="n">
        <v>880</v>
      </c>
      <c r="E6" s="1" t="n">
        <v>93977.5797508735</v>
      </c>
      <c r="F6" s="1" t="n">
        <f aca="false">D6/(C6*Hoja1!$A$21)</f>
        <v>213.291967618401</v>
      </c>
      <c r="G6" s="1" t="n">
        <f aca="false">E6/(F6*B6)</f>
        <v>440.605339245629</v>
      </c>
      <c r="H6" s="1" t="n">
        <f aca="false">D6*B6</f>
        <v>880</v>
      </c>
    </row>
    <row r="7" customFormat="false" ht="12.8" hidden="false" customHeight="false" outlineLevel="0" collapsed="false">
      <c r="A7" s="1" t="s">
        <v>36</v>
      </c>
      <c r="B7" s="1" t="n">
        <v>1</v>
      </c>
      <c r="C7" s="1" t="n">
        <v>314</v>
      </c>
      <c r="D7" s="1" t="n">
        <v>91</v>
      </c>
      <c r="E7" s="1" t="n">
        <v>11308.351999064</v>
      </c>
      <c r="F7" s="1" t="n">
        <f aca="false">D7/(C7*Hoja1!$A$21)</f>
        <v>29.5723384895359</v>
      </c>
      <c r="G7" s="1" t="n">
        <f aca="false">E7/(F7*B7)</f>
        <v>382.396272214503</v>
      </c>
      <c r="H7" s="1" t="n">
        <f aca="false">D7*B7</f>
        <v>91</v>
      </c>
    </row>
    <row r="8" customFormat="false" ht="12.8" hidden="false" customHeight="false" outlineLevel="0" collapsed="false">
      <c r="A8" s="1" t="s">
        <v>36</v>
      </c>
      <c r="B8" s="1" t="n">
        <v>1</v>
      </c>
      <c r="C8" s="1" t="n">
        <v>314</v>
      </c>
      <c r="D8" s="1" t="n">
        <v>91</v>
      </c>
      <c r="E8" s="1" t="n">
        <v>462.263716822923</v>
      </c>
      <c r="F8" s="1" t="n">
        <f aca="false">D8/(C8*Hoja1!$A$21)</f>
        <v>29.5723384895359</v>
      </c>
      <c r="G8" s="1" t="n">
        <f aca="false">E8/(F8*B8)</f>
        <v>15.6316253781044</v>
      </c>
      <c r="H8" s="1" t="n">
        <f aca="false">D8*B8</f>
        <v>91</v>
      </c>
    </row>
    <row r="9" customFormat="false" ht="12.8" hidden="false" customHeight="false" outlineLevel="0" collapsed="false">
      <c r="A9" s="1" t="s">
        <v>37</v>
      </c>
      <c r="B9" s="1" t="n">
        <v>1</v>
      </c>
      <c r="C9" s="1" t="n">
        <v>311</v>
      </c>
      <c r="D9" s="1" t="n">
        <v>47</v>
      </c>
      <c r="E9" s="1" t="n">
        <v>110.709754811622</v>
      </c>
      <c r="F9" s="1" t="n">
        <f aca="false">D9/(C9*Hoja1!$A$21)</f>
        <v>15.4209593805368</v>
      </c>
      <c r="G9" s="1" t="n">
        <f aca="false">E9/(F9*B9)</f>
        <v>7.17917427052897</v>
      </c>
      <c r="H9" s="1" t="n">
        <f aca="false">D9*B9</f>
        <v>47</v>
      </c>
    </row>
    <row r="10" customFormat="false" ht="12.8" hidden="false" customHeight="false" outlineLevel="0" collapsed="false">
      <c r="A10" s="1" t="s">
        <v>37</v>
      </c>
      <c r="B10" s="1" t="n">
        <v>1</v>
      </c>
      <c r="C10" s="1" t="n">
        <v>311</v>
      </c>
      <c r="D10" s="1" t="n">
        <v>47</v>
      </c>
      <c r="E10" s="1" t="n">
        <v>4526.53098178126</v>
      </c>
      <c r="F10" s="1" t="n">
        <f aca="false">D10/(C10*Hoja1!$A$21)</f>
        <v>15.4209593805368</v>
      </c>
      <c r="G10" s="1" t="n">
        <f aca="false">E10/(F10*B10)</f>
        <v>293.531087793041</v>
      </c>
      <c r="H10" s="1" t="n">
        <f aca="false">D10*B10</f>
        <v>47</v>
      </c>
    </row>
    <row r="11" customFormat="false" ht="12.8" hidden="false" customHeight="false" outlineLevel="0" collapsed="false">
      <c r="A11" s="1" t="s">
        <v>37</v>
      </c>
      <c r="B11" s="1" t="n">
        <v>1</v>
      </c>
      <c r="C11" s="1" t="n">
        <v>311</v>
      </c>
      <c r="D11" s="1" t="n">
        <v>47</v>
      </c>
      <c r="E11" s="1" t="n">
        <v>2019.44773813126</v>
      </c>
      <c r="F11" s="1" t="n">
        <f aca="false">D11/(C11*Hoja1!$A$21)</f>
        <v>15.4209593805368</v>
      </c>
      <c r="G11" s="1" t="n">
        <f aca="false">E11/(F11*B11)</f>
        <v>130.954740771839</v>
      </c>
      <c r="H11" s="1" t="n">
        <f aca="false">D11*B11</f>
        <v>47</v>
      </c>
    </row>
    <row r="12" customFormat="false" ht="12.8" hidden="false" customHeight="false" outlineLevel="0" collapsed="false">
      <c r="A12" s="1" t="s">
        <v>37</v>
      </c>
      <c r="B12" s="1" t="n">
        <v>1</v>
      </c>
      <c r="C12" s="1" t="n">
        <v>311</v>
      </c>
      <c r="D12" s="1" t="n">
        <v>47</v>
      </c>
      <c r="E12" s="1" t="n">
        <v>130.12816758656</v>
      </c>
      <c r="F12" s="1" t="n">
        <f aca="false">D12/(C12*Hoja1!$A$21)</f>
        <v>15.4209593805368</v>
      </c>
      <c r="G12" s="1" t="n">
        <f aca="false">E12/(F12*B12)</f>
        <v>8.43839636532591</v>
      </c>
      <c r="H12" s="1" t="n">
        <f aca="false">D12*B12</f>
        <v>47</v>
      </c>
    </row>
    <row r="13" customFormat="false" ht="12.8" hidden="false" customHeight="false" outlineLevel="0" collapsed="false">
      <c r="A13" s="1" t="s">
        <v>38</v>
      </c>
      <c r="B13" s="1" t="n">
        <v>1</v>
      </c>
      <c r="C13" s="1" t="n">
        <v>311</v>
      </c>
      <c r="D13" s="1" t="n">
        <v>16</v>
      </c>
      <c r="E13" s="1" t="n">
        <v>363.026924997998</v>
      </c>
      <c r="F13" s="1" t="n">
        <f aca="false">D13/(C13*Hoja1!$A$21)</f>
        <v>5.2496882997572</v>
      </c>
      <c r="G13" s="1" t="n">
        <f aca="false">E13/(F13*B13)</f>
        <v>69.1520913755561</v>
      </c>
      <c r="H13" s="1" t="n">
        <f aca="false">D13*B13</f>
        <v>16</v>
      </c>
    </row>
    <row r="14" customFormat="false" ht="12.8" hidden="false" customHeight="false" outlineLevel="0" collapsed="false">
      <c r="A14" s="1" t="s">
        <v>38</v>
      </c>
      <c r="B14" s="1" t="n">
        <v>1</v>
      </c>
      <c r="C14" s="1" t="n">
        <v>311</v>
      </c>
      <c r="D14" s="1" t="n">
        <v>16</v>
      </c>
      <c r="E14" s="1" t="n">
        <v>1809.76548762172</v>
      </c>
      <c r="F14" s="1" t="n">
        <f aca="false">D14/(C14*Hoja1!$A$21)</f>
        <v>5.2496882997572</v>
      </c>
      <c r="G14" s="1" t="n">
        <f aca="false">E14/(F14*B14)</f>
        <v>344.737703323342</v>
      </c>
      <c r="H14" s="1" t="n">
        <f aca="false">D14*B14</f>
        <v>16</v>
      </c>
    </row>
    <row r="15" customFormat="false" ht="12.8" hidden="false" customHeight="false" outlineLevel="0" collapsed="false">
      <c r="A15" s="1" t="s">
        <v>38</v>
      </c>
      <c r="B15" s="1" t="n">
        <v>1</v>
      </c>
      <c r="C15" s="1" t="n">
        <v>311</v>
      </c>
      <c r="D15" s="1" t="n">
        <v>16</v>
      </c>
      <c r="E15" s="1" t="n">
        <v>13.2900277956194</v>
      </c>
      <c r="F15" s="1" t="n">
        <f aca="false">D15/(C15*Hoja1!$A$21)</f>
        <v>5.2496882997572</v>
      </c>
      <c r="G15" s="1" t="n">
        <f aca="false">E15/(F15*B15)</f>
        <v>2.53158416971805</v>
      </c>
      <c r="H15" s="1" t="n">
        <f aca="false">D15*B15</f>
        <v>16</v>
      </c>
    </row>
    <row r="16" customFormat="false" ht="12.8" hidden="false" customHeight="false" outlineLevel="0" collapsed="false">
      <c r="A16" s="1" t="s">
        <v>38</v>
      </c>
      <c r="B16" s="1" t="n">
        <v>1</v>
      </c>
      <c r="C16" s="1" t="n">
        <v>311</v>
      </c>
      <c r="D16" s="1" t="n">
        <v>16</v>
      </c>
      <c r="E16" s="1" t="n">
        <v>137.006205473918</v>
      </c>
      <c r="F16" s="1" t="n">
        <f aca="false">D16/(C16*Hoja1!$A$21)</f>
        <v>5.2496882997572</v>
      </c>
      <c r="G16" s="1" t="n">
        <f aca="false">E16/(F16*B16)</f>
        <v>26.097969565213</v>
      </c>
      <c r="H16" s="1" t="n">
        <f aca="false">D16*B16</f>
        <v>16</v>
      </c>
    </row>
    <row r="17" customFormat="false" ht="12.8" hidden="false" customHeight="false" outlineLevel="0" collapsed="false">
      <c r="A17" s="1" t="s">
        <v>36</v>
      </c>
      <c r="B17" s="1" t="n">
        <v>1</v>
      </c>
      <c r="C17" s="1" t="n">
        <v>314</v>
      </c>
      <c r="D17" s="1" t="n">
        <v>91</v>
      </c>
      <c r="E17" s="1" t="n">
        <v>4875.04456160117</v>
      </c>
      <c r="F17" s="1" t="n">
        <f aca="false">D17/(C17*Hoja1!$A$21)</f>
        <v>29.5723384895359</v>
      </c>
      <c r="G17" s="1" t="n">
        <f aca="false">E17/(F17*B17)</f>
        <v>164.851506867683</v>
      </c>
      <c r="H17" s="1" t="n">
        <f aca="false">D17*B17</f>
        <v>91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3641</TotalTime>
  <Application>LibreOffice/7.6.2.1$Windows_X86_64 LibreOffice_project/56f7684011345957bbf33a7ee678afaf4d2ba333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2024-04-26T13:47:57Z</dcterms:created>
  <dc:creator/>
  <dc:description/>
  <dc:language>es-CO</dc:language>
  <cp:lastModifiedBy/>
  <dcterms:modified xsi:type="dcterms:W3CDTF">2024-05-01T01:15:24Z</dcterms:modified>
  <cp:revision>46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