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<sst xmlns="http://schemas.openxmlformats.org/spreadsheetml/2006/main" count="82" uniqueCount="48">
  <si>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</si>
  <si>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</si>
  <si>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</si>
  <si>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</si>
  <si>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</si>
  <si>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</si>
  <si>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</si>
  <si>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</si>
  <si>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</si>
  <si>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</si>
  <si>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</si>
  <si>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</si>
  <si>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</si>
  <si>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</si>
  <si>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</si>
  <si>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</si>
  <si>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</si>
  <si>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</si>
  <si>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</si>
  <si>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</si>
  <si>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</si>
  <si>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</si>
  <si>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</si>
  <si>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</si>
  <si>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</t>
  </si>
  <si>
    <t xml:space="preserve">h</t>
  </si>
  <si>
    <t xml:space="preserve">m</t>
  </si>
  <si>
    <t xml:space="preserve">s</t>
  </si>
  <si>
    <t xml:space="preserve">seconds</t>
  </si>
  <si>
    <t xml:space="preserve">days</t>
  </si>
  <si>
    <t xml:space="preserve">hours</t>
  </si>
  <si>
    <t xml:space="preserve">km/s</t>
  </si>
  <si>
    <t xml:space="preserve">m/s</t>
  </si>
  <si>
    <t xml:space="preserve">km/h</t>
  </si>
  <si>
    <t xml:space="preserve">km</t>
  </si>
  <si>
    <t xml:space="preserve">er</t>
  </si>
  <si>
    <t xml:space="preserve">mile</t>
  </si>
  <si>
    <t xml:space="preserve">Engine</t>
  </si>
  <si>
    <t xml:space="preserve">number</t>
  </si>
  <si>
    <t xml:space="preserve">F unit (kN)</t>
  </si>
  <si>
    <t xml:space="preserve">dm (kg/s)</t>
  </si>
  <si>
    <t xml:space="preserve">time (s)</t>
  </si>
  <si>
    <t xml:space="preserve">F max (kN)</t>
  </si>
  <si>
    <t xml:space="preserve">F1</t>
  </si>
  <si>
    <t xml:space="preserve">J2</t>
  </si>
  <si>
    <t xml:space="preserve">AJ10-137</t>
  </si>
  <si>
    <t xml:space="preserve">DPS</t>
  </si>
  <si>
    <t xml:space="preserve">APS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</si>
</sst>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"/>
    <numFmt numFmtId="167" formatCode="h:mm;@"/>
    <numFmt numFmtId="168" formatCode="h:mm:ss;@"/>
    <numFmt numFmtId="169" formatCode="0.00000"/>
    <numFmt numFmtId="170" formatCode="0.00"/>
    <numFmt numFmtId="171" formatCode="0.0000"/>
    <numFmt numFmtId="172" formatCode="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G64" activeCellId="0" sqref="G64"/>
    </sheetView>
  </sheetViews>
  <sheetFormatPr defaultColWidth="11.5703125" defaultRowHeight="12.75" zeroHeight="false" outlineLevelRow="0" outlineLevelCol="0"/>
  <cols>
    <col collapsed="false" customWidth="true" hidden="false" outlineLevel="0" max="3" min="1" style="0" width="11.71"/>
    <col collapsed="false" customWidth="true" hidden="false" outlineLevel="0" max="4" min="4" style="0" width="14.29"/>
    <col collapsed="false" customWidth="true" hidden="false" outlineLevel="0" max="5" min="5" style="0" width="12.57"/>
    <col collapsed="false" customWidth="true" hidden="false" outlineLevel="0" max="6" min="6" style="0" width="11.71"/>
    <col collapsed="false" customWidth="true" hidden="false" outlineLevel="0" max="9" min="9" style="0" width="23.71"/>
    <col collapsed="false" customWidth="true" hidden="false" outlineLevel="0" max="10" min="10" style="0" width="19.86"/>
    <col collapsed="false" customWidth="true" hidden="false" outlineLevel="0" max="11" min="11" style="0" width="2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75" hidden="false" customHeight="false" outlineLevel="0" collapsed="false">
      <c r="A2" s="0" t="s">
        <v>5</v>
      </c>
      <c r="B2" s="0" t="n">
        <v>2280000</v>
      </c>
      <c r="C2" s="0" t="n">
        <v>2150000</v>
      </c>
      <c r="D2" s="0" t="n">
        <f aca="false">B2-C2</f>
        <v>130000</v>
      </c>
      <c r="E2" s="0" t="n">
        <v>263</v>
      </c>
    </row>
    <row r="3" customFormat="false" ht="12.75" hidden="false" customHeight="false" outlineLevel="0" collapsed="false">
      <c r="A3" s="0" t="s">
        <v>6</v>
      </c>
      <c r="B3" s="0" t="n">
        <f aca="false">B2-E24</f>
        <v>988013.098629716</v>
      </c>
      <c r="C3" s="0" t="n">
        <f aca="false">C2-E24</f>
        <v>858013.098629716</v>
      </c>
      <c r="D3" s="0" t="n">
        <f aca="false">B3-C3</f>
        <v>130000</v>
      </c>
      <c r="E3" s="0" t="n">
        <v>263</v>
      </c>
    </row>
    <row r="4" customFormat="false" ht="12.75" hidden="false" customHeight="false" outlineLevel="0" collapsed="false">
      <c r="A4" s="0" t="s">
        <v>7</v>
      </c>
      <c r="B4" s="0" t="n">
        <v>480000</v>
      </c>
      <c r="C4" s="0" t="n">
        <v>443000</v>
      </c>
      <c r="D4" s="0" t="n">
        <f aca="false">B4-C4</f>
        <v>37000</v>
      </c>
      <c r="E4" s="0" t="n">
        <v>421</v>
      </c>
    </row>
    <row r="5" customFormat="false" ht="12.75" hidden="false" customHeight="false" outlineLevel="0" collapsed="false">
      <c r="A5" s="0" t="s">
        <v>8</v>
      </c>
      <c r="B5" s="0" t="n">
        <v>123000</v>
      </c>
      <c r="C5" s="0" t="n">
        <v>109000</v>
      </c>
      <c r="D5" s="0" t="n">
        <f aca="false">B5-C5</f>
        <v>14000</v>
      </c>
      <c r="E5" s="0" t="n">
        <v>421</v>
      </c>
    </row>
    <row r="6" customFormat="false" ht="12.75" hidden="false" customHeight="false" outlineLevel="0" collapsed="false">
      <c r="A6" s="0" t="s">
        <v>9</v>
      </c>
      <c r="B6" s="0" t="n">
        <f aca="false">B5-E27</f>
        <v>114099.52097731</v>
      </c>
      <c r="C6" s="0" t="n">
        <f aca="false">C5-E27</f>
        <v>100099.52097731</v>
      </c>
      <c r="D6" s="0" t="n">
        <f aca="false">B6-C6</f>
        <v>14000</v>
      </c>
      <c r="E6" s="0" t="n">
        <v>421</v>
      </c>
    </row>
    <row r="7" customFormat="false" ht="12.75" hidden="false" customHeight="false" outlineLevel="0" collapsed="false">
      <c r="A7" s="0" t="s">
        <v>10</v>
      </c>
      <c r="B7" s="0" t="n">
        <v>24520</v>
      </c>
      <c r="C7" s="0" t="n">
        <v>22000</v>
      </c>
      <c r="D7" s="0" t="n">
        <f aca="false">B7-C7</f>
        <v>2520</v>
      </c>
      <c r="E7" s="0" t="n">
        <v>314.5</v>
      </c>
    </row>
    <row r="8" customFormat="false" ht="12.75" hidden="false" customHeight="false" outlineLevel="0" collapsed="false">
      <c r="A8" s="0" t="s">
        <v>11</v>
      </c>
      <c r="B8" s="0" t="n">
        <f aca="false">B7-E29</f>
        <v>13227.1704397843</v>
      </c>
      <c r="C8" s="0" t="n">
        <f aca="false">C7-E29</f>
        <v>10707.1704397843</v>
      </c>
      <c r="D8" s="0" t="n">
        <f aca="false">B8-C8</f>
        <v>2520</v>
      </c>
      <c r="E8" s="0" t="n">
        <v>314</v>
      </c>
    </row>
    <row r="9" customFormat="false" ht="12.75" hidden="false" customHeight="false" outlineLevel="0" collapsed="false">
      <c r="A9" s="0" t="s">
        <v>12</v>
      </c>
      <c r="B9" s="0" t="n">
        <v>15200</v>
      </c>
      <c r="C9" s="0" t="n">
        <v>10920</v>
      </c>
      <c r="D9" s="0" t="n">
        <f aca="false">B9-C9</f>
        <v>4280</v>
      </c>
      <c r="E9" s="0" t="n">
        <v>311</v>
      </c>
    </row>
    <row r="10" customFormat="false" ht="12.75" hidden="false" customHeight="false" outlineLevel="0" collapsed="false">
      <c r="A10" s="0" t="s">
        <v>13</v>
      </c>
      <c r="B10" s="0" t="n">
        <f aca="false">B9-E31</f>
        <v>15089.2902451884</v>
      </c>
      <c r="C10" s="0" t="n">
        <f aca="false">C9-E31</f>
        <v>10809.2902451884</v>
      </c>
      <c r="D10" s="0" t="n">
        <f aca="false">B10-C10</f>
        <v>4280</v>
      </c>
      <c r="E10" s="0" t="n">
        <v>311</v>
      </c>
    </row>
    <row r="11" customFormat="false" ht="12.75" hidden="false" customHeight="false" outlineLevel="0" collapsed="false">
      <c r="A11" s="0" t="s">
        <v>14</v>
      </c>
      <c r="B11" s="0" t="n">
        <f aca="false">B10-E32</f>
        <v>10562.7592634071</v>
      </c>
      <c r="C11" s="0" t="n">
        <f aca="false">C10-E32</f>
        <v>6282.75926340712</v>
      </c>
      <c r="D11" s="0" t="n">
        <f aca="false">B11-C11</f>
        <v>4280</v>
      </c>
      <c r="E11" s="0" t="n">
        <v>311</v>
      </c>
    </row>
    <row r="12" customFormat="false" ht="12.75" hidden="false" customHeight="false" outlineLevel="0" collapsed="false">
      <c r="A12" s="0" t="s">
        <v>15</v>
      </c>
      <c r="B12" s="0" t="n">
        <f aca="false">B11-E33</f>
        <v>8543.31152527586</v>
      </c>
      <c r="C12" s="0" t="n">
        <f aca="false">C11-E33</f>
        <v>4263.31152527586</v>
      </c>
      <c r="D12" s="0" t="n">
        <f aca="false">B12-C12</f>
        <v>4280</v>
      </c>
      <c r="E12" s="0" t="n">
        <v>311</v>
      </c>
    </row>
    <row r="13" customFormat="false" ht="12.75" hidden="false" customHeight="false" outlineLevel="0" collapsed="false">
      <c r="A13" s="0" t="s">
        <v>16</v>
      </c>
      <c r="B13" s="0" t="n">
        <v>4700</v>
      </c>
      <c r="C13" s="0" t="n">
        <v>2353</v>
      </c>
      <c r="D13" s="0" t="n">
        <f aca="false">B13-C13</f>
        <v>2347</v>
      </c>
      <c r="E13" s="0" t="n">
        <v>311</v>
      </c>
    </row>
    <row r="14" customFormat="false" ht="12.75" hidden="false" customHeight="false" outlineLevel="0" collapsed="false">
      <c r="A14" s="0" t="s">
        <v>17</v>
      </c>
      <c r="B14" s="0" t="n">
        <f aca="false">B13-E35</f>
        <v>4336.973075002</v>
      </c>
      <c r="C14" s="0" t="n">
        <f aca="false">C13-E35</f>
        <v>1989.973075002</v>
      </c>
      <c r="D14" s="0" t="n">
        <f aca="false">B14-C14</f>
        <v>2347</v>
      </c>
      <c r="E14" s="0" t="n">
        <v>311</v>
      </c>
    </row>
    <row r="15" customFormat="false" ht="12.75" hidden="false" customHeight="false" outlineLevel="0" collapsed="false">
      <c r="A15" s="0" t="s">
        <v>18</v>
      </c>
      <c r="B15" s="0" t="n">
        <f aca="false">B14-E36</f>
        <v>2527.20758738028</v>
      </c>
      <c r="C15" s="1" t="n">
        <f aca="false">C14-E36</f>
        <v>180.207587380281</v>
      </c>
      <c r="D15" s="0" t="n">
        <f aca="false">B15-C15</f>
        <v>2347</v>
      </c>
      <c r="E15" s="0" t="n">
        <v>311</v>
      </c>
    </row>
    <row r="16" customFormat="false" ht="12.75" hidden="false" customHeight="false" outlineLevel="0" collapsed="false">
      <c r="A16" s="0" t="s">
        <v>19</v>
      </c>
      <c r="B16" s="0" t="n">
        <f aca="false">B15-E37</f>
        <v>2513.91755958466</v>
      </c>
      <c r="C16" s="0" t="n">
        <f aca="false">C15-E37</f>
        <v>166.917559584662</v>
      </c>
      <c r="D16" s="0" t="n">
        <f aca="false">B16-C16</f>
        <v>2347</v>
      </c>
      <c r="E16" s="0" t="n">
        <v>311</v>
      </c>
    </row>
    <row r="17" customFormat="false" ht="12.75" hidden="false" customHeight="false" outlineLevel="0" collapsed="false">
      <c r="A17" s="0" t="s">
        <v>20</v>
      </c>
      <c r="B17" s="0" t="n">
        <f aca="false">B8-E30</f>
        <v>12764.6955038802</v>
      </c>
      <c r="C17" s="0" t="n">
        <f aca="false">C8-E30</f>
        <v>10244.6955038802</v>
      </c>
      <c r="D17" s="0" t="n">
        <f aca="false">B17-C17</f>
        <v>2520</v>
      </c>
      <c r="E17" s="0" t="n">
        <v>314</v>
      </c>
    </row>
    <row r="18" customFormat="false" ht="12.75" hidden="false" customHeight="false" outlineLevel="0" collapsed="false">
      <c r="A18" s="0" t="s">
        <v>21</v>
      </c>
      <c r="B18" s="0" t="n">
        <v>5560</v>
      </c>
      <c r="C18" s="0" t="n">
        <v>0</v>
      </c>
      <c r="D18" s="0" t="n">
        <f aca="false">B18-C18</f>
        <v>5560</v>
      </c>
    </row>
    <row r="20" customFormat="false" ht="12.75" hidden="false" customHeight="false" outlineLevel="0" collapsed="false">
      <c r="A20" s="0" t="s">
        <v>22</v>
      </c>
    </row>
    <row r="21" customFormat="false" ht="12.75" hidden="false" customHeight="false" outlineLevel="0" collapsed="false">
      <c r="A21" s="0" t="n">
        <f aca="false">9.8 / 1000</f>
        <v>0.0098</v>
      </c>
    </row>
    <row r="23" customFormat="false" ht="12.75" hidden="false" customHeight="false" outlineLevel="0" collapsed="false">
      <c r="A23" s="0" t="s">
        <v>0</v>
      </c>
      <c r="B23" s="0" t="s">
        <v>1</v>
      </c>
      <c r="C23" s="0" t="s">
        <v>23</v>
      </c>
      <c r="D23" s="0" t="s">
        <v>4</v>
      </c>
      <c r="E23" s="0" t="s">
        <v>2</v>
      </c>
    </row>
    <row r="24" customFormat="false" ht="12.75" hidden="false" customHeight="false" outlineLevel="0" collapsed="false">
      <c r="A24" s="0" t="s">
        <v>5</v>
      </c>
      <c r="B24" s="0" t="n">
        <f aca="false">B2+B4+B5+B7+B9+B18</f>
        <v>2928280</v>
      </c>
      <c r="C24" s="0" t="n">
        <v>1.5</v>
      </c>
      <c r="D24" s="0" t="n">
        <f aca="false">(-C24)/($A$21*LN(1-((C2)/(B24))))</f>
        <v>115.510569933823</v>
      </c>
      <c r="E24" s="0" t="n">
        <f aca="false">B24*(1-EXP((-C24)/(E2*$A$21)))</f>
        <v>1291986.90137028</v>
      </c>
    </row>
    <row r="25" customFormat="false" ht="12.75" hidden="false" customHeight="false" outlineLevel="0" collapsed="false">
      <c r="A25" s="2" t="s">
        <v>6</v>
      </c>
      <c r="B25" s="2" t="n">
        <f aca="false">B24-E24</f>
        <v>1636293.09862972</v>
      </c>
      <c r="C25" s="2" t="n">
        <v>4.352</v>
      </c>
      <c r="D25" s="2" t="n">
        <f aca="false">(-C25)/($A$21*LN(1-((C3)/(B25))))</f>
        <v>597.604976543086</v>
      </c>
      <c r="E25" s="2" t="n">
        <f aca="false">B25*(1-EXP((-C25)/(E3*$A$21)))</f>
        <v>1333918.89394894</v>
      </c>
    </row>
    <row r="26" customFormat="false" ht="12.75" hidden="false" customHeight="false" outlineLevel="0" collapsed="false">
      <c r="A26" s="0" t="s">
        <v>7</v>
      </c>
      <c r="B26" s="0" t="n">
        <f aca="false">B4+B5+B7+B9+B18</f>
        <v>648280</v>
      </c>
      <c r="C26" s="0" t="n">
        <v>3.36</v>
      </c>
      <c r="D26" s="0" t="n">
        <f aca="false">(-C26)/($A$21*LN(1-((C4)/(B26))))</f>
        <v>298.150179149064</v>
      </c>
      <c r="E26" s="0" t="n">
        <f aca="false">B26*(1-EXP((-C26)/(E4*$A$21)))</f>
        <v>361149.967212856</v>
      </c>
    </row>
    <row r="27" customFormat="false" ht="12.75" hidden="false" customHeight="false" outlineLevel="0" collapsed="false">
      <c r="A27" s="0" t="s">
        <v>8</v>
      </c>
      <c r="B27" s="0" t="n">
        <f aca="false">B5+B7+B9+B18</f>
        <v>168280</v>
      </c>
      <c r="C27" s="0" t="n">
        <v>0.2242</v>
      </c>
      <c r="D27" s="0" t="n">
        <f aca="false">(-C27)/($A$21*LN(1-((C5)/(B27))))</f>
        <v>21.9268619758744</v>
      </c>
      <c r="E27" s="0" t="n">
        <f aca="false">B27*(1-EXP((-C27)/(E5*$A$21)))</f>
        <v>8900.47902268974</v>
      </c>
    </row>
    <row r="28" customFormat="false" ht="12.75" hidden="false" customHeight="false" outlineLevel="0" collapsed="false">
      <c r="A28" s="0" t="s">
        <v>9</v>
      </c>
      <c r="B28" s="0" t="n">
        <f aca="false">B27-E27</f>
        <v>159379.52097731</v>
      </c>
      <c r="C28" s="0" t="n">
        <v>3.675</v>
      </c>
      <c r="D28" s="0" t="n">
        <f aca="false">(-C28)/($A$21*LN(1-((C6)/(B28))))</f>
        <v>379.16463000093</v>
      </c>
      <c r="E28" s="0" t="n">
        <f aca="false">B28*(1-EXP((-C28)/(E6*$A$21)))</f>
        <v>93977.5797508735</v>
      </c>
    </row>
    <row r="29" customFormat="false" ht="12.75" hidden="false" customHeight="false" outlineLevel="0" collapsed="false">
      <c r="A29" s="0" t="s">
        <v>10</v>
      </c>
      <c r="B29" s="0" t="n">
        <f aca="false">B7+B9+B18</f>
        <v>45280</v>
      </c>
      <c r="C29" s="0" t="n">
        <v>0.8842</v>
      </c>
      <c r="D29" s="0" t="n">
        <f aca="false">(-C29)/($A$21*LN(1-((C7)/(B29))))</f>
        <v>135.620695061008</v>
      </c>
      <c r="E29" s="0" t="n">
        <f aca="false">B29*(1-EXP((-C29)/(E7*$A$21)))</f>
        <v>11292.8295602157</v>
      </c>
    </row>
    <row r="30" customFormat="false" ht="12.75" hidden="false" customHeight="false" outlineLevel="0" collapsed="false">
      <c r="A30" s="0" t="s">
        <v>11</v>
      </c>
      <c r="B30" s="0" t="n">
        <f aca="false">B29-E29</f>
        <v>33987.1704397843</v>
      </c>
      <c r="C30" s="0" t="n">
        <v>0.04216</v>
      </c>
      <c r="D30" s="0" t="n">
        <f aca="false">(-C30)/($A$21*LN(1-((C8)/(B30))))</f>
        <v>11.3693754538712</v>
      </c>
      <c r="E30" s="0" t="n">
        <f aca="false">B30*(1-EXP((-C30)/(E8*$A$21)))</f>
        <v>462.47493590408</v>
      </c>
    </row>
    <row r="31" customFormat="false" ht="12.75" hidden="false" customHeight="false" outlineLevel="0" collapsed="false">
      <c r="A31" s="0" t="s">
        <v>12</v>
      </c>
      <c r="B31" s="0" t="n">
        <f aca="false">B9</f>
        <v>15200</v>
      </c>
      <c r="C31" s="0" t="n">
        <v>0.02228</v>
      </c>
      <c r="D31" s="0" t="n">
        <f aca="false">(-C31)/($A$21*LN(1-((C9)/(B31))))</f>
        <v>1.79388723599981</v>
      </c>
      <c r="E31" s="0" t="n">
        <f aca="false">B31*(1-EXP((-C31)/(E9*$A$21)))</f>
        <v>110.709754811622</v>
      </c>
    </row>
    <row r="32" customFormat="false" ht="12.75" hidden="false" customHeight="false" outlineLevel="0" collapsed="false">
      <c r="A32" s="0" t="s">
        <v>13</v>
      </c>
      <c r="B32" s="0" t="n">
        <f aca="false">B31-E31</f>
        <v>15089.2902451884</v>
      </c>
      <c r="C32" s="0" t="n">
        <f aca="false">1.087</f>
        <v>1.087</v>
      </c>
      <c r="D32" s="0" t="n">
        <f aca="false">(-C32)/($A$21*LN(1-((C10)/(B32))))</f>
        <v>88.028198758469</v>
      </c>
      <c r="E32" s="0" t="n">
        <f aca="false">B32*(1-EXP((-C32)/(E10*$A$21)))</f>
        <v>4526.53098178126</v>
      </c>
    </row>
    <row r="33" customFormat="false" ht="12.75" hidden="false" customHeight="false" outlineLevel="0" collapsed="false">
      <c r="A33" s="0" t="s">
        <v>14</v>
      </c>
      <c r="B33" s="0" t="n">
        <f aca="false">B32-E32</f>
        <v>10562.7592634071</v>
      </c>
      <c r="C33" s="0" t="n">
        <v>0.6467</v>
      </c>
      <c r="D33" s="0" t="n">
        <f aca="false">(-C33)/($A$21*LN(1-((C11)/(B33))))</f>
        <v>73.0475373263249</v>
      </c>
      <c r="E33" s="0" t="n">
        <f aca="false">B33*(1-EXP((-C33)/(E11*$A$21)))</f>
        <v>2019.44773813126</v>
      </c>
    </row>
    <row r="34" customFormat="false" ht="12.75" hidden="false" customHeight="false" outlineLevel="0" collapsed="false">
      <c r="A34" s="0" t="s">
        <v>15</v>
      </c>
      <c r="B34" s="0" t="n">
        <f aca="false">B33-E33</f>
        <v>8543.31152527586</v>
      </c>
      <c r="C34" s="0" t="n">
        <v>0.04678</v>
      </c>
      <c r="D34" s="0" t="n">
        <f aca="false">(-C34)/($A$21*LN(1-((C12)/(B34))))</f>
        <v>6.90610410405128</v>
      </c>
      <c r="E34" s="0" t="n">
        <f aca="false">B34*(1-EXP((-C34)/(E12*$A$21)))</f>
        <v>130.12816758656</v>
      </c>
    </row>
    <row r="35" customFormat="false" ht="12.75" hidden="false" customHeight="false" outlineLevel="0" collapsed="false">
      <c r="A35" s="0" t="s">
        <v>16</v>
      </c>
      <c r="B35" s="0" t="n">
        <f aca="false">B13</f>
        <v>4700</v>
      </c>
      <c r="C35" s="0" t="n">
        <v>0.245</v>
      </c>
      <c r="D35" s="0" t="n">
        <f aca="false">(-C35)/($A$21*LN(1-((C13)/(B35))))</f>
        <v>36.0010291880671</v>
      </c>
      <c r="E35" s="0" t="n">
        <f aca="false">B35*(1-EXP((-C35)/(E13*$A$21)))</f>
        <v>363.026924997998</v>
      </c>
    </row>
    <row r="36" customFormat="false" ht="12.75" hidden="false" customHeight="false" outlineLevel="0" collapsed="false">
      <c r="A36" s="0" t="s">
        <v>17</v>
      </c>
      <c r="B36" s="0" t="n">
        <f aca="false">B35-E35</f>
        <v>4336.973075002</v>
      </c>
      <c r="C36" s="0" t="n">
        <v>1.646</v>
      </c>
      <c r="D36" s="0" t="n">
        <f aca="false">(-C36)/($A$21*LN(1-((C14)/(B36))))</f>
        <v>273.531900837253</v>
      </c>
      <c r="E36" s="0" t="n">
        <f aca="false">B36*(1-EXP((-C36)/(E14*$A$21)))</f>
        <v>1809.76548762172</v>
      </c>
    </row>
    <row r="37" customFormat="false" ht="12.75" hidden="false" customHeight="false" outlineLevel="0" collapsed="false">
      <c r="A37" s="0" t="s">
        <v>18</v>
      </c>
      <c r="B37" s="0" t="n">
        <f aca="false">B36-E36</f>
        <v>2527.20758738028</v>
      </c>
      <c r="C37" s="0" t="n">
        <v>0.01607</v>
      </c>
      <c r="D37" s="0" t="n">
        <f aca="false">(-C37)/($A$21*LN(1-((C15)/(B37))))</f>
        <v>22.166277070422</v>
      </c>
      <c r="E37" s="0" t="n">
        <f aca="false">B37*(1-EXP((-C37)/(E15*$A$21)))</f>
        <v>13.2900277956194</v>
      </c>
    </row>
    <row r="38" customFormat="false" ht="12.75" hidden="false" customHeight="false" outlineLevel="0" collapsed="false">
      <c r="A38" s="0" t="s">
        <v>19</v>
      </c>
      <c r="B38" s="0" t="n">
        <f aca="false">B37-E37</f>
        <v>2513.91755958466</v>
      </c>
      <c r="C38" s="0" t="n">
        <v>0.1708</v>
      </c>
      <c r="D38" s="0" t="n">
        <f aca="false">(-C38)/($A$21*LN(1-((C16)/(B38))))</f>
        <v>253.674748186978</v>
      </c>
      <c r="E38" s="0" t="n">
        <f aca="false">B38*(1-EXP((-C38)/(E16*$A$21)))</f>
        <v>137.006205473918</v>
      </c>
    </row>
    <row r="39" customFormat="false" ht="12.75" hidden="false" customHeight="false" outlineLevel="0" collapsed="false">
      <c r="A39" s="0" t="s">
        <v>20</v>
      </c>
      <c r="B39" s="1" t="n">
        <f aca="false">B30-E30-B31</f>
        <v>18324.6955038802</v>
      </c>
      <c r="C39" s="0" t="n">
        <v>0.9527</v>
      </c>
      <c r="D39" s="0" t="n">
        <f aca="false">(-C39)/($A$21*LN(1-((C17)/(B39))))</f>
        <v>118.719380362525</v>
      </c>
      <c r="E39" s="0" t="n">
        <f aca="false">B39*(1-EXP((-C39)/(E17*$A$21)))</f>
        <v>4879.1213168595</v>
      </c>
    </row>
    <row r="41" customFormat="false" ht="12.75" hidden="false" customHeight="false" outlineLevel="0" collapsed="false">
      <c r="A41" s="0" t="s">
        <v>10</v>
      </c>
      <c r="B41" s="0" t="n">
        <f aca="false">B29</f>
        <v>45280</v>
      </c>
      <c r="C41" s="0" t="n">
        <v>0.05408</v>
      </c>
      <c r="D41" s="0" t="n">
        <f aca="false">(-C41)/($A$21*LN(1-((C7)/(B41))))</f>
        <v>8.29491878409784</v>
      </c>
      <c r="E41" s="0" t="n">
        <f aca="false">B41*(1-EXP((-C41)/(E7*$A$21)))</f>
        <v>787.574738338878</v>
      </c>
    </row>
    <row r="42" customFormat="false" ht="12.75" hidden="false" customHeight="false" outlineLevel="0" collapsed="false">
      <c r="A42" s="0" t="n">
        <f aca="false">C7-E41</f>
        <v>21212.4252616611</v>
      </c>
      <c r="B42" s="0" t="n">
        <f aca="false">B41-E41</f>
        <v>44492.4252616611</v>
      </c>
      <c r="C42" s="0" t="n">
        <v>0.9228</v>
      </c>
      <c r="D42" s="0" t="n">
        <f aca="false">(-C42)/($A$21*LN(1-((A42)/(B42))))</f>
        <v>145.375525530678</v>
      </c>
      <c r="E42" s="0" t="n">
        <f aca="false">B42*(1-EXP((-C42)/(E7*$A$21)))</f>
        <v>11512.0496263349</v>
      </c>
      <c r="G42" s="3"/>
      <c r="I42" s="4"/>
      <c r="J42" s="4"/>
      <c r="K42" s="5"/>
    </row>
    <row r="43" customFormat="false" ht="12.75" hidden="false" customHeight="false" outlineLevel="0" collapsed="false">
      <c r="A43" s="0" t="n">
        <f aca="false">A42-E42</f>
        <v>9700.37563532622</v>
      </c>
      <c r="B43" s="0" t="n">
        <f aca="false">B42-E42</f>
        <v>32980.3756353262</v>
      </c>
    </row>
    <row r="45" customFormat="false" ht="12.75" hidden="false" customHeight="false" outlineLevel="0" collapsed="false">
      <c r="A45" s="0" t="s">
        <v>24</v>
      </c>
      <c r="B45" s="0" t="s">
        <v>25</v>
      </c>
      <c r="C45" s="0" t="s">
        <v>26</v>
      </c>
      <c r="D45" s="0" t="s">
        <v>27</v>
      </c>
      <c r="E45" s="0" t="s">
        <v>28</v>
      </c>
      <c r="F45" s="0" t="s">
        <v>29</v>
      </c>
      <c r="G45" s="0" t="s">
        <v>30</v>
      </c>
    </row>
    <row r="46" customFormat="false" ht="12.75" hidden="false" customHeight="false" outlineLevel="0" collapsed="false">
      <c r="A46" s="6" t="n">
        <v>0</v>
      </c>
      <c r="B46" s="6" t="n">
        <v>2</v>
      </c>
      <c r="C46" s="6" t="n">
        <v>8</v>
      </c>
      <c r="D46" s="6" t="n">
        <v>37</v>
      </c>
      <c r="E46" s="6" t="n">
        <f aca="false">D46+C46*60+B46*60*60+A46*60*60*24</f>
        <v>7717</v>
      </c>
      <c r="F46" s="6" t="n">
        <f aca="false">(((E46/60)/60)/24)</f>
        <v>0.0893171296296296</v>
      </c>
      <c r="G46" s="6" t="str">
        <f aca="false">TEXT(F46,"[hh]:mm:ss")</f>
        <v>02:08:37</v>
      </c>
    </row>
    <row r="47" customFormat="false" ht="12.75" hidden="false" customHeight="false" outlineLevel="0" collapsed="false">
      <c r="A47" s="6" t="n">
        <v>0</v>
      </c>
      <c r="B47" s="6" t="n">
        <v>21</v>
      </c>
      <c r="C47" s="6" t="n">
        <v>47</v>
      </c>
      <c r="D47" s="6" t="n">
        <v>19</v>
      </c>
      <c r="E47" s="6" t="n">
        <f aca="false">D47+C47*60+B47*60*60+A47*60*60*24</f>
        <v>78439</v>
      </c>
      <c r="F47" s="6" t="n">
        <f aca="false">(((E47/60)/60)/24)</f>
        <v>0.907858796296296</v>
      </c>
      <c r="G47" s="6" t="str">
        <f aca="false">TEXT(F47,"[hh]:mm:ss")</f>
        <v>21:47:19</v>
      </c>
    </row>
    <row r="48" customFormat="false" ht="12.75" hidden="false" customHeight="false" outlineLevel="0" collapsed="false">
      <c r="A48" s="6" t="n">
        <v>0</v>
      </c>
      <c r="B48" s="6" t="n">
        <v>17</v>
      </c>
      <c r="C48" s="6" t="n">
        <v>29</v>
      </c>
      <c r="D48" s="6" t="n">
        <v>59</v>
      </c>
      <c r="E48" s="6" t="n">
        <f aca="false">D48+C48*60+B48*60*60+A48*60*60*24</f>
        <v>62999</v>
      </c>
      <c r="F48" s="6" t="n">
        <f aca="false">(((E48/60)/60)/24)</f>
        <v>0.729155092592593</v>
      </c>
      <c r="G48" s="6" t="str">
        <f aca="false">TEXT(F48,"[hh]:mm:ss")</f>
        <v>17:29:59</v>
      </c>
    </row>
    <row r="49" customFormat="false" ht="12.75" hidden="false" customHeight="false" outlineLevel="0" collapsed="false">
      <c r="A49" s="6"/>
      <c r="B49" s="6"/>
      <c r="C49" s="6"/>
      <c r="D49" s="6"/>
      <c r="E49" s="6"/>
      <c r="F49" s="6" t="n">
        <f aca="false">F47-F48</f>
        <v>0.178703703703704</v>
      </c>
      <c r="G49" s="6" t="str">
        <f aca="false">TEXT(F49,"[hh]:mm:ss")</f>
        <v>04:17:20</v>
      </c>
    </row>
    <row r="50" customFormat="false" ht="12.75" hidden="false" customHeight="false" outlineLevel="0" collapsed="false">
      <c r="A50" s="6" t="n">
        <v>1</v>
      </c>
      <c r="B50" s="6" t="n">
        <v>17</v>
      </c>
      <c r="C50" s="6" t="n">
        <v>38</v>
      </c>
      <c r="D50" s="7" t="n">
        <v>12</v>
      </c>
      <c r="E50" s="6" t="n">
        <f aca="false">D50+C50*60+B50*60*60+A50*60*60*24</f>
        <v>149892</v>
      </c>
      <c r="F50" s="6" t="n">
        <f aca="false">(((E50/60)/60)/24)</f>
        <v>1.73486111111111</v>
      </c>
      <c r="G50" s="6" t="str">
        <f aca="false">TEXT(F50,"[hh]:mm:ss")</f>
        <v>41:38:12</v>
      </c>
    </row>
    <row r="51" customFormat="false" ht="12.75" hidden="false" customHeight="false" outlineLevel="0" collapsed="false">
      <c r="A51" s="6" t="n">
        <v>0</v>
      </c>
      <c r="B51" s="6" t="n">
        <v>21</v>
      </c>
      <c r="C51" s="6" t="n">
        <v>47</v>
      </c>
      <c r="D51" s="6" t="n">
        <v>19</v>
      </c>
      <c r="E51" s="6" t="n">
        <f aca="false">D51+C51*60+B51*60*60+A51*60*60*24</f>
        <v>78439</v>
      </c>
      <c r="F51" s="6" t="n">
        <f aca="false">(((E51/60)/60)/24)</f>
        <v>0.907858796296296</v>
      </c>
      <c r="G51" s="6" t="str">
        <f aca="false">TEXT(F51,"[hh]:mm:ss")</f>
        <v>21:47:19</v>
      </c>
    </row>
    <row r="52" customFormat="false" ht="12.75" hidden="false" customHeight="false" outlineLevel="0" collapsed="false">
      <c r="A52" s="6"/>
      <c r="B52" s="6"/>
      <c r="C52" s="6"/>
      <c r="D52" s="6"/>
      <c r="E52" s="6"/>
      <c r="F52" s="6" t="n">
        <f aca="false">F50-F51</f>
        <v>0.827002314814815</v>
      </c>
      <c r="G52" s="6" t="str">
        <f aca="false">TEXT(F52,"[hh]:mm:ss")</f>
        <v>19:50:53</v>
      </c>
    </row>
    <row r="53" customFormat="false" ht="12.75" hidden="false" customHeight="false" outlineLevel="0" collapsed="false">
      <c r="A53" s="6" t="n">
        <v>0</v>
      </c>
      <c r="B53" s="6" t="n">
        <v>19</v>
      </c>
      <c r="C53" s="6" t="n">
        <v>36</v>
      </c>
      <c r="D53" s="6" t="n">
        <v>51</v>
      </c>
      <c r="E53" s="6" t="n">
        <f aca="false">D53+C53*60+B53*60*60+A53*60*60*24</f>
        <v>70611</v>
      </c>
      <c r="F53" s="6" t="n">
        <f aca="false">(((E53/60)/60)/24)</f>
        <v>0.817256944444444</v>
      </c>
      <c r="G53" s="6" t="str">
        <f aca="false">TEXT(F53,"[hh]:mm:ss")</f>
        <v>19:36:51</v>
      </c>
    </row>
    <row r="54" customFormat="false" ht="12.75" hidden="false" customHeight="false" outlineLevel="0" collapsed="false">
      <c r="A54" s="6" t="n">
        <v>0</v>
      </c>
      <c r="B54" s="6" t="n">
        <v>17</v>
      </c>
      <c r="C54" s="6" t="n">
        <v>38</v>
      </c>
      <c r="D54" s="7" t="n">
        <v>12</v>
      </c>
      <c r="E54" s="6" t="n">
        <f aca="false">D54+C54*60+B54*60*60+A54*60*60*24</f>
        <v>63492</v>
      </c>
      <c r="F54" s="6" t="n">
        <f aca="false">(((E54/60)/60)/24)</f>
        <v>0.734861111111111</v>
      </c>
      <c r="G54" s="6" t="str">
        <f aca="false">TEXT(F54,"[hh]:mm:ss")</f>
        <v>17:38:12</v>
      </c>
    </row>
    <row r="55" customFormat="false" ht="12.75" hidden="false" customHeight="false" outlineLevel="0" collapsed="false">
      <c r="A55" s="6"/>
      <c r="B55" s="6"/>
      <c r="C55" s="6"/>
      <c r="D55" s="6"/>
      <c r="E55" s="6"/>
      <c r="F55" s="6" t="n">
        <f aca="false">F53-F54</f>
        <v>0.0823958333333333</v>
      </c>
      <c r="G55" s="6" t="str">
        <f aca="false">TEXT(F55,"[hh]:mm:ss")</f>
        <v>01:58:39</v>
      </c>
      <c r="H55" s="3"/>
    </row>
    <row r="56" customFormat="false" ht="12.75" hidden="false" customHeight="false" outlineLevel="0" collapsed="false">
      <c r="A56" s="6"/>
      <c r="B56" s="6"/>
      <c r="C56" s="6"/>
      <c r="D56" s="6" t="n">
        <v>20</v>
      </c>
      <c r="E56" s="6" t="n">
        <f aca="false">D56+C56*60+B56*60*60+A56*60*60*24</f>
        <v>20</v>
      </c>
      <c r="F56" s="6" t="n">
        <f aca="false">(((E56/60)/60)/24)</f>
        <v>0.000231481481481481</v>
      </c>
      <c r="G56" s="6" t="str">
        <f aca="false">TEXT(F56,"[hh]:mm:ss")</f>
        <v>00:00:20</v>
      </c>
      <c r="H56" s="3"/>
    </row>
    <row r="57" customFormat="false" ht="12.75" hidden="false" customHeight="false" outlineLevel="0" collapsed="false">
      <c r="A57" s="6" t="n">
        <v>0</v>
      </c>
      <c r="B57" s="6" t="n">
        <v>19</v>
      </c>
      <c r="C57" s="6" t="n">
        <v>35</v>
      </c>
      <c r="D57" s="6" t="n">
        <v>10</v>
      </c>
      <c r="E57" s="6" t="n">
        <f aca="false">D57+C57*60+B57*60*60+A57*60*60*24</f>
        <v>70510</v>
      </c>
      <c r="F57" s="6" t="n">
        <f aca="false">(((E57/60)/60)/24)</f>
        <v>0.816087962962963</v>
      </c>
      <c r="G57" s="6" t="str">
        <f aca="false">TEXT(F57,"[hh]:mm:ss")</f>
        <v>19:35:10</v>
      </c>
      <c r="H57" s="8"/>
    </row>
    <row r="58" customFormat="false" ht="12.75" hidden="false" customHeight="false" outlineLevel="0" collapsed="false">
      <c r="A58" s="6" t="n">
        <v>0</v>
      </c>
      <c r="B58" s="6" t="n">
        <v>20</v>
      </c>
      <c r="C58" s="6" t="n">
        <v>15</v>
      </c>
      <c r="D58" s="6" t="n">
        <v>20</v>
      </c>
      <c r="E58" s="6" t="n">
        <f aca="false">D58+C58*60+B58*60*60+A58*60*60*24</f>
        <v>72920</v>
      </c>
      <c r="F58" s="6" t="n">
        <f aca="false">(((E58/60)/60)/24)</f>
        <v>0.843981481481481</v>
      </c>
      <c r="G58" s="6" t="str">
        <f aca="false">TEXT(F58,"[hh]:mm:ss")</f>
        <v>20:15:20</v>
      </c>
      <c r="H58" s="8"/>
    </row>
    <row r="59" customFormat="false" ht="12.75" hidden="false" customHeight="false" outlineLevel="0" collapsed="false">
      <c r="A59" s="6"/>
      <c r="B59" s="6"/>
      <c r="C59" s="6"/>
      <c r="D59" s="6"/>
      <c r="E59" s="6" t="n">
        <f aca="false">E58-E57</f>
        <v>2410</v>
      </c>
      <c r="F59" s="6" t="n">
        <f aca="false">(((E59/60)/60)/24)</f>
        <v>0.0278935185185185</v>
      </c>
      <c r="G59" s="6" t="str">
        <f aca="false">TEXT(F59,"[hh]:mm:ss")</f>
        <v>00:40:10</v>
      </c>
      <c r="H59" s="8"/>
    </row>
    <row r="60" customFormat="false" ht="12.75" hidden="false" customHeight="false" outlineLevel="0" collapsed="false">
      <c r="A60" s="6" t="n">
        <v>1</v>
      </c>
      <c r="B60" s="6" t="n">
        <v>17</v>
      </c>
      <c r="C60" s="6" t="n">
        <v>54</v>
      </c>
      <c r="D60" s="6" t="n">
        <v>0</v>
      </c>
      <c r="E60" s="6" t="n">
        <f aca="false">D60+C60*60+B60*60*60+A60*60*60*24</f>
        <v>150840</v>
      </c>
      <c r="F60" s="6" t="n">
        <f aca="false">(((E60/60)/60)/24)</f>
        <v>1.74583333333333</v>
      </c>
      <c r="G60" s="6" t="str">
        <f aca="false">TEXT(F60,"[hh]:mm:ss")</f>
        <v>41:54:00</v>
      </c>
      <c r="H60" s="8"/>
    </row>
    <row r="61" customFormat="false" ht="12.75" hidden="false" customHeight="false" outlineLevel="0" collapsed="false">
      <c r="A61" s="6" t="n">
        <v>0</v>
      </c>
      <c r="B61" s="6" t="n">
        <v>20</v>
      </c>
      <c r="C61" s="6" t="n">
        <v>24</v>
      </c>
      <c r="D61" s="6" t="n">
        <v>18</v>
      </c>
      <c r="E61" s="6" t="n">
        <f aca="false">D61+C61*60+B61*60*60+A61*60*60*24</f>
        <v>73458</v>
      </c>
      <c r="F61" s="6" t="n">
        <f aca="false">(((E61/60)/60)/24)</f>
        <v>0.850208333333333</v>
      </c>
      <c r="G61" s="6" t="str">
        <f aca="false">TEXT(F61,"[hh]:mm:ss")</f>
        <v>20:24:18</v>
      </c>
      <c r="H61" s="8"/>
    </row>
    <row r="62" customFormat="false" ht="12.75" hidden="false" customHeight="false" outlineLevel="0" collapsed="false">
      <c r="A62" s="6"/>
      <c r="B62" s="6"/>
      <c r="C62" s="6"/>
      <c r="D62" s="6"/>
      <c r="E62" s="6"/>
      <c r="F62" s="6" t="n">
        <f aca="false">F60-F61</f>
        <v>0.895625</v>
      </c>
      <c r="G62" s="6" t="str">
        <f aca="false">TEXT(F62,"[hh]:mm:ss")</f>
        <v>21:29:42</v>
      </c>
      <c r="H62" s="8"/>
    </row>
    <row r="63" customFormat="false" ht="12.75" hidden="false" customHeight="false" outlineLevel="0" collapsed="false">
      <c r="A63" s="6"/>
      <c r="B63" s="6"/>
      <c r="C63" s="6"/>
      <c r="D63" s="6"/>
      <c r="E63" s="6"/>
      <c r="F63" s="6"/>
      <c r="G63" s="6"/>
      <c r="H63" s="8"/>
    </row>
    <row r="64" customFormat="false" ht="12.75" hidden="false" customHeight="false" outlineLevel="0" collapsed="false">
      <c r="A64" s="6"/>
      <c r="B64" s="6"/>
      <c r="C64" s="6"/>
      <c r="D64" s="6"/>
      <c r="E64" s="6"/>
      <c r="F64" s="6"/>
      <c r="G64" s="9"/>
      <c r="H64" s="8"/>
    </row>
    <row r="65" customFormat="false" ht="12.75" hidden="false" customHeight="false" outlineLevel="0" collapsed="false">
      <c r="A65" s="6"/>
      <c r="B65" s="6"/>
      <c r="C65" s="6"/>
      <c r="D65" s="6"/>
      <c r="E65" s="6"/>
      <c r="F65" s="6"/>
      <c r="G65" s="6"/>
      <c r="H65" s="8"/>
    </row>
    <row r="66" customFormat="false" ht="12.75" hidden="false" customHeight="false" outlineLevel="0" collapsed="false">
      <c r="A66" s="6"/>
      <c r="B66" s="6"/>
      <c r="C66" s="6"/>
      <c r="D66" s="6"/>
      <c r="E66" s="6"/>
      <c r="F66" s="6"/>
      <c r="G66" s="6"/>
      <c r="H66" s="8"/>
    </row>
    <row r="67" customFormat="false" ht="12.75" hidden="false" customHeight="false" outlineLevel="0" collapsed="false">
      <c r="A67" s="6"/>
      <c r="B67" s="6"/>
      <c r="C67" s="6"/>
      <c r="D67" s="6"/>
      <c r="E67" s="6"/>
      <c r="F67" s="6"/>
      <c r="G67" s="6"/>
      <c r="H67" s="8"/>
    </row>
    <row r="68" customFormat="false" ht="12.75" hidden="false" customHeight="false" outlineLevel="0" collapsed="false">
      <c r="A68" s="6"/>
      <c r="B68" s="6"/>
      <c r="C68" s="6"/>
      <c r="D68" s="6"/>
      <c r="E68" s="6"/>
      <c r="F68" s="6"/>
      <c r="G68" s="6"/>
      <c r="H68" s="8"/>
    </row>
    <row r="69" customFormat="false" ht="12.75" hidden="false" customHeight="false" outlineLevel="0" collapsed="false">
      <c r="A69" s="6"/>
      <c r="B69" s="6"/>
      <c r="C69" s="6"/>
      <c r="D69" s="6"/>
      <c r="E69" s="6"/>
      <c r="F69" s="6"/>
      <c r="G69" s="6"/>
      <c r="H69" s="8"/>
    </row>
    <row r="70" customFormat="false" ht="12.75" hidden="false" customHeight="false" outlineLevel="0" collapsed="false">
      <c r="A70" s="6"/>
      <c r="B70" s="6"/>
      <c r="C70" s="6"/>
      <c r="D70" s="6"/>
      <c r="E70" s="6"/>
      <c r="F70" s="6"/>
      <c r="G70" s="6"/>
      <c r="H70" s="8"/>
    </row>
    <row r="71" customFormat="false" ht="12.75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2.75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2.75" hidden="false" customHeight="false" outlineLevel="0" collapsed="false">
      <c r="A73" s="0" t="s">
        <v>31</v>
      </c>
      <c r="B73" s="6" t="s">
        <v>32</v>
      </c>
      <c r="C73" s="6" t="s">
        <v>33</v>
      </c>
      <c r="D73" s="6"/>
      <c r="E73" s="6"/>
      <c r="F73" s="6"/>
      <c r="G73" s="6"/>
    </row>
    <row r="74" customFormat="false" ht="12.75" hidden="false" customHeight="false" outlineLevel="0" collapsed="false">
      <c r="A74" s="0" t="n">
        <v>0.1</v>
      </c>
      <c r="B74" s="6" t="n">
        <f aca="false">A74*1000</f>
        <v>100</v>
      </c>
      <c r="C74" s="6" t="n">
        <f aca="false">B74*(18/5)</f>
        <v>360</v>
      </c>
      <c r="D74" s="6"/>
      <c r="E74" s="6"/>
      <c r="F74" s="6"/>
      <c r="G74" s="6"/>
    </row>
    <row r="75" customFormat="false" ht="12.75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2.75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2.75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2.75" hidden="false" customHeight="false" outlineLevel="0" collapsed="false">
      <c r="A78" s="6" t="s">
        <v>34</v>
      </c>
      <c r="B78" s="6" t="s">
        <v>35</v>
      </c>
      <c r="C78" s="6" t="s">
        <v>36</v>
      </c>
      <c r="D78" s="6"/>
      <c r="E78" s="6"/>
      <c r="F78" s="6"/>
      <c r="G78" s="6"/>
    </row>
    <row r="79" customFormat="false" ht="12.75" hidden="false" customHeight="false" outlineLevel="0" collapsed="false">
      <c r="A79" s="10" t="n">
        <v>212836</v>
      </c>
      <c r="B79" s="11" t="n">
        <f aca="false">A79/6371</f>
        <v>33.4070004708837</v>
      </c>
      <c r="C79" s="11" t="n">
        <f aca="false">A79*0.621371</f>
        <v>132250.118156</v>
      </c>
      <c r="D79" s="11"/>
      <c r="E79" s="11"/>
      <c r="F79" s="11"/>
      <c r="G79" s="12"/>
    </row>
    <row r="80" customFormat="false" ht="12.75" hidden="false" customHeight="false" outlineLevel="0" collapsed="false">
      <c r="A80" s="13" t="n">
        <v>237039</v>
      </c>
      <c r="B80" s="11" t="n">
        <f aca="false">A80/6371</f>
        <v>37.2059331345158</v>
      </c>
      <c r="C80" s="11" t="n">
        <f aca="false">A80*0.621371</f>
        <v>147289.160469</v>
      </c>
      <c r="D80" s="11"/>
      <c r="E80" s="11"/>
      <c r="F80" s="11"/>
      <c r="G80" s="12"/>
    </row>
    <row r="81" customFormat="false" ht="12.75" hidden="false" customHeight="false" outlineLevel="0" collapsed="false">
      <c r="A81" s="14" t="n">
        <v>254130</v>
      </c>
      <c r="B81" s="11" t="n">
        <f aca="false">A81/6371</f>
        <v>39.888557526291</v>
      </c>
      <c r="C81" s="11" t="n">
        <f aca="false">A81*0.621371</f>
        <v>157909.01223</v>
      </c>
      <c r="D81" s="11"/>
      <c r="E81" s="11"/>
      <c r="F81" s="11"/>
      <c r="G81" s="12"/>
    </row>
    <row r="82" customFormat="false" ht="12.75" hidden="false" customHeight="false" outlineLevel="0" collapsed="false">
      <c r="A82" s="14" t="n">
        <v>316222</v>
      </c>
      <c r="B82" s="11" t="n">
        <f aca="false">A82/6371</f>
        <v>49.634594255219</v>
      </c>
      <c r="C82" s="11" t="n">
        <f aca="false">A82*0.621371</f>
        <v>196491.180362</v>
      </c>
      <c r="D82" s="11"/>
      <c r="E82" s="11"/>
      <c r="F82" s="11"/>
      <c r="G82" s="12"/>
    </row>
    <row r="83" customFormat="false" ht="12.75" hidden="false" customHeight="false" outlineLevel="0" collapsed="false">
      <c r="A83" s="14" t="n">
        <v>322242</v>
      </c>
      <c r="B83" s="11" t="n">
        <f aca="false">A83/6371</f>
        <v>50.5795008632868</v>
      </c>
      <c r="C83" s="11" t="n">
        <f aca="false">A83*0.621371</f>
        <v>200231.833782</v>
      </c>
      <c r="D83" s="11"/>
      <c r="E83" s="11"/>
      <c r="F83" s="11"/>
      <c r="G83" s="12"/>
    </row>
    <row r="84" customFormat="false" ht="12.75" hidden="false" customHeight="false" outlineLevel="0" collapsed="false">
      <c r="A84" s="14" t="n">
        <v>330093</v>
      </c>
      <c r="B84" s="11" t="n">
        <f aca="false">A84/6371</f>
        <v>51.8118034845393</v>
      </c>
      <c r="C84" s="11" t="n">
        <f aca="false">A84*0.621371</f>
        <v>205110.217503</v>
      </c>
      <c r="D84" s="11"/>
      <c r="E84" s="11"/>
      <c r="F84" s="11"/>
      <c r="G84" s="12"/>
    </row>
    <row r="85" customFormat="false" ht="12.75" hidden="false" customHeight="false" outlineLevel="0" collapsed="false">
      <c r="A85" s="14" t="n">
        <v>345281</v>
      </c>
      <c r="B85" s="11" t="n">
        <f aca="false">A85/6371</f>
        <v>54.1957306545283</v>
      </c>
      <c r="C85" s="11" t="n">
        <f aca="false">A85*0.621371</f>
        <v>214547.600251</v>
      </c>
      <c r="D85" s="11"/>
      <c r="E85" s="11"/>
      <c r="F85" s="11"/>
      <c r="G85" s="12"/>
    </row>
    <row r="86" customFormat="false" ht="12.75" hidden="false" customHeight="false" outlineLevel="0" collapsed="false">
      <c r="A86" s="14" t="n">
        <v>62638</v>
      </c>
      <c r="B86" s="11" t="n">
        <f aca="false">A86/6371</f>
        <v>9.83173756082248</v>
      </c>
      <c r="C86" s="11" t="n">
        <f aca="false">A86*0.621371</f>
        <v>38921.436698</v>
      </c>
      <c r="D86" s="11"/>
      <c r="E86" s="11"/>
      <c r="F86" s="11"/>
      <c r="G86" s="12"/>
    </row>
    <row r="87" customFormat="false" ht="12.75" hidden="false" customHeight="false" outlineLevel="0" collapsed="false">
      <c r="A87" s="14" t="n">
        <v>25258</v>
      </c>
      <c r="B87" s="11" t="n">
        <f aca="false">A87/6371</f>
        <v>3.96452676188981</v>
      </c>
      <c r="C87" s="11" t="n">
        <f aca="false">A87*0.621371</f>
        <v>15694.588718</v>
      </c>
      <c r="D87" s="11"/>
      <c r="E87" s="11"/>
      <c r="F87" s="11"/>
      <c r="G87" s="12"/>
    </row>
    <row r="88" customFormat="false" ht="12.75" hidden="false" customHeight="false" outlineLevel="0" collapsed="false">
      <c r="A88" s="14" t="n">
        <v>18077</v>
      </c>
      <c r="B88" s="11" t="n">
        <f aca="false">A88/6371</f>
        <v>2.83738816512321</v>
      </c>
      <c r="C88" s="11" t="n">
        <f aca="false">A88*0.621371</f>
        <v>11232.523567</v>
      </c>
      <c r="D88" s="11"/>
      <c r="E88" s="11"/>
      <c r="F88" s="11"/>
      <c r="G88" s="12"/>
    </row>
    <row r="89" customFormat="false" ht="12.75" hidden="false" customHeight="false" outlineLevel="0" collapsed="false">
      <c r="A89" s="14" t="n">
        <v>113</v>
      </c>
      <c r="B89" s="11" t="n">
        <f aca="false">A89/6371</f>
        <v>0.0177366190550934</v>
      </c>
      <c r="C89" s="11" t="n">
        <f aca="false">A89*0.621371</f>
        <v>70.214923</v>
      </c>
      <c r="D89" s="11"/>
      <c r="E89" s="11"/>
      <c r="F89" s="11"/>
      <c r="G89" s="12"/>
    </row>
    <row r="90" customFormat="false" ht="12.75" hidden="false" customHeight="false" outlineLevel="0" collapsed="false">
      <c r="A90" s="14" t="n">
        <v>313.4</v>
      </c>
      <c r="B90" s="11" t="n">
        <f aca="false">A90/6371</f>
        <v>0.0491916496625334</v>
      </c>
      <c r="C90" s="11" t="n">
        <f aca="false">A90*0.621371</f>
        <v>194.7376714</v>
      </c>
      <c r="D90" s="11"/>
      <c r="E90" s="11"/>
      <c r="F90" s="11"/>
      <c r="G90" s="12"/>
    </row>
    <row r="91" customFormat="false" ht="12.75" hidden="false" customHeight="false" outlineLevel="0" collapsed="false">
      <c r="A91" s="14" t="n">
        <v>8566</v>
      </c>
      <c r="B91" s="11" t="n">
        <f aca="false">A91/6371</f>
        <v>1.34452990111442</v>
      </c>
      <c r="C91" s="11" t="n">
        <f aca="false">A91*0.621371</f>
        <v>5322.663986</v>
      </c>
      <c r="D91" s="11"/>
      <c r="E91" s="11"/>
      <c r="F91" s="11"/>
      <c r="G91" s="12"/>
    </row>
    <row r="92" customFormat="false" ht="12.75" hidden="false" customHeight="false" outlineLevel="0" collapsed="false">
      <c r="A92" s="14" t="n">
        <v>1789</v>
      </c>
      <c r="B92" s="11" t="n">
        <f aca="false">A92/6371</f>
        <v>0.280803641500549</v>
      </c>
      <c r="C92" s="11" t="n">
        <f aca="false">A92*0.621371</f>
        <v>1111.632719</v>
      </c>
      <c r="D92" s="11"/>
      <c r="E92" s="11"/>
      <c r="F92" s="11"/>
      <c r="G92" s="12"/>
    </row>
    <row r="93" customFormat="false" ht="12.75" hidden="false" customHeight="false" outlineLevel="0" collapsed="false">
      <c r="A93" s="11" t="n">
        <v>787</v>
      </c>
      <c r="B93" s="11" t="n">
        <f aca="false">A93/6371</f>
        <v>0.12352848846335</v>
      </c>
      <c r="C93" s="11" t="n">
        <f aca="false">A93*0.621371</f>
        <v>489.018977</v>
      </c>
      <c r="D93" s="11"/>
      <c r="E93" s="11"/>
      <c r="F93" s="11"/>
      <c r="G93" s="12"/>
    </row>
    <row r="94" customFormat="false" ht="12.75" hidden="false" customHeight="false" outlineLevel="0" collapsed="false">
      <c r="A94" s="11" t="n">
        <v>572</v>
      </c>
      <c r="B94" s="11" t="n">
        <f aca="false">A94/6371</f>
        <v>0.0897818238894993</v>
      </c>
      <c r="C94" s="11" t="n">
        <f aca="false">A94*0.621371</f>
        <v>355.424212</v>
      </c>
      <c r="D94" s="11"/>
      <c r="E94" s="11"/>
      <c r="F94" s="11"/>
      <c r="G94" s="12"/>
    </row>
    <row r="95" customFormat="false" ht="12.75" hidden="false" customHeight="false" outlineLevel="0" collapsed="false">
      <c r="A95" s="11" t="n">
        <v>113</v>
      </c>
      <c r="B95" s="11" t="n">
        <f aca="false">A95/6371</f>
        <v>0.0177366190550934</v>
      </c>
      <c r="C95" s="11" t="n">
        <f aca="false">A95*0.621371</f>
        <v>70.214923</v>
      </c>
      <c r="D95" s="11"/>
      <c r="E95" s="11"/>
      <c r="F95" s="11"/>
      <c r="G95" s="12"/>
    </row>
    <row r="96" customFormat="false" ht="12.75" hidden="false" customHeight="false" outlineLevel="0" collapsed="false">
      <c r="A96" s="11" t="n">
        <v>313.4</v>
      </c>
      <c r="B96" s="15" t="n">
        <f aca="false">A96/6371</f>
        <v>0.0491916496625334</v>
      </c>
      <c r="C96" s="11" t="n">
        <f aca="false">A96*0.621371</f>
        <v>194.7376714</v>
      </c>
      <c r="D96" s="11"/>
      <c r="E96" s="11"/>
      <c r="F96" s="11"/>
      <c r="G96" s="12"/>
    </row>
    <row r="97" customFormat="false" ht="12.75" hidden="false" customHeight="false" outlineLevel="0" collapsed="false">
      <c r="A97" s="11" t="n">
        <v>312.1</v>
      </c>
      <c r="B97" s="11" t="n">
        <f aca="false">A97/6371</f>
        <v>0.0489876000627845</v>
      </c>
      <c r="C97" s="11" t="n">
        <f aca="false">A97*0.621371</f>
        <v>193.9298891</v>
      </c>
      <c r="D97" s="11"/>
      <c r="E97" s="11"/>
      <c r="F97" s="11"/>
      <c r="G97" s="12"/>
    </row>
    <row r="98" customFormat="false" ht="12.75" hidden="false" customHeight="false" outlineLevel="0" collapsed="false">
      <c r="A98" s="0" t="n">
        <v>15.7</v>
      </c>
      <c r="B98" s="11" t="n">
        <f aca="false">A98/6371</f>
        <v>0.00246429132004395</v>
      </c>
      <c r="C98" s="11" t="n">
        <f aca="false">A98*0.621371</f>
        <v>9.7555247</v>
      </c>
    </row>
    <row r="99" customFormat="false" ht="12.75" hidden="false" customHeight="false" outlineLevel="0" collapsed="false">
      <c r="B99" s="11" t="n">
        <f aca="false">A99/6371</f>
        <v>0</v>
      </c>
      <c r="C99" s="11" t="n">
        <f aca="false">A99*0.621371</f>
        <v>0</v>
      </c>
    </row>
    <row r="100" customFormat="false" ht="12.75" hidden="false" customHeight="false" outlineLevel="0" collapsed="false">
      <c r="B100" s="11" t="n">
        <f aca="false">A100/6371</f>
        <v>0</v>
      </c>
      <c r="C100" s="11" t="n">
        <f aca="false">A100*0.621371</f>
        <v>0</v>
      </c>
    </row>
    <row r="101" customFormat="false" ht="12.75" hidden="false" customHeight="false" outlineLevel="0" collapsed="false">
      <c r="B101" s="11" t="n">
        <f aca="false">A101/6371</f>
        <v>0</v>
      </c>
      <c r="C101" s="11" t="n">
        <f aca="false">A101*0.621371</f>
        <v>0</v>
      </c>
    </row>
    <row r="102" customFormat="false" ht="12.75" hidden="false" customHeight="false" outlineLevel="0" collapsed="false">
      <c r="B102" s="11" t="n">
        <f aca="false">A102/6371</f>
        <v>0</v>
      </c>
      <c r="C102" s="11" t="n">
        <f aca="false">A102*0.621371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0" t="s">
        <v>37</v>
      </c>
      <c r="B1" s="0" t="s">
        <v>38</v>
      </c>
      <c r="C1" s="0" t="s">
        <v>4</v>
      </c>
      <c r="D1" s="0" t="s">
        <v>39</v>
      </c>
      <c r="E1" s="0" t="s">
        <v>2</v>
      </c>
      <c r="F1" s="0" t="s">
        <v>40</v>
      </c>
      <c r="G1" s="0" t="s">
        <v>41</v>
      </c>
      <c r="H1" s="0" t="s">
        <v>42</v>
      </c>
    </row>
    <row r="2" customFormat="false" ht="12.75" hidden="false" customHeight="false" outlineLevel="0" collapsed="false">
      <c r="A2" s="0" t="s">
        <v>43</v>
      </c>
      <c r="B2" s="0" t="n">
        <v>5</v>
      </c>
      <c r="C2" s="0" t="n">
        <f aca="false">Hoja1!E2</f>
        <v>263</v>
      </c>
      <c r="D2" s="0" t="n">
        <v>6770</v>
      </c>
      <c r="E2" s="0" t="n">
        <f aca="false">Hoja1!E24</f>
        <v>1291986.90137028</v>
      </c>
      <c r="F2" s="0" t="n">
        <f aca="false">D2/(C2*Hoja1!$A$21)</f>
        <v>2626.67804764491</v>
      </c>
      <c r="G2" s="0" t="n">
        <f aca="false">E2/(F2*B2)</f>
        <v>98.3742109185161</v>
      </c>
      <c r="H2" s="0" t="n">
        <f aca="false">D2*B2</f>
        <v>33850</v>
      </c>
    </row>
    <row r="3" customFormat="false" ht="12.75" hidden="false" customHeight="false" outlineLevel="0" collapsed="false">
      <c r="A3" s="0" t="s">
        <v>43</v>
      </c>
      <c r="B3" s="0" t="n">
        <v>5</v>
      </c>
      <c r="C3" s="0" t="n">
        <f aca="false">Hoja1!E3</f>
        <v>263</v>
      </c>
      <c r="D3" s="0" t="n">
        <v>6770</v>
      </c>
      <c r="E3" s="0" t="n">
        <v>805435.98260904</v>
      </c>
      <c r="F3" s="0" t="n">
        <f aca="false">D3/(C3*Hoja1!$A$21)</f>
        <v>2626.67804764491</v>
      </c>
      <c r="G3" s="0" t="n">
        <f aca="false">E3/(F3*B3)</f>
        <v>61.3273471662198</v>
      </c>
      <c r="H3" s="0" t="n">
        <f aca="false">D3*B3</f>
        <v>33850</v>
      </c>
    </row>
    <row r="4" customFormat="false" ht="12.75" hidden="false" customHeight="false" outlineLevel="0" collapsed="false">
      <c r="A4" s="0" t="s">
        <v>44</v>
      </c>
      <c r="B4" s="0" t="n">
        <v>5</v>
      </c>
      <c r="C4" s="0" t="n">
        <v>421</v>
      </c>
      <c r="D4" s="0" t="n">
        <v>880</v>
      </c>
      <c r="E4" s="0" t="n">
        <v>361149.967212856</v>
      </c>
      <c r="F4" s="0" t="n">
        <f aca="false">D4/(C4*Hoja1!$A$21)</f>
        <v>213.291967618401</v>
      </c>
      <c r="G4" s="0" t="n">
        <f aca="false">E4/(F4*B4)</f>
        <v>338.643757892455</v>
      </c>
      <c r="H4" s="0" t="n">
        <f aca="false">D4*B4</f>
        <v>4400</v>
      </c>
    </row>
    <row r="5" customFormat="false" ht="12.75" hidden="false" customHeight="false" outlineLevel="0" collapsed="false">
      <c r="A5" s="0" t="s">
        <v>44</v>
      </c>
      <c r="B5" s="0" t="n">
        <v>1</v>
      </c>
      <c r="C5" s="0" t="n">
        <v>421</v>
      </c>
      <c r="D5" s="0" t="n">
        <v>880</v>
      </c>
      <c r="E5" s="0" t="n">
        <v>8900.47902268974</v>
      </c>
      <c r="F5" s="0" t="n">
        <f aca="false">D5/(C5*Hoja1!$A$21)</f>
        <v>213.291967618401</v>
      </c>
      <c r="G5" s="0" t="n">
        <f aca="false">E5/(F5*B5)</f>
        <v>41.7290867634243</v>
      </c>
      <c r="H5" s="0" t="n">
        <f aca="false">D5*B5</f>
        <v>880</v>
      </c>
    </row>
    <row r="6" customFormat="false" ht="12.75" hidden="false" customHeight="false" outlineLevel="0" collapsed="false">
      <c r="A6" s="0" t="s">
        <v>44</v>
      </c>
      <c r="B6" s="0" t="n">
        <v>1</v>
      </c>
      <c r="C6" s="0" t="n">
        <v>421</v>
      </c>
      <c r="D6" s="0" t="n">
        <v>880</v>
      </c>
      <c r="E6" s="0" t="n">
        <v>93977.5797508735</v>
      </c>
      <c r="F6" s="0" t="n">
        <f aca="false">D6/(C6*Hoja1!$A$21)</f>
        <v>213.291967618401</v>
      </c>
      <c r="G6" s="0" t="n">
        <f aca="false">E6/(F6*B6)</f>
        <v>440.60533924563</v>
      </c>
      <c r="H6" s="0" t="n">
        <f aca="false">D6*B6</f>
        <v>880</v>
      </c>
    </row>
    <row r="7" customFormat="false" ht="12.75" hidden="false" customHeight="false" outlineLevel="0" collapsed="false">
      <c r="A7" s="0" t="s">
        <v>45</v>
      </c>
      <c r="B7" s="0" t="n">
        <v>1</v>
      </c>
      <c r="C7" s="0" t="n">
        <v>314</v>
      </c>
      <c r="D7" s="0" t="n">
        <v>91</v>
      </c>
      <c r="E7" s="0" t="n">
        <v>11308.351999064</v>
      </c>
      <c r="F7" s="0" t="n">
        <f aca="false">D7/(C7*Hoja1!$A$21)</f>
        <v>29.5723384895359</v>
      </c>
      <c r="G7" s="0" t="n">
        <f aca="false">E7/(F7*B7)</f>
        <v>382.396272214503</v>
      </c>
      <c r="H7" s="0" t="n">
        <f aca="false">D7*B7</f>
        <v>91</v>
      </c>
    </row>
    <row r="8" customFormat="false" ht="12.75" hidden="false" customHeight="false" outlineLevel="0" collapsed="false">
      <c r="A8" s="0" t="s">
        <v>45</v>
      </c>
      <c r="B8" s="0" t="n">
        <v>1</v>
      </c>
      <c r="C8" s="0" t="n">
        <v>314</v>
      </c>
      <c r="D8" s="0" t="n">
        <v>91</v>
      </c>
      <c r="E8" s="0" t="n">
        <v>462.263716822923</v>
      </c>
      <c r="F8" s="0" t="n">
        <f aca="false">D8/(C8*Hoja1!$A$21)</f>
        <v>29.5723384895359</v>
      </c>
      <c r="G8" s="0" t="n">
        <f aca="false">E8/(F8*B8)</f>
        <v>15.6316253781044</v>
      </c>
      <c r="H8" s="0" t="n">
        <f aca="false">D8*B8</f>
        <v>91</v>
      </c>
    </row>
    <row r="9" customFormat="false" ht="12.75" hidden="false" customHeight="false" outlineLevel="0" collapsed="false">
      <c r="A9" s="0" t="s">
        <v>46</v>
      </c>
      <c r="B9" s="0" t="n">
        <v>1</v>
      </c>
      <c r="C9" s="0" t="n">
        <v>311</v>
      </c>
      <c r="D9" s="0" t="n">
        <v>47</v>
      </c>
      <c r="E9" s="0" t="n">
        <v>110.709754811622</v>
      </c>
      <c r="F9" s="0" t="n">
        <f aca="false">D9/(C9*Hoja1!$A$21)</f>
        <v>15.4209593805368</v>
      </c>
      <c r="G9" s="0" t="n">
        <f aca="false">E9/(F9*B9)</f>
        <v>7.17917427052897</v>
      </c>
      <c r="H9" s="0" t="n">
        <f aca="false">D9*B9</f>
        <v>47</v>
      </c>
    </row>
    <row r="10" customFormat="false" ht="12.75" hidden="false" customHeight="false" outlineLevel="0" collapsed="false">
      <c r="A10" s="0" t="s">
        <v>46</v>
      </c>
      <c r="B10" s="0" t="n">
        <v>1</v>
      </c>
      <c r="C10" s="0" t="n">
        <v>311</v>
      </c>
      <c r="D10" s="0" t="n">
        <v>47</v>
      </c>
      <c r="E10" s="0" t="n">
        <v>4526.53098178126</v>
      </c>
      <c r="F10" s="0" t="n">
        <f aca="false">D10/(C10*Hoja1!$A$21)</f>
        <v>15.4209593805368</v>
      </c>
      <c r="G10" s="0" t="n">
        <f aca="false">E10/(F10*B10)</f>
        <v>293.531087793041</v>
      </c>
      <c r="H10" s="0" t="n">
        <f aca="false">D10*B10</f>
        <v>47</v>
      </c>
    </row>
    <row r="11" customFormat="false" ht="12.75" hidden="false" customHeight="false" outlineLevel="0" collapsed="false">
      <c r="A11" s="0" t="s">
        <v>46</v>
      </c>
      <c r="B11" s="0" t="n">
        <v>1</v>
      </c>
      <c r="C11" s="0" t="n">
        <v>311</v>
      </c>
      <c r="D11" s="0" t="n">
        <v>47</v>
      </c>
      <c r="E11" s="0" t="n">
        <v>2019.44773813126</v>
      </c>
      <c r="F11" s="0" t="n">
        <f aca="false">D11/(C11*Hoja1!$A$21)</f>
        <v>15.4209593805368</v>
      </c>
      <c r="G11" s="0" t="n">
        <f aca="false">E11/(F11*B11)</f>
        <v>130.954740771839</v>
      </c>
      <c r="H11" s="0" t="n">
        <f aca="false">D11*B11</f>
        <v>47</v>
      </c>
    </row>
    <row r="12" customFormat="false" ht="12.75" hidden="false" customHeight="false" outlineLevel="0" collapsed="false">
      <c r="A12" s="0" t="s">
        <v>46</v>
      </c>
      <c r="B12" s="0" t="n">
        <v>1</v>
      </c>
      <c r="C12" s="0" t="n">
        <v>311</v>
      </c>
      <c r="D12" s="0" t="n">
        <v>47</v>
      </c>
      <c r="E12" s="0" t="n">
        <v>130.12816758656</v>
      </c>
      <c r="F12" s="0" t="n">
        <f aca="false">D12/(C12*Hoja1!$A$21)</f>
        <v>15.4209593805368</v>
      </c>
      <c r="G12" s="0" t="n">
        <f aca="false">E12/(F12*B12)</f>
        <v>8.43839636532591</v>
      </c>
      <c r="H12" s="0" t="n">
        <f aca="false">D12*B12</f>
        <v>47</v>
      </c>
    </row>
    <row r="13" customFormat="false" ht="12.75" hidden="false" customHeight="false" outlineLevel="0" collapsed="false">
      <c r="A13" s="0" t="s">
        <v>47</v>
      </c>
      <c r="B13" s="0" t="n">
        <v>1</v>
      </c>
      <c r="C13" s="0" t="n">
        <v>311</v>
      </c>
      <c r="D13" s="0" t="n">
        <v>16</v>
      </c>
      <c r="E13" s="0" t="n">
        <v>363.026924997998</v>
      </c>
      <c r="F13" s="0" t="n">
        <f aca="false">D13/(C13*Hoja1!$A$21)</f>
        <v>5.2496882997572</v>
      </c>
      <c r="G13" s="0" t="n">
        <f aca="false">E13/(F13*B13)</f>
        <v>69.1520913755562</v>
      </c>
      <c r="H13" s="0" t="n">
        <f aca="false">D13*B13</f>
        <v>16</v>
      </c>
    </row>
    <row r="14" customFormat="false" ht="12.75" hidden="false" customHeight="false" outlineLevel="0" collapsed="false">
      <c r="A14" s="0" t="s">
        <v>47</v>
      </c>
      <c r="B14" s="0" t="n">
        <v>1</v>
      </c>
      <c r="C14" s="0" t="n">
        <v>311</v>
      </c>
      <c r="D14" s="0" t="n">
        <v>16</v>
      </c>
      <c r="E14" s="0" t="n">
        <v>1809.76548762172</v>
      </c>
      <c r="F14" s="0" t="n">
        <f aca="false">D14/(C14*Hoja1!$A$21)</f>
        <v>5.2496882997572</v>
      </c>
      <c r="G14" s="0" t="n">
        <f aca="false">E14/(F14*B14)</f>
        <v>344.737703323342</v>
      </c>
      <c r="H14" s="0" t="n">
        <f aca="false">D14*B14</f>
        <v>16</v>
      </c>
    </row>
    <row r="15" customFormat="false" ht="12.75" hidden="false" customHeight="false" outlineLevel="0" collapsed="false">
      <c r="A15" s="0" t="s">
        <v>47</v>
      </c>
      <c r="B15" s="0" t="n">
        <v>1</v>
      </c>
      <c r="C15" s="0" t="n">
        <v>311</v>
      </c>
      <c r="D15" s="0" t="n">
        <v>16</v>
      </c>
      <c r="E15" s="0" t="n">
        <v>13.2900277956194</v>
      </c>
      <c r="F15" s="0" t="n">
        <f aca="false">D15/(C15*Hoja1!$A$21)</f>
        <v>5.2496882997572</v>
      </c>
      <c r="G15" s="0" t="n">
        <f aca="false">E15/(F15*B15)</f>
        <v>2.53158416971805</v>
      </c>
      <c r="H15" s="0" t="n">
        <f aca="false">D15*B15</f>
        <v>16</v>
      </c>
    </row>
    <row r="16" customFormat="false" ht="12.75" hidden="false" customHeight="false" outlineLevel="0" collapsed="false">
      <c r="A16" s="0" t="s">
        <v>47</v>
      </c>
      <c r="B16" s="0" t="n">
        <v>1</v>
      </c>
      <c r="C16" s="0" t="n">
        <v>311</v>
      </c>
      <c r="D16" s="0" t="n">
        <v>16</v>
      </c>
      <c r="E16" s="0" t="n">
        <v>137.006205473918</v>
      </c>
      <c r="F16" s="0" t="n">
        <f aca="false">D16/(C16*Hoja1!$A$21)</f>
        <v>5.2496882997572</v>
      </c>
      <c r="G16" s="0" t="n">
        <f aca="false">E16/(F16*B16)</f>
        <v>26.097969565213</v>
      </c>
      <c r="H16" s="0" t="n">
        <f aca="false">D16*B16</f>
        <v>16</v>
      </c>
    </row>
    <row r="17" customFormat="false" ht="12.75" hidden="false" customHeight="false" outlineLevel="0" collapsed="false">
      <c r="A17" s="0" t="s">
        <v>45</v>
      </c>
      <c r="B17" s="0" t="n">
        <v>1</v>
      </c>
      <c r="C17" s="0" t="n">
        <v>314</v>
      </c>
      <c r="D17" s="0" t="n">
        <v>91</v>
      </c>
      <c r="E17" s="0" t="n">
        <v>4875.04456160117</v>
      </c>
      <c r="F17" s="0" t="n">
        <f aca="false">D17/(C17*Hoja1!$A$21)</f>
        <v>29.5723384895359</v>
      </c>
      <c r="G17" s="0" t="n">
        <f aca="false">E17/(F17*B17)</f>
        <v>164.851506867683</v>
      </c>
      <c r="H17" s="0" t="n">
        <f aca="false">D17*B17</f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2024-05-12T22:59:31Z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