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<sst xmlns="http://schemas.openxmlformats.org/spreadsheetml/2006/main" count="75" uniqueCount="40">
  <si>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</si>
  <si>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</si>
  <si>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</si>
  <si>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</si>
  <si>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</si>
  <si>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</si>
  <si>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</si>
  <si>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</si>
  <si>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</si>
  <si>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</si>
  <si>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</si>
  <si>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</si>
  <si>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</si>
  <si>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</si>
  <si>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</si>
  <si>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</si>
  <si>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</si>
  <si>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</si>
  <si>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</si>
  <si>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</si>
  <si>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</si>
  <si>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</si>
  <si>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</si>
  <si>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</si>
  <si>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days</t>
  </si>
  <si>
    <t xml:space="preserve">d</t>
  </si>
  <si>
    <t xml:space="preserve">h</t>
  </si>
  <si>
    <t xml:space="preserve">m</t>
  </si>
  <si>
    <t xml:space="preserve">Engine</t>
  </si>
  <si>
    <t xml:space="preserve">number</t>
  </si>
  <si>
    <t xml:space="preserve">dm (kg/s)</t>
  </si>
  <si>
    <t xml:space="preserve">F unit (kN)</t>
  </si>
  <si>
    <t xml:space="preserve">F (kN)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</si>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</sst>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39" activeCellId="0" sqref="E3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8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8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8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8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8" hidden="false" customHeight="false" outlineLevel="0" collapsed="false">
      <c r="A7" s="1" t="s">
        <v>10</v>
      </c>
      <c r="B7" s="1" t="n">
        <v>24520</v>
      </c>
      <c r="C7" s="1" t="n">
        <v>18410</v>
      </c>
      <c r="D7" s="1" t="n">
        <f aca="false">B7-C7</f>
        <v>6110</v>
      </c>
      <c r="E7" s="1" t="n">
        <v>314</v>
      </c>
    </row>
    <row r="8" customFormat="false" ht="12.8" hidden="false" customHeight="false" outlineLevel="0" collapsed="false">
      <c r="A8" s="1" t="s">
        <v>11</v>
      </c>
      <c r="B8" s="1" t="n">
        <f aca="false">B7-E29</f>
        <v>13211.648000936</v>
      </c>
      <c r="C8" s="1" t="n">
        <f aca="false">C7-E29</f>
        <v>7101.64800093603</v>
      </c>
      <c r="D8" s="1" t="n">
        <f aca="false">B8-C8</f>
        <v>6110</v>
      </c>
      <c r="E8" s="1" t="n">
        <v>314</v>
      </c>
    </row>
    <row r="9" customFormat="false" ht="12.8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</row>
    <row r="10" customFormat="false" ht="12.8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F10" s="1"/>
    </row>
    <row r="11" customFormat="false" ht="12.8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8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8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8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8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8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8" hidden="false" customHeight="false" outlineLevel="0" collapsed="false">
      <c r="A17" s="1" t="s">
        <v>20</v>
      </c>
      <c r="B17" s="1" t="n">
        <f aca="false">B8-E30</f>
        <v>12749.3842841131</v>
      </c>
      <c r="C17" s="1" t="n">
        <f aca="false">C8-E30</f>
        <v>6639.38428411311</v>
      </c>
      <c r="D17" s="1" t="n">
        <f aca="false">B17-C17</f>
        <v>6110</v>
      </c>
      <c r="E17" s="1" t="n">
        <v>314</v>
      </c>
    </row>
    <row r="18" customFormat="false" ht="12.8" hidden="false" customHeight="false" outlineLevel="0" collapsed="false">
      <c r="A18" s="1" t="s">
        <v>21</v>
      </c>
      <c r="B18" s="1" t="n">
        <v>5560</v>
      </c>
      <c r="D18" s="1" t="n">
        <f aca="false">B18-C18</f>
        <v>5560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A21" s="1" t="n">
        <f aca="false">9.8 / 1000</f>
        <v>0.0098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8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8" hidden="false" customHeight="false" outlineLevel="0" collapsed="false">
      <c r="A25" s="1" t="s">
        <v>6</v>
      </c>
      <c r="B25" s="1" t="n">
        <f aca="false">B3</f>
        <v>988013.098629716</v>
      </c>
      <c r="C25" s="1" t="n">
        <v>4.352</v>
      </c>
      <c r="D25" s="1" t="n">
        <f aca="false">(-C25)/($A$21*LN(1-((C3)/(B25))))</f>
        <v>218.957726775852</v>
      </c>
      <c r="E25" s="1" t="n">
        <f aca="false">B25*(1-EXP((-C25)/(E3*$A$21)))</f>
        <v>805435.98260904</v>
      </c>
    </row>
    <row r="26" customFormat="false" ht="12.8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8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8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8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172.891871971821</v>
      </c>
      <c r="E29" s="1" t="n">
        <f aca="false">B29*(1-EXP((-C29)/(E7*$A$21)))</f>
        <v>11308.351999064</v>
      </c>
    </row>
    <row r="30" customFormat="false" ht="12.8" hidden="false" customHeight="false" outlineLevel="0" collapsed="false">
      <c r="A30" s="1" t="s">
        <v>11</v>
      </c>
      <c r="B30" s="1" t="n">
        <f aca="false">B29-E29</f>
        <v>33971.648000936</v>
      </c>
      <c r="C30" s="1" t="n">
        <v>0.04216</v>
      </c>
      <c r="D30" s="1" t="n">
        <f aca="false">(-C30)/($A$21*LN(1-((C8)/(B30))))</f>
        <v>18.3443482246582</v>
      </c>
      <c r="E30" s="1" t="n">
        <f aca="false">B30*(1-EXP((-C30)/(E8*$A$21)))</f>
        <v>462.263716822923</v>
      </c>
    </row>
    <row r="31" customFormat="false" ht="12.8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8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8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8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8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8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8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8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8" hidden="false" customHeight="false" outlineLevel="0" collapsed="false">
      <c r="A39" s="1" t="s">
        <v>20</v>
      </c>
      <c r="B39" s="2" t="n">
        <f aca="false">B30-E30-B31</f>
        <v>18309.3842841131</v>
      </c>
      <c r="C39" s="1" t="n">
        <v>0.9527</v>
      </c>
      <c r="D39" s="1" t="n">
        <f aca="false">(-C39)/($A$21*LN(1-((C17)/(B39))))</f>
        <v>215.843585814582</v>
      </c>
      <c r="E39" s="1" t="n">
        <f aca="false">B39*(1-EXP((-C39)/(E17*$A$21)))</f>
        <v>4875.04456160117</v>
      </c>
      <c r="G39" s="1"/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26</v>
      </c>
      <c r="D41" s="1" t="s">
        <v>27</v>
      </c>
    </row>
    <row r="42" customFormat="false" ht="12.8" hidden="false" customHeight="false" outlineLevel="0" collapsed="false">
      <c r="A42" s="1" t="n">
        <v>0.00102</v>
      </c>
      <c r="B42" s="1" t="n">
        <f aca="false">INT(A42)</f>
        <v>0</v>
      </c>
      <c r="C42" s="1" t="n">
        <f aca="false">INT((A42-B42)*24)</f>
        <v>0</v>
      </c>
      <c r="D42" s="1" t="n">
        <f aca="false">(((A42-B42)*24)-C42)*60</f>
        <v>1.4688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28</v>
      </c>
      <c r="B1" s="0" t="s">
        <v>29</v>
      </c>
      <c r="C1" s="0" t="s">
        <v>4</v>
      </c>
      <c r="D1" s="0" t="s">
        <v>30</v>
      </c>
      <c r="E1" s="0" t="s">
        <v>31</v>
      </c>
      <c r="F1" s="0" t="s">
        <v>2</v>
      </c>
      <c r="G1" s="0" t="s">
        <v>32</v>
      </c>
      <c r="H1" s="0" t="s">
        <v>33</v>
      </c>
      <c r="I1" s="0" t="s">
        <v>30</v>
      </c>
      <c r="J1" s="0" t="s">
        <v>33</v>
      </c>
      <c r="K1" s="0" t="s">
        <v>34</v>
      </c>
    </row>
    <row r="2" customFormat="false" ht="12.8" hidden="false" customHeight="false" outlineLevel="0" collapsed="false">
      <c r="A2" s="0" t="s">
        <v>35</v>
      </c>
      <c r="B2" s="0" t="n">
        <v>5</v>
      </c>
      <c r="C2" s="0" t="n">
        <f aca="false">Hoja1!E2</f>
        <v>263</v>
      </c>
      <c r="D2" s="3" t="n">
        <v>1789</v>
      </c>
      <c r="E2" s="0" t="n">
        <v>6770</v>
      </c>
      <c r="F2" s="0" t="n">
        <f aca="false">Hoja1!E24</f>
        <v>1291986.90137028</v>
      </c>
      <c r="G2" s="0" t="n">
        <f aca="false">D2*B2*C2*Hoja1!$A$21</f>
        <v>23054.843</v>
      </c>
      <c r="H2" s="0" t="n">
        <f aca="false">F2/(D2*B2)</f>
        <v>144.436769297964</v>
      </c>
      <c r="I2" s="0" t="n">
        <f aca="false">E2/(C2*Hoja1!$A$21)</f>
        <v>2626.67804764491</v>
      </c>
      <c r="J2" s="0" t="n">
        <f aca="false">F2/(I2*B2)</f>
        <v>98.3742109185161</v>
      </c>
      <c r="K2" s="0" t="n">
        <f aca="false">E2*B2</f>
        <v>33850</v>
      </c>
    </row>
    <row r="3" customFormat="false" ht="12.8" hidden="false" customHeight="false" outlineLevel="0" collapsed="false">
      <c r="A3" s="0" t="s">
        <v>35</v>
      </c>
      <c r="B3" s="0" t="n">
        <v>5</v>
      </c>
      <c r="C3" s="0" t="n">
        <f aca="false">Hoja1!E3</f>
        <v>263</v>
      </c>
      <c r="D3" s="3" t="n">
        <v>1789</v>
      </c>
      <c r="E3" s="0" t="n">
        <v>6770</v>
      </c>
      <c r="F3" s="1" t="n">
        <v>805435.98260904</v>
      </c>
      <c r="G3" s="0" t="n">
        <f aca="false">D3*B3*C3*Hoja1!$A$21</f>
        <v>23054.843</v>
      </c>
      <c r="H3" s="0" t="n">
        <f aca="false">F3/(D3*B3)</f>
        <v>90.0431506550073</v>
      </c>
      <c r="I3" s="0" t="n">
        <f aca="false">E3/(C3*Hoja1!$A$21)</f>
        <v>2626.67804764491</v>
      </c>
      <c r="J3" s="0" t="n">
        <f aca="false">F3/(I3*B3)</f>
        <v>61.3273471662198</v>
      </c>
      <c r="K3" s="0" t="n">
        <f aca="false">E3*B3</f>
        <v>33850</v>
      </c>
    </row>
    <row r="4" customFormat="false" ht="12.8" hidden="false" customHeight="false" outlineLevel="0" collapsed="false">
      <c r="A4" s="0" t="s">
        <v>36</v>
      </c>
      <c r="B4" s="0" t="n">
        <v>5</v>
      </c>
      <c r="C4" s="0" t="n">
        <v>421</v>
      </c>
      <c r="E4" s="0" t="n">
        <v>890</v>
      </c>
      <c r="F4" s="0" t="n">
        <v>361149.967212856</v>
      </c>
      <c r="I4" s="0" t="n">
        <f aca="false">E4/(C4*Hoja1!$A$21)</f>
        <v>215.715739977701</v>
      </c>
      <c r="J4" s="0" t="n">
        <f aca="false">F4/(I4*B4)</f>
        <v>334.83877184872</v>
      </c>
      <c r="K4" s="0" t="n">
        <f aca="false">E4*B4</f>
        <v>4450</v>
      </c>
    </row>
    <row r="5" customFormat="false" ht="12.8" hidden="false" customHeight="false" outlineLevel="0" collapsed="false">
      <c r="A5" s="0" t="s">
        <v>36</v>
      </c>
      <c r="B5" s="0" t="n">
        <v>1</v>
      </c>
      <c r="C5" s="0" t="n">
        <v>421</v>
      </c>
      <c r="E5" s="0" t="n">
        <v>1033</v>
      </c>
      <c r="F5" s="0" t="n">
        <v>8900.47902268974</v>
      </c>
      <c r="I5" s="0" t="n">
        <f aca="false">E5/(C5*Hoja1!$A$21)</f>
        <v>250.375684715691</v>
      </c>
      <c r="J5" s="0" t="n">
        <f aca="false">F5/(I5*B5)</f>
        <v>35.5484959843304</v>
      </c>
      <c r="K5" s="0" t="n">
        <f aca="false">E5*B5</f>
        <v>1033</v>
      </c>
    </row>
    <row r="6" customFormat="false" ht="12.8" hidden="false" customHeight="false" outlineLevel="0" collapsed="false">
      <c r="A6" s="0" t="s">
        <v>36</v>
      </c>
      <c r="B6" s="0" t="n">
        <v>1</v>
      </c>
      <c r="C6" s="0" t="n">
        <v>421</v>
      </c>
      <c r="E6" s="0" t="n">
        <v>1033</v>
      </c>
      <c r="F6" s="0" t="n">
        <v>93977.5797508735</v>
      </c>
      <c r="I6" s="0" t="n">
        <f aca="false">E6/(C6*Hoja1!$A$21)</f>
        <v>250.375684715691</v>
      </c>
      <c r="J6" s="0" t="n">
        <f aca="false">F6/(I6*B6)</f>
        <v>375.346271574205</v>
      </c>
      <c r="K6" s="0" t="n">
        <f aca="false">E6*B6</f>
        <v>1033</v>
      </c>
    </row>
    <row r="7" customFormat="false" ht="12.8" hidden="false" customHeight="false" outlineLevel="0" collapsed="false">
      <c r="A7" s="0" t="s">
        <v>37</v>
      </c>
      <c r="B7" s="0" t="n">
        <v>1</v>
      </c>
      <c r="C7" s="0" t="n">
        <v>314</v>
      </c>
      <c r="E7" s="0" t="n">
        <v>91</v>
      </c>
      <c r="F7" s="0" t="n">
        <v>11308.351999064</v>
      </c>
      <c r="I7" s="0" t="n">
        <f aca="false">E7/(C7*Hoja1!$A$21)</f>
        <v>29.5723384895359</v>
      </c>
      <c r="J7" s="0" t="n">
        <f aca="false">F7/(I7*B7)</f>
        <v>382.396272214502</v>
      </c>
      <c r="K7" s="0" t="n">
        <f aca="false">E7*B7</f>
        <v>91</v>
      </c>
    </row>
    <row r="8" customFormat="false" ht="12.8" hidden="false" customHeight="false" outlineLevel="0" collapsed="false">
      <c r="A8" s="0" t="s">
        <v>37</v>
      </c>
      <c r="B8" s="0" t="n">
        <v>1</v>
      </c>
      <c r="C8" s="0" t="n">
        <v>314</v>
      </c>
      <c r="E8" s="0" t="n">
        <v>91</v>
      </c>
      <c r="F8" s="0" t="n">
        <v>462.263716822923</v>
      </c>
      <c r="I8" s="0" t="n">
        <f aca="false">E8/(C8*Hoja1!$A$21)</f>
        <v>29.5723384895359</v>
      </c>
      <c r="J8" s="0" t="n">
        <f aca="false">F8/(I8*B8)</f>
        <v>15.6316253781044</v>
      </c>
      <c r="K8" s="0" t="n">
        <f aca="false">E8*B8</f>
        <v>91</v>
      </c>
    </row>
    <row r="9" customFormat="false" ht="12.8" hidden="false" customHeight="false" outlineLevel="0" collapsed="false">
      <c r="A9" s="0" t="s">
        <v>38</v>
      </c>
      <c r="B9" s="0" t="n">
        <v>1</v>
      </c>
      <c r="C9" s="0" t="n">
        <v>311</v>
      </c>
      <c r="E9" s="0" t="n">
        <v>47</v>
      </c>
      <c r="F9" s="0" t="n">
        <v>110.709754811622</v>
      </c>
      <c r="I9" s="0" t="n">
        <f aca="false">E9/(C9*Hoja1!$A$21)</f>
        <v>15.4209593805368</v>
      </c>
      <c r="J9" s="0" t="n">
        <f aca="false">F9/(I9*B9)</f>
        <v>7.17917427052899</v>
      </c>
      <c r="K9" s="0" t="n">
        <f aca="false">E9*B9</f>
        <v>47</v>
      </c>
    </row>
    <row r="10" customFormat="false" ht="12.8" hidden="false" customHeight="false" outlineLevel="0" collapsed="false">
      <c r="A10" s="0" t="s">
        <v>38</v>
      </c>
      <c r="B10" s="0" t="n">
        <v>1</v>
      </c>
      <c r="C10" s="0" t="n">
        <v>311</v>
      </c>
      <c r="E10" s="0" t="n">
        <v>47</v>
      </c>
      <c r="F10" s="0" t="n">
        <v>4526.53098178126</v>
      </c>
      <c r="I10" s="0" t="n">
        <f aca="false">E10/(C10*Hoja1!$A$21)</f>
        <v>15.4209593805368</v>
      </c>
      <c r="J10" s="0" t="n">
        <f aca="false">F10/(I10*B10)</f>
        <v>293.531087793041</v>
      </c>
      <c r="K10" s="0" t="n">
        <f aca="false">E10*B10</f>
        <v>47</v>
      </c>
    </row>
    <row r="11" customFormat="false" ht="12.8" hidden="false" customHeight="false" outlineLevel="0" collapsed="false">
      <c r="A11" s="0" t="s">
        <v>38</v>
      </c>
      <c r="B11" s="0" t="n">
        <v>1</v>
      </c>
      <c r="C11" s="0" t="n">
        <v>311</v>
      </c>
      <c r="E11" s="0" t="n">
        <v>47</v>
      </c>
      <c r="F11" s="0" t="n">
        <v>2019.44773813126</v>
      </c>
      <c r="I11" s="0" t="n">
        <f aca="false">E11/(C11*Hoja1!$A$21)</f>
        <v>15.4209593805368</v>
      </c>
      <c r="J11" s="0" t="n">
        <f aca="false">F11/(I11*B11)</f>
        <v>130.954740771839</v>
      </c>
      <c r="K11" s="0" t="n">
        <f aca="false">E11*B11</f>
        <v>47</v>
      </c>
    </row>
    <row r="12" customFormat="false" ht="12.8" hidden="false" customHeight="false" outlineLevel="0" collapsed="false">
      <c r="A12" s="0" t="s">
        <v>38</v>
      </c>
      <c r="B12" s="0" t="n">
        <v>1</v>
      </c>
      <c r="C12" s="0" t="n">
        <v>311</v>
      </c>
      <c r="E12" s="0" t="n">
        <v>47</v>
      </c>
      <c r="F12" s="0" t="n">
        <v>130.12816758656</v>
      </c>
      <c r="I12" s="0" t="n">
        <f aca="false">E12/(C12*Hoja1!$A$21)</f>
        <v>15.4209593805368</v>
      </c>
      <c r="J12" s="0" t="n">
        <f aca="false">F12/(I12*B12)</f>
        <v>8.43839636532589</v>
      </c>
      <c r="K12" s="0" t="n">
        <f aca="false">E12*B12</f>
        <v>47</v>
      </c>
    </row>
    <row r="13" customFormat="false" ht="12.8" hidden="false" customHeight="false" outlineLevel="0" collapsed="false">
      <c r="A13" s="0" t="s">
        <v>39</v>
      </c>
      <c r="B13" s="0" t="n">
        <v>1</v>
      </c>
      <c r="C13" s="0" t="n">
        <v>311</v>
      </c>
      <c r="E13" s="0" t="n">
        <v>16</v>
      </c>
      <c r="F13" s="0" t="n">
        <v>363.026924997998</v>
      </c>
      <c r="I13" s="0" t="n">
        <f aca="false">E13/(C13*Hoja1!$A$21)</f>
        <v>5.2496882997572</v>
      </c>
      <c r="J13" s="0" t="n">
        <f aca="false">F13/(I13*B13)</f>
        <v>69.1520913755561</v>
      </c>
      <c r="K13" s="0" t="n">
        <f aca="false">E13*B13</f>
        <v>16</v>
      </c>
    </row>
    <row r="14" customFormat="false" ht="12.8" hidden="false" customHeight="false" outlineLevel="0" collapsed="false">
      <c r="A14" s="0" t="s">
        <v>39</v>
      </c>
      <c r="B14" s="0" t="n">
        <v>1</v>
      </c>
      <c r="C14" s="0" t="n">
        <v>311</v>
      </c>
      <c r="E14" s="0" t="n">
        <v>16</v>
      </c>
      <c r="F14" s="0" t="n">
        <v>1809.76548762172</v>
      </c>
      <c r="I14" s="0" t="n">
        <f aca="false">E14/(C14*Hoja1!$A$21)</f>
        <v>5.2496882997572</v>
      </c>
      <c r="J14" s="0" t="n">
        <f aca="false">F14/(I14*B14)</f>
        <v>344.737703323343</v>
      </c>
      <c r="K14" s="0" t="n">
        <f aca="false">E14*B14</f>
        <v>16</v>
      </c>
    </row>
    <row r="15" customFormat="false" ht="12.8" hidden="false" customHeight="false" outlineLevel="0" collapsed="false">
      <c r="A15" s="0" t="s">
        <v>39</v>
      </c>
      <c r="B15" s="0" t="n">
        <v>1</v>
      </c>
      <c r="C15" s="0" t="n">
        <v>311</v>
      </c>
      <c r="E15" s="0" t="n">
        <v>16</v>
      </c>
      <c r="F15" s="0" t="n">
        <v>13.2900277956194</v>
      </c>
      <c r="I15" s="0" t="n">
        <f aca="false">E15/(C15*Hoja1!$A$21)</f>
        <v>5.2496882997572</v>
      </c>
      <c r="J15" s="0" t="n">
        <f aca="false">F15/(I15*B15)</f>
        <v>2.53158416971805</v>
      </c>
      <c r="K15" s="0" t="n">
        <f aca="false">E15*B15</f>
        <v>16</v>
      </c>
    </row>
    <row r="16" customFormat="false" ht="12.8" hidden="false" customHeight="false" outlineLevel="0" collapsed="false">
      <c r="A16" s="0" t="s">
        <v>39</v>
      </c>
      <c r="B16" s="0" t="n">
        <v>1</v>
      </c>
      <c r="C16" s="0" t="n">
        <v>311</v>
      </c>
      <c r="E16" s="0" t="n">
        <v>16</v>
      </c>
      <c r="F16" s="0" t="n">
        <v>137.006205473918</v>
      </c>
      <c r="I16" s="0" t="n">
        <f aca="false">E16/(C16*Hoja1!$A$21)</f>
        <v>5.2496882997572</v>
      </c>
      <c r="J16" s="0" t="n">
        <f aca="false">F16/(I16*B16)</f>
        <v>26.0979695652129</v>
      </c>
      <c r="K16" s="0" t="n">
        <f aca="false">E16*B16</f>
        <v>16</v>
      </c>
    </row>
    <row r="17" customFormat="false" ht="12.8" hidden="false" customHeight="false" outlineLevel="0" collapsed="false">
      <c r="A17" s="0" t="s">
        <v>37</v>
      </c>
      <c r="B17" s="0" t="n">
        <v>1</v>
      </c>
      <c r="C17" s="0" t="n">
        <v>314</v>
      </c>
      <c r="E17" s="0" t="n">
        <v>91</v>
      </c>
      <c r="F17" s="0" t="n">
        <v>4875.04456160117</v>
      </c>
      <c r="I17" s="0" t="n">
        <f aca="false">E17/(C17*Hoja1!$A$21)</f>
        <v>29.5723384895359</v>
      </c>
      <c r="J17" s="0" t="n">
        <f aca="false">F17/(I17*B17)</f>
        <v>164.851506867683</v>
      </c>
      <c r="K17" s="0" t="n">
        <f aca="false">E17*B17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2024-04-28T22:09:24Z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