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Y\Desktop\POLYTECHNIQUE\Session 4 - A2016\LOG3430 - Tests et méthodes de validation\LOG3430 - CP6\"/>
    </mc:Choice>
  </mc:AlternateContent>
  <bookViews>
    <workbookView minimized="1" xWindow="0" yWindow="0" windowWidth="15345" windowHeight="6780" tabRatio="831" activeTab="5"/>
  </bookViews>
  <sheets>
    <sheet name="Ex1" sheetId="1" r:id="rId1"/>
    <sheet name="Ex2" sheetId="2" r:id="rId2"/>
    <sheet name="Sheet1" sheetId="3" r:id="rId3"/>
    <sheet name="hypoth" sheetId="4" r:id="rId4"/>
    <sheet name="Ex.2.3" sheetId="5" r:id="rId5"/>
    <sheet name="Ex.2.4" sheetId="9" r:id="rId6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M29" i="1"/>
  <c r="H8" i="1"/>
  <c r="I11" i="1"/>
  <c r="H15" i="1"/>
  <c r="I8" i="1"/>
  <c r="H14" i="1"/>
  <c r="H7" i="1"/>
  <c r="C10" i="9"/>
  <c r="B16" i="9"/>
  <c r="D20" i="9"/>
  <c r="B15" i="9"/>
  <c r="C20" i="9"/>
  <c r="D19" i="9"/>
  <c r="C19" i="9"/>
  <c r="C9" i="9"/>
  <c r="C8" i="9"/>
  <c r="C7" i="9"/>
  <c r="C6" i="9"/>
  <c r="B15" i="5"/>
  <c r="C10" i="5"/>
  <c r="B30" i="1"/>
  <c r="C30" i="1"/>
  <c r="D30" i="1"/>
  <c r="B32" i="1"/>
  <c r="A32" i="1"/>
  <c r="C32" i="1"/>
  <c r="D32" i="1"/>
  <c r="B34" i="1"/>
  <c r="A34" i="1"/>
  <c r="C34" i="1"/>
  <c r="D34" i="1"/>
  <c r="B36" i="1"/>
  <c r="A36" i="1"/>
  <c r="C36" i="1"/>
  <c r="D36" i="1"/>
  <c r="B38" i="1"/>
  <c r="A38" i="1"/>
  <c r="C38" i="1"/>
  <c r="D38" i="1"/>
  <c r="B40" i="1"/>
  <c r="A40" i="1"/>
  <c r="C40" i="1"/>
  <c r="D40" i="1"/>
  <c r="B42" i="1"/>
  <c r="A42" i="1"/>
  <c r="C42" i="1"/>
  <c r="D42" i="1"/>
  <c r="B44" i="1"/>
  <c r="A44" i="1"/>
  <c r="C44" i="1"/>
  <c r="D44" i="1"/>
  <c r="B46" i="1"/>
  <c r="A46" i="1"/>
  <c r="C46" i="1"/>
  <c r="D46" i="1"/>
  <c r="B48" i="1"/>
  <c r="A48" i="1"/>
  <c r="C48" i="1"/>
  <c r="D48" i="1"/>
  <c r="G30" i="1"/>
  <c r="G32" i="1"/>
  <c r="G34" i="1"/>
  <c r="G36" i="1"/>
  <c r="G38" i="1"/>
  <c r="G40" i="1"/>
  <c r="G42" i="1"/>
  <c r="G44" i="1"/>
  <c r="G46" i="1"/>
  <c r="G48" i="1"/>
  <c r="H30" i="1"/>
  <c r="H32" i="1"/>
  <c r="H34" i="1"/>
  <c r="H36" i="1"/>
  <c r="H38" i="1"/>
  <c r="H40" i="1"/>
  <c r="H42" i="1"/>
  <c r="H44" i="1"/>
  <c r="H46" i="1"/>
  <c r="H48" i="1"/>
  <c r="H6" i="1"/>
  <c r="K20" i="1"/>
  <c r="K22" i="1"/>
  <c r="K21" i="1"/>
  <c r="H19" i="1"/>
  <c r="H20" i="1"/>
  <c r="H21" i="1"/>
  <c r="M23" i="1"/>
  <c r="L21" i="1"/>
  <c r="B30" i="4"/>
  <c r="C30" i="4"/>
  <c r="D30" i="4"/>
  <c r="B32" i="4"/>
  <c r="A32" i="4"/>
  <c r="C32" i="4"/>
  <c r="D32" i="4"/>
  <c r="B34" i="4"/>
  <c r="A34" i="4"/>
  <c r="C34" i="4"/>
  <c r="D34" i="4"/>
  <c r="B36" i="4"/>
  <c r="A36" i="4"/>
  <c r="C36" i="4"/>
  <c r="D36" i="4"/>
  <c r="B38" i="4"/>
  <c r="A38" i="4"/>
  <c r="C38" i="4"/>
  <c r="D38" i="4"/>
  <c r="B40" i="4"/>
  <c r="A40" i="4"/>
  <c r="C40" i="4"/>
  <c r="D40" i="4"/>
  <c r="B42" i="4"/>
  <c r="A42" i="4"/>
  <c r="C42" i="4"/>
  <c r="D42" i="4"/>
  <c r="B44" i="4"/>
  <c r="A44" i="4"/>
  <c r="C44" i="4"/>
  <c r="D44" i="4"/>
  <c r="B46" i="4"/>
  <c r="A46" i="4"/>
  <c r="C46" i="4"/>
  <c r="D46" i="4"/>
  <c r="B48" i="4"/>
  <c r="A48" i="4"/>
  <c r="C48" i="4"/>
  <c r="D48" i="4"/>
  <c r="D51" i="4"/>
  <c r="E51" i="4"/>
  <c r="G52" i="4"/>
  <c r="G51" i="4"/>
  <c r="C51" i="4"/>
  <c r="H7" i="4"/>
  <c r="H8" i="4"/>
  <c r="J20" i="4"/>
  <c r="J22" i="4"/>
  <c r="J21" i="4"/>
  <c r="H19" i="4"/>
  <c r="H20" i="4"/>
  <c r="H21" i="4"/>
  <c r="H23" i="4"/>
  <c r="B16" i="5"/>
  <c r="D20" i="5"/>
  <c r="D19" i="5"/>
  <c r="C20" i="5"/>
  <c r="C19" i="5"/>
  <c r="C9" i="5"/>
  <c r="C7" i="5"/>
  <c r="C8" i="5"/>
  <c r="C6" i="5"/>
  <c r="J38" i="1"/>
  <c r="J37" i="1"/>
  <c r="J35" i="1"/>
  <c r="J32" i="1"/>
  <c r="J31" i="1"/>
  <c r="J34" i="1"/>
  <c r="J33" i="1"/>
  <c r="H24" i="1"/>
  <c r="H25" i="1"/>
  <c r="H26" i="1"/>
  <c r="H27" i="1"/>
  <c r="H23" i="1"/>
  <c r="H18" i="1"/>
  <c r="C13" i="2"/>
  <c r="H18" i="4"/>
  <c r="L22" i="4"/>
  <c r="H11" i="4"/>
  <c r="H15" i="4"/>
  <c r="H14" i="4"/>
  <c r="H48" i="4"/>
  <c r="G48" i="4"/>
  <c r="H46" i="4"/>
  <c r="G46" i="4"/>
  <c r="H44" i="4"/>
  <c r="G44" i="4"/>
  <c r="H42" i="4"/>
  <c r="G42" i="4"/>
  <c r="H40" i="4"/>
  <c r="G40" i="4"/>
  <c r="H38" i="4"/>
  <c r="G38" i="4"/>
  <c r="H36" i="4"/>
  <c r="G36" i="4"/>
  <c r="H34" i="4"/>
  <c r="G34" i="4"/>
  <c r="H32" i="4"/>
  <c r="G32" i="4"/>
  <c r="H30" i="4"/>
  <c r="G30" i="4"/>
</calcChain>
</file>

<file path=xl/sharedStrings.xml><?xml version="1.0" encoding="utf-8"?>
<sst xmlns="http://schemas.openxmlformats.org/spreadsheetml/2006/main" count="142" uniqueCount="66">
  <si>
    <t>Ex.1</t>
    <phoneticPr fontId="2" type="noConversion"/>
  </si>
  <si>
    <t>k=</t>
    <phoneticPr fontId="2" type="noConversion"/>
  </si>
  <si>
    <t>n=</t>
    <phoneticPr fontId="2" type="noConversion"/>
  </si>
  <si>
    <t>Defaillainces</t>
    <phoneticPr fontId="2" type="noConversion"/>
  </si>
  <si>
    <t>Q1.2)</t>
    <phoneticPr fontId="2" type="noConversion"/>
  </si>
  <si>
    <t>b=</t>
    <phoneticPr fontId="2" type="noConversion"/>
  </si>
  <si>
    <t>a (= lambda0)=</t>
    <phoneticPr fontId="2" type="noConversion"/>
  </si>
  <si>
    <t>v0=</t>
    <phoneticPr fontId="2" type="noConversion"/>
  </si>
  <si>
    <t>Q1.3)</t>
    <phoneticPr fontId="2" type="noConversion"/>
  </si>
  <si>
    <t>il restent (v0-observés):</t>
    <phoneticPr fontId="2" type="noConversion"/>
  </si>
  <si>
    <t>Q1.4)</t>
    <phoneticPr fontId="2" type="noConversion"/>
  </si>
  <si>
    <t>initial (v0/init_KLOC):</t>
    <phoneticPr fontId="2" type="noConversion"/>
  </si>
  <si>
    <t>final (defaillances/KLOC):</t>
    <phoneticPr fontId="2" type="noConversion"/>
  </si>
  <si>
    <t>Q1.5)</t>
    <phoneticPr fontId="2" type="noConversion"/>
  </si>
  <si>
    <t>delta mu=</t>
    <phoneticPr fontId="2" type="noConversion"/>
  </si>
  <si>
    <t>delta t (s)=</t>
    <phoneticPr fontId="2" type="noConversion"/>
  </si>
  <si>
    <t>delta t (h)=</t>
    <phoneticPr fontId="2" type="noConversion"/>
  </si>
  <si>
    <t>v0/lambda0=</t>
    <phoneticPr fontId="2" type="noConversion"/>
  </si>
  <si>
    <t>Heures de travail:</t>
  </si>
  <si>
    <t>lambdaF=</t>
    <phoneticPr fontId="2" type="noConversion"/>
  </si>
  <si>
    <t>lambdaP=</t>
    <phoneticPr fontId="2" type="noConversion"/>
  </si>
  <si>
    <t>KLOC:</t>
    <phoneticPr fontId="2" type="noConversion"/>
  </si>
  <si>
    <t>Heures CPU:</t>
    <phoneticPr fontId="2" type="noConversion"/>
  </si>
  <si>
    <t>Q1.1)</t>
    <phoneticPr fontId="2" type="noConversion"/>
  </si>
  <si>
    <t>C.-à-d., de plus:</t>
    <phoneticPr fontId="2" type="noConversion"/>
  </si>
  <si>
    <t xml:space="preserve">Debut </t>
  </si>
  <si>
    <t xml:space="preserve">Fin </t>
  </si>
  <si>
    <t xml:space="preserve">Delta </t>
  </si>
  <si>
    <t>r  (y)</t>
    <phoneticPr fontId="2" type="noConversion"/>
  </si>
  <si>
    <t>m (x)</t>
    <phoneticPr fontId="2" type="noConversion"/>
  </si>
  <si>
    <t>x*y</t>
    <phoneticPr fontId="2" type="noConversion"/>
  </si>
  <si>
    <t>x^2</t>
    <phoneticPr fontId="2" type="noConversion"/>
  </si>
  <si>
    <t>v0/lambda0=</t>
  </si>
  <si>
    <t>defaillaince visé: 1 par</t>
    <phoneticPr fontId="2" type="noConversion"/>
  </si>
  <si>
    <t>1h CPU = ?h travail</t>
    <phoneticPr fontId="2" type="noConversion"/>
  </si>
  <si>
    <t>Ex.2</t>
    <phoneticPr fontId="2" type="noConversion"/>
  </si>
  <si>
    <t>Voir p.77-79 du cours</t>
    <phoneticPr fontId="2" type="noConversion"/>
  </si>
  <si>
    <t xml:space="preserve">Défaillancee (n = y) </t>
    <phoneticPr fontId="2" type="noConversion"/>
  </si>
  <si>
    <t xml:space="preserve">Million d’opérations (t) </t>
    <phoneticPr fontId="2" type="noConversion"/>
  </si>
  <si>
    <t xml:space="preserve">Def Prevues (t normalisé = x) </t>
    <phoneticPr fontId="2" type="noConversion"/>
  </si>
  <si>
    <t xml:space="preserve">decision </t>
  </si>
  <si>
    <t>Continuer</t>
    <phoneticPr fontId="2" type="noConversion"/>
  </si>
  <si>
    <t>Q2.1</t>
    <phoneticPr fontId="2" type="noConversion"/>
  </si>
  <si>
    <t>Refuser</t>
    <phoneticPr fontId="2" type="noConversion"/>
  </si>
  <si>
    <t>Q2.2</t>
    <phoneticPr fontId="2" type="noConversion"/>
  </si>
  <si>
    <t>Refuser car à 1.05 nous avons déjà refusé</t>
    <phoneticPr fontId="2" type="noConversion"/>
  </si>
  <si>
    <t>Q2.3</t>
    <phoneticPr fontId="2" type="noConversion"/>
  </si>
  <si>
    <t>r  (y)</t>
  </si>
  <si>
    <t>m (x)</t>
  </si>
  <si>
    <t>Heures de travail:</t>
    <phoneticPr fontId="2" type="noConversion"/>
  </si>
  <si>
    <t>Days</t>
  </si>
  <si>
    <t>Def. par unité de temps:</t>
    <phoneticPr fontId="2" type="noConversion"/>
  </si>
  <si>
    <t>continuer</t>
  </si>
  <si>
    <t>gamma</t>
    <phoneticPr fontId="2" type="noConversion"/>
  </si>
  <si>
    <t>beta</t>
    <phoneticPr fontId="2" type="noConversion"/>
  </si>
  <si>
    <t>alpha</t>
    <phoneticPr fontId="2" type="noConversion"/>
  </si>
  <si>
    <t>A</t>
    <phoneticPr fontId="2" type="noConversion"/>
  </si>
  <si>
    <t>B</t>
    <phoneticPr fontId="2" type="noConversion"/>
  </si>
  <si>
    <t>n (y)</t>
    <phoneticPr fontId="2" type="noConversion"/>
  </si>
  <si>
    <t>Tn (x)</t>
    <phoneticPr fontId="2" type="noConversion"/>
  </si>
  <si>
    <t>Tn (x)</t>
  </si>
  <si>
    <t xml:space="preserve">Défaillance </t>
  </si>
  <si>
    <t xml:space="preserve">Million d’opérations </t>
  </si>
  <si>
    <t xml:space="preserve">Défaillances Prévues </t>
  </si>
  <si>
    <t>ACCEPTER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</si>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</sst>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"/>
  </numFmts>
  <fonts count="1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Calibri"/>
      <family val="2"/>
    </font>
    <font>
      <sz val="11"/>
      <name val="Calibri"/>
      <family val="2"/>
    </font>
    <font>
      <b/>
      <sz val="16"/>
      <name val="Verdana"/>
      <family val="2"/>
    </font>
    <font>
      <sz val="10"/>
      <name val="Times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Times New Roman"/>
      <family val="1"/>
    </font>
    <font>
      <sz val="11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4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0" fontId="6" fillId="0" borderId="0" xfId="0" applyFont="1"/>
    <xf numFmtId="11" fontId="0" fillId="0" borderId="0" xfId="0" applyNumberFormat="1"/>
    <xf numFmtId="0" fontId="0" fillId="0" borderId="0" xfId="0" applyFill="1"/>
    <xf numFmtId="164" fontId="0" fillId="3" borderId="0" xfId="0" applyNumberFormat="1" applyFill="1"/>
    <xf numFmtId="2" fontId="0" fillId="0" borderId="0" xfId="0" applyNumberFormat="1"/>
    <xf numFmtId="0" fontId="9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1" fillId="0" borderId="17" xfId="0" applyFont="1" applyFill="1" applyBorder="1" applyAlignment="1">
      <alignment vertical="center" wrapText="1"/>
    </xf>
    <xf numFmtId="0" fontId="10" fillId="0" borderId="17" xfId="0" applyFont="1" applyFill="1" applyBorder="1" applyAlignment="1">
      <alignment vertical="center" wrapText="1"/>
    </xf>
    <xf numFmtId="0" fontId="12" fillId="0" borderId="0" xfId="0" applyFont="1"/>
    <xf numFmtId="0" fontId="4" fillId="0" borderId="0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4" xfId="0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49">
    <cellStyle name="Lien hypertexte" xfId="43" builtinId="8" hidden="1"/>
    <cellStyle name="Lien hypertexte" xfId="45" builtinId="8" hidden="1"/>
    <cellStyle name="Lien hypertexte" xfId="47" builtinId="8" hidden="1"/>
    <cellStyle name="Lien hypertexte" xfId="41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33" builtinId="8" hidden="1"/>
    <cellStyle name="Lien hypertexte" xfId="1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8" builtinId="9" hidden="1"/>
    <cellStyle name="Lien hypertexte visité" xfId="46" builtinId="9" hidden="1"/>
    <cellStyle name="Lien hypertexte visité" xfId="38" builtinId="9" hidden="1"/>
    <cellStyle name="Lien hypertexte visité" xfId="30" builtinId="9" hidden="1"/>
    <cellStyle name="Lien hypertexte visité" xfId="22" builtinId="9" hidden="1"/>
    <cellStyle name="Lien hypertexte visité" xfId="10" builtinId="9" hidden="1"/>
    <cellStyle name="Lien hypertexte visité" xfId="12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14" builtinId="9" hidden="1"/>
    <cellStyle name="Lien hypertexte visité" xfId="6" builtinId="9" hidden="1"/>
    <cellStyle name="Lien hypertexte visité" xfId="8" builtinId="9" hidden="1"/>
    <cellStyle name="Lien hypertexte visité" xfId="4" builtinId="9" hidden="1"/>
    <cellStyle name="Lien hypertexte visité" xfId="2" builtinId="9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Defaillainces</c:v>
          </c:tx>
          <c:val>
            <c:numRef>
              <c:f>('Ex1'!$A$3:$A$22,'Ex1'!$B$3:$B$22,'Ex1'!$C$3:$C$22,'Ex1'!$D$3:$D$22,'Ex1'!$E$3:$E$22)</c:f>
              <c:numCache>
                <c:formatCode>General</c:formatCode>
                <c:ptCount val="100"/>
                <c:pt idx="0">
                  <c:v>320</c:v>
                </c:pt>
                <c:pt idx="2">
                  <c:v>400</c:v>
                </c:pt>
                <c:pt idx="4">
                  <c:v>501</c:v>
                </c:pt>
                <c:pt idx="6">
                  <c:v>900</c:v>
                </c:pt>
                <c:pt idx="8">
                  <c:v>1505</c:v>
                </c:pt>
                <c:pt idx="10">
                  <c:v>1803</c:v>
                </c:pt>
                <c:pt idx="12">
                  <c:v>2040</c:v>
                </c:pt>
                <c:pt idx="14">
                  <c:v>2760</c:v>
                </c:pt>
                <c:pt idx="16">
                  <c:v>3605</c:v>
                </c:pt>
                <c:pt idx="18">
                  <c:v>4500</c:v>
                </c:pt>
                <c:pt idx="20">
                  <c:v>4700</c:v>
                </c:pt>
                <c:pt idx="22">
                  <c:v>5800</c:v>
                </c:pt>
                <c:pt idx="24">
                  <c:v>6302</c:v>
                </c:pt>
                <c:pt idx="26">
                  <c:v>6555</c:v>
                </c:pt>
                <c:pt idx="28">
                  <c:v>6895</c:v>
                </c:pt>
                <c:pt idx="30">
                  <c:v>7432</c:v>
                </c:pt>
                <c:pt idx="32">
                  <c:v>7694</c:v>
                </c:pt>
                <c:pt idx="34">
                  <c:v>7777</c:v>
                </c:pt>
                <c:pt idx="36">
                  <c:v>7904</c:v>
                </c:pt>
                <c:pt idx="38">
                  <c:v>8070</c:v>
                </c:pt>
                <c:pt idx="40">
                  <c:v>8157</c:v>
                </c:pt>
                <c:pt idx="42">
                  <c:v>8199</c:v>
                </c:pt>
                <c:pt idx="44">
                  <c:v>8703</c:v>
                </c:pt>
                <c:pt idx="46">
                  <c:v>8901</c:v>
                </c:pt>
                <c:pt idx="48">
                  <c:v>9102</c:v>
                </c:pt>
                <c:pt idx="50">
                  <c:v>9120</c:v>
                </c:pt>
                <c:pt idx="52">
                  <c:v>9456</c:v>
                </c:pt>
                <c:pt idx="54">
                  <c:v>9678</c:v>
                </c:pt>
                <c:pt idx="56">
                  <c:v>9774</c:v>
                </c:pt>
                <c:pt idx="58">
                  <c:v>9812</c:v>
                </c:pt>
                <c:pt idx="60">
                  <c:v>9905</c:v>
                </c:pt>
                <c:pt idx="62">
                  <c:v>10321</c:v>
                </c:pt>
                <c:pt idx="64">
                  <c:v>10567</c:v>
                </c:pt>
                <c:pt idx="66">
                  <c:v>10662</c:v>
                </c:pt>
                <c:pt idx="68">
                  <c:v>11039</c:v>
                </c:pt>
                <c:pt idx="70">
                  <c:v>11340</c:v>
                </c:pt>
                <c:pt idx="72">
                  <c:v>11450</c:v>
                </c:pt>
                <c:pt idx="74">
                  <c:v>11670</c:v>
                </c:pt>
                <c:pt idx="76">
                  <c:v>11789</c:v>
                </c:pt>
                <c:pt idx="78">
                  <c:v>12621</c:v>
                </c:pt>
                <c:pt idx="80">
                  <c:v>12900</c:v>
                </c:pt>
                <c:pt idx="82">
                  <c:v>13853</c:v>
                </c:pt>
                <c:pt idx="84">
                  <c:v>15999</c:v>
                </c:pt>
                <c:pt idx="86">
                  <c:v>16422</c:v>
                </c:pt>
                <c:pt idx="88">
                  <c:v>18032</c:v>
                </c:pt>
                <c:pt idx="90">
                  <c:v>20592</c:v>
                </c:pt>
                <c:pt idx="92">
                  <c:v>21729</c:v>
                </c:pt>
                <c:pt idx="94">
                  <c:v>23547</c:v>
                </c:pt>
                <c:pt idx="96">
                  <c:v>25421</c:v>
                </c:pt>
                <c:pt idx="98">
                  <c:v>35723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F-4A99-990C-86431249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67464"/>
        <c:axId val="2076085320"/>
      </c:lineChart>
      <c:catAx>
        <c:axId val="21429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85320"/>
        <c:crosses val="autoZero"/>
        <c:auto val="1"/>
        <c:lblAlgn val="ctr"/>
        <c:lblOffset val="100"/>
        <c:noMultiLvlLbl val="0"/>
      </c:catAx>
      <c:valAx>
        <c:axId val="207608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6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Defaillainces</c:v>
          </c:tx>
          <c:val>
            <c:numRef>
              <c:f>('Ex1'!$A$3:$A$22,'Ex1'!$B$3:$B$22,'Ex1'!$C$3:$C$22,'Ex1'!$D$3:$D$22,'Ex1'!$E$3:$E$22)</c:f>
              <c:numCache>
                <c:formatCode>General</c:formatCode>
                <c:ptCount val="100"/>
                <c:pt idx="0">
                  <c:v>320</c:v>
                </c:pt>
                <c:pt idx="2">
                  <c:v>400</c:v>
                </c:pt>
                <c:pt idx="4">
                  <c:v>501</c:v>
                </c:pt>
                <c:pt idx="6">
                  <c:v>900</c:v>
                </c:pt>
                <c:pt idx="8">
                  <c:v>1505</c:v>
                </c:pt>
                <c:pt idx="10">
                  <c:v>1803</c:v>
                </c:pt>
                <c:pt idx="12">
                  <c:v>2040</c:v>
                </c:pt>
                <c:pt idx="14">
                  <c:v>2760</c:v>
                </c:pt>
                <c:pt idx="16">
                  <c:v>3605</c:v>
                </c:pt>
                <c:pt idx="18">
                  <c:v>4500</c:v>
                </c:pt>
                <c:pt idx="20">
                  <c:v>4700</c:v>
                </c:pt>
                <c:pt idx="22">
                  <c:v>5800</c:v>
                </c:pt>
                <c:pt idx="24">
                  <c:v>6302</c:v>
                </c:pt>
                <c:pt idx="26">
                  <c:v>6555</c:v>
                </c:pt>
                <c:pt idx="28">
                  <c:v>6895</c:v>
                </c:pt>
                <c:pt idx="30">
                  <c:v>7432</c:v>
                </c:pt>
                <c:pt idx="32">
                  <c:v>7694</c:v>
                </c:pt>
                <c:pt idx="34">
                  <c:v>7777</c:v>
                </c:pt>
                <c:pt idx="36">
                  <c:v>7904</c:v>
                </c:pt>
                <c:pt idx="38">
                  <c:v>8070</c:v>
                </c:pt>
                <c:pt idx="40">
                  <c:v>8157</c:v>
                </c:pt>
                <c:pt idx="42">
                  <c:v>8199</c:v>
                </c:pt>
                <c:pt idx="44">
                  <c:v>8703</c:v>
                </c:pt>
                <c:pt idx="46">
                  <c:v>8901</c:v>
                </c:pt>
                <c:pt idx="48">
                  <c:v>9102</c:v>
                </c:pt>
                <c:pt idx="50">
                  <c:v>9120</c:v>
                </c:pt>
                <c:pt idx="52">
                  <c:v>9456</c:v>
                </c:pt>
                <c:pt idx="54">
                  <c:v>9678</c:v>
                </c:pt>
                <c:pt idx="56">
                  <c:v>9774</c:v>
                </c:pt>
                <c:pt idx="58">
                  <c:v>9812</c:v>
                </c:pt>
                <c:pt idx="60">
                  <c:v>9905</c:v>
                </c:pt>
                <c:pt idx="62">
                  <c:v>10321</c:v>
                </c:pt>
                <c:pt idx="64">
                  <c:v>10567</c:v>
                </c:pt>
                <c:pt idx="66">
                  <c:v>10662</c:v>
                </c:pt>
                <c:pt idx="68">
                  <c:v>11039</c:v>
                </c:pt>
                <c:pt idx="70">
                  <c:v>11340</c:v>
                </c:pt>
                <c:pt idx="72">
                  <c:v>11450</c:v>
                </c:pt>
                <c:pt idx="74">
                  <c:v>11670</c:v>
                </c:pt>
                <c:pt idx="76">
                  <c:v>11789</c:v>
                </c:pt>
                <c:pt idx="78">
                  <c:v>12621</c:v>
                </c:pt>
                <c:pt idx="80">
                  <c:v>12900</c:v>
                </c:pt>
                <c:pt idx="82">
                  <c:v>13853</c:v>
                </c:pt>
                <c:pt idx="84">
                  <c:v>15999</c:v>
                </c:pt>
                <c:pt idx="86">
                  <c:v>16422</c:v>
                </c:pt>
                <c:pt idx="88">
                  <c:v>18032</c:v>
                </c:pt>
                <c:pt idx="90">
                  <c:v>20592</c:v>
                </c:pt>
                <c:pt idx="92">
                  <c:v>21729</c:v>
                </c:pt>
                <c:pt idx="94">
                  <c:v>23547</c:v>
                </c:pt>
                <c:pt idx="96">
                  <c:v>25421</c:v>
                </c:pt>
                <c:pt idx="98">
                  <c:v>35723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3-4904-BA93-EA526877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60456"/>
        <c:axId val="2143063400"/>
      </c:lineChart>
      <c:catAx>
        <c:axId val="21430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63400"/>
        <c:crosses val="autoZero"/>
        <c:auto val="1"/>
        <c:lblAlgn val="ctr"/>
        <c:lblOffset val="100"/>
        <c:noMultiLvlLbl val="0"/>
      </c:catAx>
      <c:valAx>
        <c:axId val="21430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'Ex.2.3'!$C$6:$C$10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1.8</c:v>
                </c:pt>
                <c:pt idx="3">
                  <c:v>3.6</c:v>
                </c:pt>
                <c:pt idx="4">
                  <c:v>6.4</c:v>
                </c:pt>
              </c:numCache>
            </c:numRef>
          </c:xVal>
          <c:yVal>
            <c:numRef>
              <c:f>'Ex.2.3'!$A$6:$A$10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1E4-4E60-8ABC-8BE801BA0C96}"/>
            </c:ext>
          </c:extLst>
        </c:ser>
        <c:ser>
          <c:idx val="4"/>
          <c:order val="1"/>
          <c:tx>
            <c:v>LIGNE ACCEPTER</c:v>
          </c:tx>
          <c:spPr>
            <a:ln w="25400">
              <a:solidFill>
                <a:schemeClr val="accent1"/>
              </a:solidFill>
            </a:ln>
          </c:spPr>
          <c:xVal>
            <c:numRef>
              <c:f>'Ex.2.3'!$C$19:$C$20</c:f>
              <c:numCache>
                <c:formatCode>General</c:formatCode>
                <c:ptCount val="2"/>
                <c:pt idx="0">
                  <c:v>2.1972245773362191</c:v>
                </c:pt>
                <c:pt idx="1">
                  <c:v>9.1286963829356722</c:v>
                </c:pt>
              </c:numCache>
            </c:numRef>
          </c:xVal>
          <c:yVal>
            <c:numRef>
              <c:f>'Ex.2.3'!$B$19:$B$20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1E4-4E60-8ABC-8BE801BA0C96}"/>
            </c:ext>
          </c:extLst>
        </c:ser>
        <c:ser>
          <c:idx val="5"/>
          <c:order val="2"/>
          <c:tx>
            <c:v>LIGNE REFUSER</c:v>
          </c:tx>
          <c:spPr>
            <a:ln w="25400">
              <a:noFill/>
            </a:ln>
          </c:spPr>
          <c:dPt>
            <c:idx val="0"/>
            <c:bubble3D val="0"/>
            <c:spPr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1E4-4E60-8ABC-8BE801BA0C96}"/>
              </c:ext>
            </c:extLst>
          </c:dPt>
          <c:dPt>
            <c:idx val="1"/>
            <c:bubble3D val="0"/>
            <c:spPr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61E4-4E60-8ABC-8BE801BA0C96}"/>
              </c:ext>
            </c:extLst>
          </c:dPt>
          <c:xVal>
            <c:numRef>
              <c:f>'Ex.2.3'!$D$19:$D$20</c:f>
              <c:numCache>
                <c:formatCode>General</c:formatCode>
                <c:ptCount val="2"/>
                <c:pt idx="0">
                  <c:v>-2.1972245773362196</c:v>
                </c:pt>
                <c:pt idx="1">
                  <c:v>4.734247228263234</c:v>
                </c:pt>
              </c:numCache>
            </c:numRef>
          </c:xVal>
          <c:yVal>
            <c:numRef>
              <c:f>'Ex.2.3'!$B$19:$B$20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1E4-4E60-8ABC-8BE801BA0C96}"/>
            </c:ext>
          </c:extLst>
        </c:ser>
        <c:ser>
          <c:idx val="0"/>
          <c:order val="3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'Ex.2.3'!$C$6:$C$10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1.8</c:v>
                </c:pt>
                <c:pt idx="3">
                  <c:v>3.6</c:v>
                </c:pt>
                <c:pt idx="4">
                  <c:v>6.4</c:v>
                </c:pt>
              </c:numCache>
            </c:numRef>
          </c:xVal>
          <c:yVal>
            <c:numRef>
              <c:f>'Ex.2.3'!$A$6:$A$10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E4-4E60-8ABC-8BE801BA0C96}"/>
            </c:ext>
          </c:extLst>
        </c:ser>
        <c:ser>
          <c:idx val="1"/>
          <c:order val="4"/>
          <c:tx>
            <c:v>LIGNE ACCEPTER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'Ex.2.3'!$C$19:$C$20</c:f>
              <c:numCache>
                <c:formatCode>General</c:formatCode>
                <c:ptCount val="2"/>
                <c:pt idx="0">
                  <c:v>2.1972245773362191</c:v>
                </c:pt>
                <c:pt idx="1">
                  <c:v>9.1286963829356722</c:v>
                </c:pt>
              </c:numCache>
            </c:numRef>
          </c:xVal>
          <c:yVal>
            <c:numRef>
              <c:f>'Ex.2.3'!$B$19:$B$20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E4-4E60-8ABC-8BE801BA0C96}"/>
            </c:ext>
          </c:extLst>
        </c:ser>
        <c:ser>
          <c:idx val="2"/>
          <c:order val="5"/>
          <c:tx>
            <c:v>LIGNE REFUSER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bubble3D val="0"/>
            <c:spPr>
              <a:ln w="25400" cap="flat" cmpd="dbl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E4-4E60-8ABC-8BE801BA0C96}"/>
              </c:ext>
            </c:extLst>
          </c:dPt>
          <c:dPt>
            <c:idx val="1"/>
            <c:bubble3D val="0"/>
            <c:spPr>
              <a:ln w="25400" cap="flat" cmpd="dbl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E4-4E60-8ABC-8BE801BA0C96}"/>
              </c:ext>
            </c:extLst>
          </c:dPt>
          <c:xVal>
            <c:numRef>
              <c:f>'Ex.2.3'!$D$19:$D$20</c:f>
              <c:numCache>
                <c:formatCode>General</c:formatCode>
                <c:ptCount val="2"/>
                <c:pt idx="0">
                  <c:v>-2.1972245773362196</c:v>
                </c:pt>
                <c:pt idx="1">
                  <c:v>4.734247228263234</c:v>
                </c:pt>
              </c:numCache>
            </c:numRef>
          </c:xVal>
          <c:yVal>
            <c:numRef>
              <c:f>'Ex.2.3'!$B$19:$B$20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E4-4E60-8ABC-8BE801BA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43408"/>
        <c:axId val="292742752"/>
      </c:scatterChart>
      <c:valAx>
        <c:axId val="2927434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742752"/>
        <c:crosses val="autoZero"/>
        <c:crossBetween val="midCat"/>
      </c:valAx>
      <c:valAx>
        <c:axId val="2927427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743408"/>
        <c:crosses val="autoZero"/>
        <c:crossBetween val="midCat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'Ex.2.4'!$C$6:$C$10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1.8</c:v>
                </c:pt>
                <c:pt idx="3">
                  <c:v>3.6</c:v>
                </c:pt>
                <c:pt idx="4">
                  <c:v>6.4</c:v>
                </c:pt>
              </c:numCache>
            </c:numRef>
          </c:xVal>
          <c:yVal>
            <c:numRef>
              <c:f>'Ex.2.4'!$A$6:$A$10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F-49ED-9063-E1865844A93B}"/>
            </c:ext>
          </c:extLst>
        </c:ser>
        <c:ser>
          <c:idx val="4"/>
          <c:order val="1"/>
          <c:tx>
            <c:v>LIGNE ACCEPTER</c:v>
          </c:tx>
          <c:spPr>
            <a:ln w="25400">
              <a:solidFill>
                <a:schemeClr val="accent1"/>
              </a:solidFill>
            </a:ln>
          </c:spPr>
          <c:xVal>
            <c:numRef>
              <c:f>'Ex.2.4'!$C$19:$C$20</c:f>
              <c:numCache>
                <c:formatCode>General</c:formatCode>
                <c:ptCount val="2"/>
                <c:pt idx="0">
                  <c:v>0.54930614433405489</c:v>
                </c:pt>
                <c:pt idx="1">
                  <c:v>6.0423675876746037</c:v>
                </c:pt>
              </c:numCache>
            </c:numRef>
          </c:xVal>
          <c:yVal>
            <c:numRef>
              <c:f>'Ex.2.4'!$B$19:$B$20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F-49ED-9063-E1865844A93B}"/>
            </c:ext>
          </c:extLst>
        </c:ser>
        <c:ser>
          <c:idx val="5"/>
          <c:order val="2"/>
          <c:tx>
            <c:v>LIGNE REFUSER</c:v>
          </c:tx>
          <c:spPr>
            <a:ln w="25400">
              <a:noFill/>
            </a:ln>
          </c:spPr>
          <c:dPt>
            <c:idx val="0"/>
            <c:bubble3D val="0"/>
            <c:spPr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1F-49ED-9063-E1865844A93B}"/>
              </c:ext>
            </c:extLst>
          </c:dPt>
          <c:dPt>
            <c:idx val="1"/>
            <c:bubble3D val="0"/>
            <c:spPr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E1F-49ED-9063-E1865844A93B}"/>
              </c:ext>
            </c:extLst>
          </c:dPt>
          <c:xVal>
            <c:numRef>
              <c:f>'Ex.2.4'!$D$19:$D$20</c:f>
              <c:numCache>
                <c:formatCode>General</c:formatCode>
                <c:ptCount val="2"/>
                <c:pt idx="0">
                  <c:v>-0.54930614433405489</c:v>
                </c:pt>
                <c:pt idx="1">
                  <c:v>4.9437552990064946</c:v>
                </c:pt>
              </c:numCache>
            </c:numRef>
          </c:xVal>
          <c:yVal>
            <c:numRef>
              <c:f>'Ex.2.4'!$B$19:$B$20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1F-49ED-9063-E1865844A93B}"/>
            </c:ext>
          </c:extLst>
        </c:ser>
        <c:ser>
          <c:idx val="0"/>
          <c:order val="3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'Ex.2.4'!$C$6:$C$10</c:f>
              <c:numCache>
                <c:formatCode>General</c:formatCode>
                <c:ptCount val="5"/>
                <c:pt idx="0">
                  <c:v>0.2</c:v>
                </c:pt>
                <c:pt idx="1">
                  <c:v>1</c:v>
                </c:pt>
                <c:pt idx="2">
                  <c:v>1.8</c:v>
                </c:pt>
                <c:pt idx="3">
                  <c:v>3.6</c:v>
                </c:pt>
                <c:pt idx="4">
                  <c:v>6.4</c:v>
                </c:pt>
              </c:numCache>
            </c:numRef>
          </c:xVal>
          <c:yVal>
            <c:numRef>
              <c:f>'Ex.2.4'!$A$6:$A$10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1F-49ED-9063-E1865844A93B}"/>
            </c:ext>
          </c:extLst>
        </c:ser>
        <c:ser>
          <c:idx val="1"/>
          <c:order val="4"/>
          <c:tx>
            <c:v>LIGNE ACCEPTER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'Ex.2.4'!$C$19:$C$20</c:f>
              <c:numCache>
                <c:formatCode>General</c:formatCode>
                <c:ptCount val="2"/>
                <c:pt idx="0">
                  <c:v>0.54930614433405489</c:v>
                </c:pt>
                <c:pt idx="1">
                  <c:v>6.0423675876746037</c:v>
                </c:pt>
              </c:numCache>
            </c:numRef>
          </c:xVal>
          <c:yVal>
            <c:numRef>
              <c:f>'Ex.2.4'!$B$19:$B$20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1F-49ED-9063-E1865844A93B}"/>
            </c:ext>
          </c:extLst>
        </c:ser>
        <c:ser>
          <c:idx val="2"/>
          <c:order val="5"/>
          <c:tx>
            <c:v>LIGNE REFUSER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bubble3D val="0"/>
            <c:spPr>
              <a:ln w="25400" cap="flat" cmpd="dbl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1F-49ED-9063-E1865844A93B}"/>
              </c:ext>
            </c:extLst>
          </c:dPt>
          <c:dPt>
            <c:idx val="1"/>
            <c:bubble3D val="0"/>
            <c:spPr>
              <a:ln w="25400" cap="flat" cmpd="dbl" algn="ctr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1F-49ED-9063-E1865844A93B}"/>
              </c:ext>
            </c:extLst>
          </c:dPt>
          <c:xVal>
            <c:numRef>
              <c:f>'Ex.2.4'!$D$19:$D$20</c:f>
              <c:numCache>
                <c:formatCode>General</c:formatCode>
                <c:ptCount val="2"/>
                <c:pt idx="0">
                  <c:v>-0.54930614433405489</c:v>
                </c:pt>
                <c:pt idx="1">
                  <c:v>4.9437552990064946</c:v>
                </c:pt>
              </c:numCache>
            </c:numRef>
          </c:xVal>
          <c:yVal>
            <c:numRef>
              <c:f>'Ex.2.4'!$B$19:$B$20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1F-49ED-9063-E1865844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43408"/>
        <c:axId val="292742752"/>
      </c:scatterChart>
      <c:valAx>
        <c:axId val="2927434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742752"/>
        <c:crosses val="autoZero"/>
        <c:crossBetween val="midCat"/>
      </c:valAx>
      <c:valAx>
        <c:axId val="2927427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743408"/>
        <c:crosses val="autoZero"/>
        <c:crossBetween val="midCat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372534</xdr:colOff>
      <xdr:row>3</xdr:row>
      <xdr:rowOff>16935</xdr:rowOff>
    </xdr:from>
    <xdr:to>
      <xdr:col>13</xdr:col>
      <xdr:colOff>541867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372534</xdr:colOff>
      <xdr:row>3</xdr:row>
      <xdr:rowOff>16935</xdr:rowOff>
    </xdr:from>
    <xdr:to>
      <xdr:col>12</xdr:col>
      <xdr:colOff>541867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3</xdr:row>
      <xdr:rowOff>33337</xdr:rowOff>
    </xdr:from>
    <xdr:to>
      <xdr:col>10</xdr:col>
      <xdr:colOff>338137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3D1-395A-4345-BF6A-69ECDE08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3</xdr:row>
      <xdr:rowOff>33337</xdr:rowOff>
    </xdr:from>
    <xdr:to>
      <xdr:col>10</xdr:col>
      <xdr:colOff>338137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589C3-5339-49DD-9BA5-AF0E7B76B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29:H49" totalsRowShown="0" dataDxfId="3" tableBorderDxfId="2">
  <autoFilter ref="G29:H49"/>
  <tableColumns count="2">
    <tableColumn id="1" name="x*y" dataDxfId="1"/>
    <tableColumn id="2" name="x^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0" zoomScalePageLayoutView="85" workbookViewId="0">
      <selection activeCell="H11" sqref="H11"/>
    </sheetView>
  </sheetViews>
  <sheetFormatPr baseColWidth="10" defaultColWidth="11" defaultRowHeight="12.75" x14ac:dyDescent="0.2"/>
  <cols>
    <col min="1" max="1" width="8.25" customWidth="1"/>
    <col min="2" max="2" width="6" customWidth="1"/>
    <col min="3" max="3" width="5.75" customWidth="1"/>
    <col min="4" max="4" width="10.375" customWidth="1"/>
    <col min="5" max="5" width="5.875" customWidth="1"/>
    <col min="6" max="6" width="2.25" bestFit="1" customWidth="1"/>
    <col min="7" max="7" width="20" bestFit="1" customWidth="1"/>
    <col min="8" max="8" width="13.25" bestFit="1" customWidth="1"/>
    <col min="9" max="9" width="13.25" customWidth="1"/>
    <col min="10" max="10" width="15.625" bestFit="1" customWidth="1"/>
    <col min="11" max="12" width="12.25" bestFit="1" customWidth="1"/>
  </cols>
  <sheetData>
    <row r="1" spans="1:9" ht="19.5" x14ac:dyDescent="0.25">
      <c r="A1" s="3" t="s">
        <v>0</v>
      </c>
      <c r="E1" s="6" t="s">
        <v>1</v>
      </c>
      <c r="F1" s="2">
        <v>5</v>
      </c>
      <c r="G1" s="6" t="s">
        <v>2</v>
      </c>
      <c r="H1" s="7">
        <v>10</v>
      </c>
      <c r="I1" s="7"/>
    </row>
    <row r="2" spans="1:9" ht="13.5" thickBot="1" x14ac:dyDescent="0.25">
      <c r="A2" t="s">
        <v>3</v>
      </c>
    </row>
    <row r="3" spans="1:9" x14ac:dyDescent="0.2">
      <c r="A3" s="30">
        <v>320</v>
      </c>
      <c r="B3" s="30">
        <v>4700</v>
      </c>
      <c r="C3" s="30">
        <v>8157</v>
      </c>
      <c r="D3" s="30">
        <v>9905</v>
      </c>
      <c r="E3" s="30">
        <v>12900</v>
      </c>
    </row>
    <row r="4" spans="1:9" ht="13.5" thickBot="1" x14ac:dyDescent="0.25">
      <c r="A4" s="31"/>
      <c r="B4" s="31"/>
      <c r="C4" s="31"/>
      <c r="D4" s="31"/>
      <c r="E4" s="31"/>
      <c r="G4" s="2" t="s">
        <v>4</v>
      </c>
    </row>
    <row r="5" spans="1:9" x14ac:dyDescent="0.2">
      <c r="A5" s="30">
        <v>400</v>
      </c>
      <c r="B5" s="30">
        <v>5800</v>
      </c>
      <c r="C5" s="30">
        <v>8199</v>
      </c>
      <c r="D5" s="30">
        <v>10321</v>
      </c>
      <c r="E5" s="30">
        <v>13853</v>
      </c>
      <c r="H5" s="12"/>
      <c r="I5" s="12"/>
    </row>
    <row r="6" spans="1:9" ht="13.5" thickBot="1" x14ac:dyDescent="0.25">
      <c r="A6" s="31"/>
      <c r="B6" s="31"/>
      <c r="C6" s="31"/>
      <c r="D6" s="31"/>
      <c r="E6" s="31"/>
      <c r="G6" t="s">
        <v>5</v>
      </c>
      <c r="H6">
        <f>(H1*SUM(G30:G49)-SUM(E30:E49)*SUM(D30:D49))/(H1*SUM(H30:H49)-SUM(E30:E49)*SUM(E30:E49))</f>
        <v>-3.0974378891984728E-5</v>
      </c>
    </row>
    <row r="7" spans="1:9" x14ac:dyDescent="0.2">
      <c r="A7" s="30">
        <v>501</v>
      </c>
      <c r="B7" s="30">
        <v>6302</v>
      </c>
      <c r="C7" s="30">
        <v>8703</v>
      </c>
      <c r="D7" s="30">
        <v>10567</v>
      </c>
      <c r="E7" s="30">
        <v>15999</v>
      </c>
      <c r="G7" t="s">
        <v>6</v>
      </c>
      <c r="H7">
        <f>AVERAGE(D30:D49)-H6*AVERAGE(E30:E49)</f>
        <v>3.8633369134845942E-3</v>
      </c>
    </row>
    <row r="8" spans="1:9" ht="13.5" thickBot="1" x14ac:dyDescent="0.25">
      <c r="A8" s="31"/>
      <c r="B8" s="31"/>
      <c r="C8" s="31"/>
      <c r="D8" s="31"/>
      <c r="E8" s="31"/>
      <c r="G8" t="s">
        <v>7</v>
      </c>
      <c r="H8">
        <f>-H7/H6</f>
        <v>124.72685657255629</v>
      </c>
      <c r="I8">
        <f>TRUNC(H8)</f>
        <v>124</v>
      </c>
    </row>
    <row r="9" spans="1:9" x14ac:dyDescent="0.2">
      <c r="A9" s="30">
        <v>900</v>
      </c>
      <c r="B9" s="30">
        <v>6555</v>
      </c>
      <c r="C9" s="30">
        <v>8901</v>
      </c>
      <c r="D9" s="30">
        <v>10662</v>
      </c>
      <c r="E9" s="30">
        <v>16422</v>
      </c>
    </row>
    <row r="10" spans="1:9" ht="13.5" thickBot="1" x14ac:dyDescent="0.25">
      <c r="A10" s="31"/>
      <c r="B10" s="31"/>
      <c r="C10" s="31"/>
      <c r="D10" s="31"/>
      <c r="E10" s="31"/>
      <c r="G10" s="2" t="s">
        <v>8</v>
      </c>
    </row>
    <row r="11" spans="1:9" x14ac:dyDescent="0.2">
      <c r="A11" s="30">
        <v>1505</v>
      </c>
      <c r="B11" s="30">
        <v>6895</v>
      </c>
      <c r="C11" s="30">
        <v>9102</v>
      </c>
      <c r="D11" s="30">
        <v>11039</v>
      </c>
      <c r="E11" s="30">
        <v>18032</v>
      </c>
      <c r="G11" t="s">
        <v>9</v>
      </c>
      <c r="H11">
        <f>H8-COUNT(A3:E22)</f>
        <v>74.726856572556287</v>
      </c>
      <c r="I11">
        <f t="shared" ref="I11" si="0">TRUNC(H11)</f>
        <v>74</v>
      </c>
    </row>
    <row r="12" spans="1:9" ht="13.5" thickBot="1" x14ac:dyDescent="0.25">
      <c r="A12" s="31"/>
      <c r="B12" s="31"/>
      <c r="C12" s="31"/>
      <c r="D12" s="31"/>
      <c r="E12" s="31"/>
      <c r="H12" t="s">
        <v>65</v>
      </c>
      <c r="I12">
        <v>250</v>
      </c>
    </row>
    <row r="13" spans="1:9" x14ac:dyDescent="0.2">
      <c r="A13" s="30">
        <v>1803</v>
      </c>
      <c r="B13" s="30">
        <v>7432</v>
      </c>
      <c r="C13" s="30">
        <v>9120</v>
      </c>
      <c r="D13" s="30">
        <v>11340</v>
      </c>
      <c r="E13" s="30">
        <v>20592</v>
      </c>
      <c r="G13" s="2" t="s">
        <v>10</v>
      </c>
    </row>
    <row r="14" spans="1:9" ht="13.5" thickBot="1" x14ac:dyDescent="0.25">
      <c r="A14" s="31"/>
      <c r="B14" s="31"/>
      <c r="C14" s="31"/>
      <c r="D14" s="31"/>
      <c r="E14" s="31"/>
      <c r="G14" t="s">
        <v>11</v>
      </c>
      <c r="H14" s="8">
        <f>I8/I12</f>
        <v>0.496</v>
      </c>
      <c r="I14" s="8"/>
    </row>
    <row r="15" spans="1:9" x14ac:dyDescent="0.2">
      <c r="A15" s="30">
        <v>2040</v>
      </c>
      <c r="B15" s="30">
        <v>7694</v>
      </c>
      <c r="C15" s="30">
        <v>9456</v>
      </c>
      <c r="D15" s="30">
        <v>11450</v>
      </c>
      <c r="E15" s="30">
        <v>21729</v>
      </c>
      <c r="G15" t="s">
        <v>12</v>
      </c>
      <c r="H15" s="8">
        <f>I11/I12</f>
        <v>0.29599999999999999</v>
      </c>
      <c r="I15" s="8"/>
    </row>
    <row r="16" spans="1:9" ht="13.5" thickBot="1" x14ac:dyDescent="0.25">
      <c r="A16" s="31"/>
      <c r="B16" s="31"/>
      <c r="C16" s="31"/>
      <c r="D16" s="31"/>
      <c r="E16" s="31"/>
    </row>
    <row r="17" spans="1:13" x14ac:dyDescent="0.2">
      <c r="A17" s="30">
        <v>2760</v>
      </c>
      <c r="B17" s="30">
        <v>7777</v>
      </c>
      <c r="C17" s="30">
        <v>9678</v>
      </c>
      <c r="D17" s="30">
        <v>11670</v>
      </c>
      <c r="E17" s="30">
        <v>23547</v>
      </c>
      <c r="G17" s="2" t="s">
        <v>13</v>
      </c>
    </row>
    <row r="18" spans="1:13" ht="13.5" thickBot="1" x14ac:dyDescent="0.25">
      <c r="A18" s="31"/>
      <c r="B18" s="31"/>
      <c r="C18" s="31"/>
      <c r="D18" s="31"/>
      <c r="E18" s="31"/>
      <c r="G18" t="s">
        <v>14</v>
      </c>
      <c r="H18">
        <f>K20*(K22-K21)</f>
        <v>9.0498915838712755</v>
      </c>
    </row>
    <row r="19" spans="1:13" x14ac:dyDescent="0.2">
      <c r="A19" s="30">
        <v>3605</v>
      </c>
      <c r="B19" s="30">
        <v>7904</v>
      </c>
      <c r="C19" s="30">
        <v>9774</v>
      </c>
      <c r="D19" s="30">
        <v>11789</v>
      </c>
      <c r="E19" s="30">
        <v>25421</v>
      </c>
      <c r="G19" t="s">
        <v>15</v>
      </c>
      <c r="H19">
        <f>K20*LOG(K22/K21,10)</f>
        <v>67368.626694026767</v>
      </c>
    </row>
    <row r="20" spans="1:13" ht="13.5" thickBot="1" x14ac:dyDescent="0.25">
      <c r="A20" s="31"/>
      <c r="B20" s="31"/>
      <c r="C20" s="31"/>
      <c r="D20" s="31"/>
      <c r="E20" s="31"/>
      <c r="G20" t="s">
        <v>16</v>
      </c>
      <c r="H20">
        <f>H19/3600</f>
        <v>18.713507415007435</v>
      </c>
      <c r="J20" t="s">
        <v>17</v>
      </c>
      <c r="K20">
        <f>H8/H7</f>
        <v>32284.747451667903</v>
      </c>
    </row>
    <row r="21" spans="1:13" x14ac:dyDescent="0.2">
      <c r="A21" s="30">
        <v>4500</v>
      </c>
      <c r="B21" s="30">
        <v>8070</v>
      </c>
      <c r="C21" s="30">
        <v>9812</v>
      </c>
      <c r="D21" s="30">
        <v>12621</v>
      </c>
      <c r="E21" s="30">
        <v>35723</v>
      </c>
      <c r="G21" t="s">
        <v>18</v>
      </c>
      <c r="H21" s="8">
        <f>H20*16</f>
        <v>299.41611864011895</v>
      </c>
      <c r="I21" s="8"/>
      <c r="J21" t="s">
        <v>19</v>
      </c>
      <c r="K21" s="8">
        <f>1/(120*60*60)</f>
        <v>2.3148148148148148E-6</v>
      </c>
      <c r="L21" s="8">
        <f>1/(24*60*60)</f>
        <v>1.1574074074074073E-5</v>
      </c>
    </row>
    <row r="22" spans="1:13" ht="13.5" thickBot="1" x14ac:dyDescent="0.25">
      <c r="A22" s="31"/>
      <c r="B22" s="31"/>
      <c r="C22" s="31"/>
      <c r="D22" s="31"/>
      <c r="E22" s="31"/>
      <c r="J22" t="s">
        <v>20</v>
      </c>
      <c r="K22">
        <f>D48</f>
        <v>2.8262958566502744E-4</v>
      </c>
    </row>
    <row r="23" spans="1:13" x14ac:dyDescent="0.2">
      <c r="A23" s="1"/>
      <c r="B23" s="1"/>
      <c r="C23" s="1"/>
      <c r="D23" s="1"/>
      <c r="E23" s="1"/>
      <c r="G23" t="s">
        <v>14</v>
      </c>
      <c r="H23">
        <f>K20*(K22-L21)</f>
        <v>8.7509587370965711</v>
      </c>
      <c r="M23" t="str">
        <f>IF(K22&gt;K21,"NON","YES")</f>
        <v>NON</v>
      </c>
    </row>
    <row r="24" spans="1:13" x14ac:dyDescent="0.2">
      <c r="A24" s="1"/>
      <c r="B24" s="1"/>
      <c r="C24" s="1"/>
      <c r="D24" s="1"/>
      <c r="E24" s="1"/>
      <c r="G24" t="s">
        <v>15</v>
      </c>
      <c r="H24">
        <f>K20*LOG(K22/L21,10)</f>
        <v>44802.556627747195</v>
      </c>
    </row>
    <row r="25" spans="1:13" x14ac:dyDescent="0.2">
      <c r="A25" s="1"/>
      <c r="B25" s="1"/>
      <c r="C25" s="1"/>
      <c r="D25" s="1"/>
      <c r="E25" s="1"/>
      <c r="G25" t="s">
        <v>16</v>
      </c>
      <c r="H25">
        <f>H24/3600</f>
        <v>12.445154618818666</v>
      </c>
      <c r="J25" t="s">
        <v>21</v>
      </c>
      <c r="K25">
        <v>25</v>
      </c>
    </row>
    <row r="26" spans="1:13" x14ac:dyDescent="0.2">
      <c r="A26" s="1"/>
      <c r="B26" s="1"/>
      <c r="C26" s="1"/>
      <c r="D26" s="1"/>
      <c r="E26" s="1"/>
      <c r="G26" t="s">
        <v>22</v>
      </c>
      <c r="H26" s="8">
        <f>H25*20</f>
        <v>248.90309237637331</v>
      </c>
      <c r="I26" s="8"/>
    </row>
    <row r="27" spans="1:13" x14ac:dyDescent="0.2">
      <c r="A27" s="2" t="s">
        <v>23</v>
      </c>
      <c r="G27" t="s">
        <v>24</v>
      </c>
      <c r="H27">
        <f>H26-H21</f>
        <v>-50.513026263745644</v>
      </c>
    </row>
    <row r="28" spans="1:13" x14ac:dyDescent="0.2">
      <c r="A28" s="32" t="s">
        <v>25</v>
      </c>
      <c r="B28" s="32" t="s">
        <v>26</v>
      </c>
      <c r="C28" s="32" t="s">
        <v>27</v>
      </c>
      <c r="D28" s="32" t="s">
        <v>28</v>
      </c>
      <c r="E28" s="32" t="s">
        <v>29</v>
      </c>
    </row>
    <row r="29" spans="1:13" x14ac:dyDescent="0.2">
      <c r="A29" s="33"/>
      <c r="B29" s="33"/>
      <c r="C29" s="33"/>
      <c r="D29" s="33"/>
      <c r="E29" s="33"/>
      <c r="G29" t="s">
        <v>30</v>
      </c>
      <c r="H29" t="s">
        <v>31</v>
      </c>
      <c r="L29" t="s">
        <v>32</v>
      </c>
      <c r="M29">
        <f>H8/H7</f>
        <v>32284.747451667903</v>
      </c>
    </row>
    <row r="30" spans="1:13" ht="15" x14ac:dyDescent="0.25">
      <c r="A30" s="34">
        <v>0</v>
      </c>
      <c r="B30" s="34">
        <f>A11</f>
        <v>1505</v>
      </c>
      <c r="C30" s="34">
        <f>B30-A30</f>
        <v>1505</v>
      </c>
      <c r="D30" s="34">
        <f>$F$1/C30</f>
        <v>3.3222591362126247E-3</v>
      </c>
      <c r="E30" s="32">
        <v>0</v>
      </c>
      <c r="G30" s="15">
        <f>E30*D30</f>
        <v>0</v>
      </c>
      <c r="H30" s="15">
        <f>E30*E30</f>
        <v>0</v>
      </c>
      <c r="I30" s="29"/>
      <c r="L30" t="s">
        <v>19</v>
      </c>
    </row>
    <row r="31" spans="1:13" ht="15" x14ac:dyDescent="0.25">
      <c r="A31" s="35"/>
      <c r="B31" s="35"/>
      <c r="C31" s="35"/>
      <c r="D31" s="35"/>
      <c r="E31" s="33"/>
      <c r="G31" s="16"/>
      <c r="H31" s="16"/>
      <c r="I31" s="29"/>
      <c r="J31">
        <f>SUM(G30:G49)</f>
        <v>0.64855835592864242</v>
      </c>
      <c r="L31" t="s">
        <v>20</v>
      </c>
    </row>
    <row r="32" spans="1:13" ht="12.95" customHeight="1" x14ac:dyDescent="0.25">
      <c r="A32" s="34">
        <f>B30</f>
        <v>1505</v>
      </c>
      <c r="B32" s="34">
        <f>A21</f>
        <v>4500</v>
      </c>
      <c r="C32" s="34">
        <f t="shared" ref="C32" si="1">B32-A32</f>
        <v>2995</v>
      </c>
      <c r="D32" s="34">
        <f t="shared" ref="D32" si="2">$F$1/C32</f>
        <v>1.6694490818030051E-3</v>
      </c>
      <c r="E32" s="32">
        <v>5</v>
      </c>
      <c r="G32" s="15">
        <f t="shared" ref="G32" si="3">E32*D32</f>
        <v>8.3472454090150246E-3</v>
      </c>
      <c r="H32" s="15">
        <f t="shared" ref="H32" si="4">E32*E32</f>
        <v>25</v>
      </c>
      <c r="I32" s="29"/>
      <c r="J32">
        <f>SUM(E30:E49)</f>
        <v>225</v>
      </c>
    </row>
    <row r="33" spans="1:12" ht="12.95" customHeight="1" x14ac:dyDescent="0.25">
      <c r="A33" s="35"/>
      <c r="B33" s="35"/>
      <c r="C33" s="35"/>
      <c r="D33" s="35"/>
      <c r="E33" s="33"/>
      <c r="G33" s="16"/>
      <c r="H33" s="16"/>
      <c r="I33" s="29"/>
      <c r="J33">
        <f>SUM(D30:D49)</f>
        <v>3.1664133884149376E-2</v>
      </c>
      <c r="L33" s="19" t="s">
        <v>33</v>
      </c>
    </row>
    <row r="34" spans="1:12" ht="12.95" customHeight="1" x14ac:dyDescent="0.25">
      <c r="A34" s="34">
        <f t="shared" ref="A34" si="5">B32</f>
        <v>4500</v>
      </c>
      <c r="B34" s="34">
        <f>B11</f>
        <v>6895</v>
      </c>
      <c r="C34" s="34">
        <f t="shared" ref="C34" si="6">B34-A34</f>
        <v>2395</v>
      </c>
      <c r="D34" s="34">
        <f t="shared" ref="D34" si="7">$F$1/C34</f>
        <v>2.0876826722338203E-3</v>
      </c>
      <c r="E34" s="32">
        <v>10</v>
      </c>
      <c r="G34" s="15">
        <f t="shared" ref="G34" si="8">E34*D34</f>
        <v>2.0876826722338204E-2</v>
      </c>
      <c r="H34" s="15">
        <f t="shared" ref="H34" si="9">E34*E34</f>
        <v>100</v>
      </c>
      <c r="I34" s="29"/>
      <c r="J34">
        <f>SUM(H30:H49)</f>
        <v>7125</v>
      </c>
      <c r="L34" t="s">
        <v>21</v>
      </c>
    </row>
    <row r="35" spans="1:12" ht="12.95" customHeight="1" x14ac:dyDescent="0.25">
      <c r="A35" s="35"/>
      <c r="B35" s="35"/>
      <c r="C35" s="35"/>
      <c r="D35" s="35"/>
      <c r="E35" s="33"/>
      <c r="G35" s="16"/>
      <c r="H35" s="16"/>
      <c r="I35" s="29"/>
      <c r="J35">
        <f>SUM(E30:E49)*SUM(E30:E49)</f>
        <v>50625</v>
      </c>
      <c r="L35" s="19" t="s">
        <v>34</v>
      </c>
    </row>
    <row r="36" spans="1:12" ht="12.95" customHeight="1" x14ac:dyDescent="0.25">
      <c r="A36" s="34">
        <f t="shared" ref="A36" si="10">B34</f>
        <v>6895</v>
      </c>
      <c r="B36" s="34">
        <f>B21</f>
        <v>8070</v>
      </c>
      <c r="C36" s="34">
        <f t="shared" ref="C36" si="11">B36-A36</f>
        <v>1175</v>
      </c>
      <c r="D36" s="34">
        <f t="shared" ref="D36" si="12">$F$1/C36</f>
        <v>4.2553191489361703E-3</v>
      </c>
      <c r="E36" s="32">
        <v>15</v>
      </c>
      <c r="G36" s="15">
        <f t="shared" ref="G36" si="13">E36*D36</f>
        <v>6.3829787234042548E-2</v>
      </c>
      <c r="H36" s="15">
        <f t="shared" ref="H36" si="14">E36*E36</f>
        <v>225</v>
      </c>
      <c r="I36" s="29"/>
    </row>
    <row r="37" spans="1:12" ht="12.95" customHeight="1" x14ac:dyDescent="0.25">
      <c r="A37" s="35"/>
      <c r="B37" s="35"/>
      <c r="C37" s="35"/>
      <c r="D37" s="35"/>
      <c r="E37" s="33"/>
      <c r="G37" s="16"/>
      <c r="H37" s="16"/>
      <c r="I37" s="29"/>
      <c r="J37">
        <f>AVERAGE(D30:D49)</f>
        <v>3.1664133884149377E-3</v>
      </c>
    </row>
    <row r="38" spans="1:12" ht="12.95" customHeight="1" x14ac:dyDescent="0.25">
      <c r="A38" s="34">
        <f t="shared" ref="A38" si="15">B36</f>
        <v>8070</v>
      </c>
      <c r="B38" s="34">
        <f>C11</f>
        <v>9102</v>
      </c>
      <c r="C38" s="34">
        <f t="shared" ref="C38" si="16">B38-A38</f>
        <v>1032</v>
      </c>
      <c r="D38" s="34">
        <f t="shared" ref="D38" si="17">$F$1/C38</f>
        <v>4.8449612403100775E-3</v>
      </c>
      <c r="E38" s="32">
        <v>20</v>
      </c>
      <c r="G38" s="15">
        <f t="shared" ref="G38" si="18">E38*D38</f>
        <v>9.6899224806201556E-2</v>
      </c>
      <c r="H38" s="15">
        <f t="shared" ref="H38" si="19">E38*E38</f>
        <v>400</v>
      </c>
      <c r="I38" s="29"/>
      <c r="J38">
        <f>AVERAGE(E30:E49)</f>
        <v>22.5</v>
      </c>
    </row>
    <row r="39" spans="1:12" ht="12.95" customHeight="1" x14ac:dyDescent="0.25">
      <c r="A39" s="35"/>
      <c r="B39" s="35"/>
      <c r="C39" s="35"/>
      <c r="D39" s="35"/>
      <c r="E39" s="33"/>
      <c r="G39" s="16"/>
      <c r="H39" s="16"/>
      <c r="I39" s="29"/>
    </row>
    <row r="40" spans="1:12" ht="12.95" customHeight="1" x14ac:dyDescent="0.25">
      <c r="A40" s="34">
        <f t="shared" ref="A40" si="20">B38</f>
        <v>9102</v>
      </c>
      <c r="B40" s="34">
        <f>C21</f>
        <v>9812</v>
      </c>
      <c r="C40" s="34">
        <f t="shared" ref="C40" si="21">B40-A40</f>
        <v>710</v>
      </c>
      <c r="D40" s="34">
        <f t="shared" ref="D40" si="22">$F$1/C40</f>
        <v>7.0422535211267607E-3</v>
      </c>
      <c r="E40" s="32">
        <v>25</v>
      </c>
      <c r="G40" s="15">
        <f t="shared" ref="G40" si="23">E40*D40</f>
        <v>0.17605633802816903</v>
      </c>
      <c r="H40" s="15">
        <f t="shared" ref="H40" si="24">E40*E40</f>
        <v>625</v>
      </c>
      <c r="I40" s="29"/>
    </row>
    <row r="41" spans="1:12" ht="12.95" customHeight="1" x14ac:dyDescent="0.25">
      <c r="A41" s="35"/>
      <c r="B41" s="35"/>
      <c r="C41" s="35"/>
      <c r="D41" s="35"/>
      <c r="E41" s="33"/>
      <c r="G41" s="16"/>
      <c r="H41" s="16"/>
      <c r="I41" s="29"/>
    </row>
    <row r="42" spans="1:12" ht="12.95" customHeight="1" x14ac:dyDescent="0.25">
      <c r="A42" s="34">
        <f t="shared" ref="A42" si="25">B40</f>
        <v>9812</v>
      </c>
      <c r="B42" s="34">
        <f>D11</f>
        <v>11039</v>
      </c>
      <c r="C42" s="34">
        <f t="shared" ref="C42" si="26">B42-A42</f>
        <v>1227</v>
      </c>
      <c r="D42" s="34">
        <f t="shared" ref="D42" si="27">$F$1/C42</f>
        <v>4.0749796251018742E-3</v>
      </c>
      <c r="E42" s="32">
        <v>30</v>
      </c>
      <c r="G42" s="15">
        <f t="shared" ref="G42" si="28">E42*D42</f>
        <v>0.12224938875305623</v>
      </c>
      <c r="H42" s="15">
        <f t="shared" ref="H42" si="29">E42*E42</f>
        <v>900</v>
      </c>
      <c r="I42" s="29"/>
    </row>
    <row r="43" spans="1:12" ht="12.95" customHeight="1" x14ac:dyDescent="0.25">
      <c r="A43" s="35"/>
      <c r="B43" s="35"/>
      <c r="C43" s="35"/>
      <c r="D43" s="35"/>
      <c r="E43" s="33"/>
      <c r="G43" s="16"/>
      <c r="H43" s="16"/>
      <c r="I43" s="29"/>
    </row>
    <row r="44" spans="1:12" ht="12.95" customHeight="1" x14ac:dyDescent="0.25">
      <c r="A44" s="34">
        <f t="shared" ref="A44" si="30">B42</f>
        <v>11039</v>
      </c>
      <c r="B44" s="34">
        <f>D21</f>
        <v>12621</v>
      </c>
      <c r="C44" s="34">
        <f t="shared" ref="C44" si="31">B44-A44</f>
        <v>1582</v>
      </c>
      <c r="D44" s="34">
        <f t="shared" ref="D44" si="32">$F$1/C44</f>
        <v>3.1605562579013905E-3</v>
      </c>
      <c r="E44" s="32">
        <v>35</v>
      </c>
      <c r="G44" s="15">
        <f t="shared" ref="G44" si="33">E44*D44</f>
        <v>0.11061946902654866</v>
      </c>
      <c r="H44" s="15">
        <f t="shared" ref="H44" si="34">E44*E44</f>
        <v>1225</v>
      </c>
      <c r="I44" s="29"/>
    </row>
    <row r="45" spans="1:12" ht="12.95" customHeight="1" x14ac:dyDescent="0.25">
      <c r="A45" s="35"/>
      <c r="B45" s="35"/>
      <c r="C45" s="35"/>
      <c r="D45" s="35"/>
      <c r="E45" s="33"/>
      <c r="G45" s="16"/>
      <c r="H45" s="16"/>
      <c r="I45" s="29"/>
    </row>
    <row r="46" spans="1:12" ht="12.95" customHeight="1" x14ac:dyDescent="0.25">
      <c r="A46" s="34">
        <f t="shared" ref="A46" si="35">B44</f>
        <v>12621</v>
      </c>
      <c r="B46" s="34">
        <f>E11</f>
        <v>18032</v>
      </c>
      <c r="C46" s="34">
        <f t="shared" ref="C46" si="36">B46-A46</f>
        <v>5411</v>
      </c>
      <c r="D46" s="34">
        <f t="shared" ref="D46" si="37">$F$1/C46</f>
        <v>9.2404361485862131E-4</v>
      </c>
      <c r="E46" s="32">
        <v>40</v>
      </c>
      <c r="G46" s="15">
        <f t="shared" ref="G46" si="38">E46*D46</f>
        <v>3.6961744594344856E-2</v>
      </c>
      <c r="H46" s="15">
        <f t="shared" ref="H46" si="39">E46*E46</f>
        <v>1600</v>
      </c>
      <c r="I46" s="29"/>
    </row>
    <row r="47" spans="1:12" ht="12.95" customHeight="1" x14ac:dyDescent="0.25">
      <c r="A47" s="35"/>
      <c r="B47" s="35"/>
      <c r="C47" s="35"/>
      <c r="D47" s="35"/>
      <c r="E47" s="33"/>
      <c r="G47" s="16"/>
      <c r="H47" s="16"/>
      <c r="I47" s="29"/>
    </row>
    <row r="48" spans="1:12" ht="12.95" customHeight="1" x14ac:dyDescent="0.25">
      <c r="A48" s="34">
        <f>B46</f>
        <v>18032</v>
      </c>
      <c r="B48" s="34">
        <f>E21</f>
        <v>35723</v>
      </c>
      <c r="C48" s="34">
        <f>B48-A48</f>
        <v>17691</v>
      </c>
      <c r="D48" s="34">
        <f>$F$1/C48</f>
        <v>2.8262958566502744E-4</v>
      </c>
      <c r="E48" s="32">
        <v>45</v>
      </c>
      <c r="G48" s="15">
        <f>E48*D48</f>
        <v>1.2718331354926235E-2</v>
      </c>
      <c r="H48" s="15">
        <f>E48*E48</f>
        <v>2025</v>
      </c>
      <c r="I48" s="29"/>
    </row>
    <row r="49" spans="1:9" ht="12.95" customHeight="1" x14ac:dyDescent="0.25">
      <c r="A49" s="35"/>
      <c r="B49" s="35"/>
      <c r="C49" s="35"/>
      <c r="D49" s="35"/>
      <c r="E49" s="33"/>
      <c r="G49" s="17"/>
      <c r="H49" s="17"/>
      <c r="I49" s="29"/>
    </row>
    <row r="51" spans="1:9" ht="39.950000000000003" customHeight="1" x14ac:dyDescent="0.2"/>
    <row r="52" spans="1:9" ht="18" customHeight="1" x14ac:dyDescent="0.2"/>
    <row r="53" spans="1:9" ht="12.95" customHeight="1" x14ac:dyDescent="0.2"/>
  </sheetData>
  <mergeCells count="105">
    <mergeCell ref="A48:A49"/>
    <mergeCell ref="B48:B49"/>
    <mergeCell ref="C48:C49"/>
    <mergeCell ref="D48:D49"/>
    <mergeCell ref="E48:E49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A32:A33"/>
    <mergeCell ref="B32:B33"/>
    <mergeCell ref="C32:C33"/>
    <mergeCell ref="D32:D33"/>
    <mergeCell ref="E32:E33"/>
    <mergeCell ref="A34:A35"/>
    <mergeCell ref="B34:B35"/>
    <mergeCell ref="C34:C35"/>
    <mergeCell ref="D34:D35"/>
    <mergeCell ref="E34:E35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E9:E10"/>
    <mergeCell ref="A3:A4"/>
    <mergeCell ref="B3:B4"/>
    <mergeCell ref="C3:C4"/>
    <mergeCell ref="D3:D4"/>
    <mergeCell ref="E3:E4"/>
    <mergeCell ref="A5:A6"/>
    <mergeCell ref="B5:B6"/>
    <mergeCell ref="C5:C6"/>
    <mergeCell ref="D5:D6"/>
    <mergeCell ref="E5:E6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  <tableParts count="1">
    <tablePart r:id="rId3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Layout" zoomScale="85" zoomScalePageLayoutView="85" workbookViewId="0">
      <selection activeCell="B17" sqref="B17"/>
    </sheetView>
  </sheetViews>
  <sheetFormatPr baseColWidth="10" defaultColWidth="11" defaultRowHeight="12.75" x14ac:dyDescent="0.2"/>
  <cols>
    <col min="1" max="1" width="13.125" customWidth="1"/>
    <col min="2" max="2" width="15.875" customWidth="1"/>
    <col min="3" max="3" width="21.125" customWidth="1"/>
  </cols>
  <sheetData>
    <row r="1" spans="1:5" ht="19.5" x14ac:dyDescent="0.25">
      <c r="A1" s="3" t="s">
        <v>35</v>
      </c>
      <c r="B1" s="37" t="s">
        <v>36</v>
      </c>
      <c r="C1" s="37"/>
    </row>
    <row r="2" spans="1:5" ht="19.5" x14ac:dyDescent="0.25">
      <c r="A2" s="3"/>
      <c r="B2" s="5"/>
      <c r="C2" s="5"/>
    </row>
    <row r="3" spans="1:5" x14ac:dyDescent="0.2">
      <c r="A3" s="32" t="s">
        <v>37</v>
      </c>
      <c r="B3" s="32" t="s">
        <v>38</v>
      </c>
      <c r="C3" s="32" t="s">
        <v>39</v>
      </c>
      <c r="D3" s="32" t="s">
        <v>40</v>
      </c>
    </row>
    <row r="4" spans="1:5" x14ac:dyDescent="0.2">
      <c r="A4" s="33"/>
      <c r="B4" s="33"/>
      <c r="C4" s="33"/>
      <c r="D4" s="33"/>
    </row>
    <row r="5" spans="1:5" x14ac:dyDescent="0.2">
      <c r="A5" s="32">
        <v>1</v>
      </c>
      <c r="B5" s="32">
        <v>0.1</v>
      </c>
      <c r="C5" s="32">
        <v>0.3</v>
      </c>
      <c r="D5" s="41" t="s">
        <v>41</v>
      </c>
      <c r="E5" s="38" t="s">
        <v>42</v>
      </c>
    </row>
    <row r="6" spans="1:5" x14ac:dyDescent="0.2">
      <c r="A6" s="33"/>
      <c r="B6" s="33"/>
      <c r="C6" s="33"/>
      <c r="D6" s="42"/>
      <c r="E6" s="39"/>
    </row>
    <row r="7" spans="1:5" ht="12.95" customHeight="1" x14ac:dyDescent="0.2">
      <c r="A7" s="32">
        <v>2</v>
      </c>
      <c r="B7" s="32">
        <v>0.18</v>
      </c>
      <c r="C7" s="32">
        <v>0.54</v>
      </c>
      <c r="D7" s="41" t="s">
        <v>41</v>
      </c>
      <c r="E7" s="39"/>
    </row>
    <row r="8" spans="1:5" ht="12.95" customHeight="1" x14ac:dyDescent="0.2">
      <c r="A8" s="33"/>
      <c r="B8" s="33"/>
      <c r="C8" s="33"/>
      <c r="D8" s="42"/>
      <c r="E8" s="39"/>
    </row>
    <row r="9" spans="1:5" ht="12.95" customHeight="1" x14ac:dyDescent="0.2">
      <c r="A9" s="32">
        <v>3</v>
      </c>
      <c r="B9" s="32">
        <v>0.21</v>
      </c>
      <c r="C9" s="32">
        <v>0.63</v>
      </c>
      <c r="D9" s="41" t="s">
        <v>41</v>
      </c>
      <c r="E9" s="39"/>
    </row>
    <row r="10" spans="1:5" ht="12.95" customHeight="1" x14ac:dyDescent="0.2">
      <c r="A10" s="33"/>
      <c r="B10" s="33"/>
      <c r="C10" s="33"/>
      <c r="D10" s="42"/>
      <c r="E10" s="39"/>
    </row>
    <row r="11" spans="1:5" ht="12.95" customHeight="1" x14ac:dyDescent="0.2">
      <c r="A11" s="32">
        <v>4</v>
      </c>
      <c r="B11" s="32">
        <v>0.3</v>
      </c>
      <c r="C11" s="32">
        <v>0.9</v>
      </c>
      <c r="D11" s="41" t="s">
        <v>41</v>
      </c>
      <c r="E11" s="39"/>
    </row>
    <row r="12" spans="1:5" ht="12.95" customHeight="1" x14ac:dyDescent="0.2">
      <c r="A12" s="44"/>
      <c r="B12" s="44"/>
      <c r="C12" s="44"/>
      <c r="D12" s="42"/>
      <c r="E12" s="40"/>
    </row>
    <row r="13" spans="1:5" x14ac:dyDescent="0.2">
      <c r="A13" s="4">
        <v>5</v>
      </c>
      <c r="B13" s="4">
        <v>0.35</v>
      </c>
      <c r="C13" s="4">
        <f>B13*3</f>
        <v>1.0499999999999998</v>
      </c>
      <c r="D13" s="4" t="s">
        <v>43</v>
      </c>
      <c r="E13" s="18" t="s">
        <v>44</v>
      </c>
    </row>
    <row r="14" spans="1:5" x14ac:dyDescent="0.2">
      <c r="D14" s="43" t="s">
        <v>45</v>
      </c>
      <c r="E14" s="36" t="s">
        <v>46</v>
      </c>
    </row>
    <row r="15" spans="1:5" x14ac:dyDescent="0.2">
      <c r="D15" s="43"/>
      <c r="E15" s="36"/>
    </row>
    <row r="16" spans="1:5" x14ac:dyDescent="0.2">
      <c r="D16" s="43"/>
      <c r="E16" s="36"/>
    </row>
    <row r="17" spans="4:5" x14ac:dyDescent="0.2">
      <c r="D17" s="43"/>
      <c r="E17" s="36"/>
    </row>
  </sheetData>
  <mergeCells count="24">
    <mergeCell ref="D14:D17"/>
    <mergeCell ref="B7:B8"/>
    <mergeCell ref="C7:C8"/>
    <mergeCell ref="D7:D8"/>
    <mergeCell ref="A11:A12"/>
    <mergeCell ref="B11:B12"/>
    <mergeCell ref="C11:C12"/>
    <mergeCell ref="D11:D12"/>
    <mergeCell ref="E14:E17"/>
    <mergeCell ref="B1:C1"/>
    <mergeCell ref="A3:A4"/>
    <mergeCell ref="B3:B4"/>
    <mergeCell ref="C3:C4"/>
    <mergeCell ref="D3:D4"/>
    <mergeCell ref="E5:E12"/>
    <mergeCell ref="A9:A10"/>
    <mergeCell ref="B9:B10"/>
    <mergeCell ref="C9:C10"/>
    <mergeCell ref="D9:D10"/>
    <mergeCell ref="A5:A6"/>
    <mergeCell ref="B5:B6"/>
    <mergeCell ref="C5:C6"/>
    <mergeCell ref="D5:D6"/>
    <mergeCell ref="A7:A8"/>
  </mergeCells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Layout" topLeftCell="A10" workbookViewId="0">
      <selection activeCell="G20" sqref="G20"/>
    </sheetView>
  </sheetViews>
  <sheetFormatPr baseColWidth="10" defaultColWidth="11" defaultRowHeight="12.75" x14ac:dyDescent="0.2"/>
  <sheetData>
    <row r="1" spans="1:5" x14ac:dyDescent="0.2">
      <c r="A1" s="9">
        <v>145</v>
      </c>
      <c r="B1" s="9">
        <v>5300</v>
      </c>
      <c r="C1" s="9">
        <v>8002</v>
      </c>
      <c r="D1" s="9">
        <v>8444</v>
      </c>
      <c r="E1" s="9">
        <v>13000</v>
      </c>
    </row>
    <row r="2" spans="1:5" x14ac:dyDescent="0.2">
      <c r="A2" s="9">
        <v>400</v>
      </c>
      <c r="B2" s="9">
        <v>5800</v>
      </c>
      <c r="C2" s="9">
        <v>8100</v>
      </c>
      <c r="D2" s="9">
        <v>8555</v>
      </c>
      <c r="E2" s="9">
        <v>13853</v>
      </c>
    </row>
    <row r="3" spans="1:5" x14ac:dyDescent="0.2">
      <c r="A3" s="9">
        <v>501</v>
      </c>
      <c r="B3" s="9">
        <v>6302</v>
      </c>
      <c r="C3" s="9">
        <v>8144</v>
      </c>
      <c r="D3" s="9">
        <v>8700</v>
      </c>
      <c r="E3" s="9">
        <v>15999</v>
      </c>
    </row>
    <row r="4" spans="1:5" x14ac:dyDescent="0.2">
      <c r="A4" s="9">
        <v>900</v>
      </c>
      <c r="B4" s="9">
        <v>6555</v>
      </c>
      <c r="C4" s="9">
        <v>8243</v>
      </c>
      <c r="D4" s="9">
        <v>8999</v>
      </c>
      <c r="E4" s="9">
        <v>16422</v>
      </c>
    </row>
    <row r="5" spans="1:5" x14ac:dyDescent="0.2">
      <c r="A5" s="9">
        <v>1503</v>
      </c>
      <c r="B5" s="9">
        <v>6999</v>
      </c>
      <c r="C5" s="9">
        <v>8300</v>
      </c>
      <c r="D5" s="9">
        <v>9500</v>
      </c>
      <c r="E5" s="9">
        <v>18420</v>
      </c>
    </row>
    <row r="6" spans="1:5" x14ac:dyDescent="0.2">
      <c r="A6" s="9">
        <v>1803</v>
      </c>
      <c r="B6" s="9">
        <v>7432</v>
      </c>
      <c r="C6" s="9">
        <v>8308</v>
      </c>
      <c r="D6" s="9">
        <v>9999</v>
      </c>
      <c r="E6" s="9">
        <v>20592</v>
      </c>
    </row>
    <row r="7" spans="1:5" x14ac:dyDescent="0.2">
      <c r="A7" s="9">
        <v>2040</v>
      </c>
      <c r="B7" s="9">
        <v>7694</v>
      </c>
      <c r="C7" s="9">
        <v>8348</v>
      </c>
      <c r="D7" s="9">
        <v>10000</v>
      </c>
      <c r="E7" s="9">
        <v>21729</v>
      </c>
    </row>
    <row r="8" spans="1:5" x14ac:dyDescent="0.2">
      <c r="A8" s="9">
        <v>2760</v>
      </c>
      <c r="B8" s="9">
        <v>7777</v>
      </c>
      <c r="C8" s="9">
        <v>8370</v>
      </c>
      <c r="D8" s="9">
        <v>10499</v>
      </c>
      <c r="E8" s="9">
        <v>23547</v>
      </c>
    </row>
    <row r="9" spans="1:5" x14ac:dyDescent="0.2">
      <c r="A9" s="9">
        <v>3605</v>
      </c>
      <c r="B9" s="9">
        <v>7904</v>
      </c>
      <c r="C9" s="9">
        <v>8400</v>
      </c>
      <c r="D9" s="9">
        <v>11111</v>
      </c>
      <c r="E9" s="9">
        <v>25421</v>
      </c>
    </row>
    <row r="10" spans="1:5" x14ac:dyDescent="0.2">
      <c r="A10" s="9">
        <v>4000</v>
      </c>
      <c r="B10" s="9">
        <v>7999</v>
      </c>
      <c r="C10" s="9">
        <v>8404</v>
      </c>
      <c r="D10" s="9">
        <v>12321</v>
      </c>
      <c r="E10" s="9">
        <v>30523</v>
      </c>
    </row>
    <row r="15" spans="1:5" x14ac:dyDescent="0.2">
      <c r="A15" t="s">
        <v>25</v>
      </c>
      <c r="B15" t="s">
        <v>26</v>
      </c>
      <c r="C15" t="s">
        <v>27</v>
      </c>
      <c r="D15" t="s">
        <v>47</v>
      </c>
      <c r="E15" t="s">
        <v>48</v>
      </c>
    </row>
    <row r="16" spans="1:5" x14ac:dyDescent="0.2">
      <c r="A16">
        <v>0</v>
      </c>
      <c r="B16">
        <v>1503</v>
      </c>
      <c r="C16">
        <v>1503</v>
      </c>
      <c r="D16">
        <v>3.3266799733865601E-3</v>
      </c>
      <c r="E16">
        <v>0</v>
      </c>
    </row>
    <row r="17" spans="1:5" x14ac:dyDescent="0.2">
      <c r="A17">
        <v>1503</v>
      </c>
      <c r="B17">
        <v>4000</v>
      </c>
      <c r="C17">
        <v>2497</v>
      </c>
      <c r="D17">
        <v>2.0024028834601522E-3</v>
      </c>
      <c r="E17">
        <v>5</v>
      </c>
    </row>
    <row r="18" spans="1:5" x14ac:dyDescent="0.2">
      <c r="A18">
        <v>4000</v>
      </c>
      <c r="B18">
        <v>6999</v>
      </c>
      <c r="C18">
        <v>2999</v>
      </c>
      <c r="D18">
        <v>1.6672224074691564E-3</v>
      </c>
      <c r="E18">
        <v>10</v>
      </c>
    </row>
    <row r="19" spans="1:5" x14ac:dyDescent="0.2">
      <c r="A19">
        <v>6999</v>
      </c>
      <c r="B19">
        <v>7999</v>
      </c>
      <c r="C19">
        <v>1000</v>
      </c>
      <c r="D19">
        <v>5.0000000000000001E-3</v>
      </c>
      <c r="E19">
        <v>15</v>
      </c>
    </row>
    <row r="20" spans="1:5" x14ac:dyDescent="0.2">
      <c r="A20">
        <v>7999</v>
      </c>
      <c r="B20">
        <v>8300</v>
      </c>
      <c r="C20">
        <v>301</v>
      </c>
      <c r="D20">
        <v>1.6611295681063124E-2</v>
      </c>
      <c r="E20">
        <v>20</v>
      </c>
    </row>
    <row r="21" spans="1:5" x14ac:dyDescent="0.2">
      <c r="A21">
        <v>8300</v>
      </c>
      <c r="B21">
        <v>8404</v>
      </c>
      <c r="C21">
        <v>104</v>
      </c>
      <c r="D21">
        <v>4.807692307692308E-2</v>
      </c>
      <c r="E21">
        <v>25</v>
      </c>
    </row>
    <row r="22" spans="1:5" x14ac:dyDescent="0.2">
      <c r="A22">
        <v>8404</v>
      </c>
      <c r="B22">
        <v>9500</v>
      </c>
      <c r="C22">
        <v>1096</v>
      </c>
      <c r="D22">
        <v>4.5620437956204376E-3</v>
      </c>
      <c r="E22">
        <v>30</v>
      </c>
    </row>
    <row r="23" spans="1:5" x14ac:dyDescent="0.2">
      <c r="A23">
        <v>9500</v>
      </c>
      <c r="B23">
        <v>12321</v>
      </c>
      <c r="C23">
        <v>2821</v>
      </c>
      <c r="D23">
        <v>1.7724211272598369E-3</v>
      </c>
      <c r="E23">
        <v>35</v>
      </c>
    </row>
    <row r="24" spans="1:5" x14ac:dyDescent="0.2">
      <c r="A24">
        <v>12321</v>
      </c>
      <c r="B24">
        <v>18420</v>
      </c>
      <c r="C24">
        <v>6099</v>
      </c>
      <c r="D24">
        <v>8.1980652565994425E-4</v>
      </c>
      <c r="E24">
        <v>40</v>
      </c>
    </row>
    <row r="25" spans="1:5" x14ac:dyDescent="0.2">
      <c r="A25">
        <v>18420</v>
      </c>
      <c r="B25">
        <v>30523</v>
      </c>
      <c r="C25">
        <v>12103</v>
      </c>
      <c r="D25">
        <v>4.1312071387259358E-4</v>
      </c>
      <c r="E25">
        <v>45</v>
      </c>
    </row>
    <row r="29" spans="1:5" x14ac:dyDescent="0.2">
      <c r="A29" t="s">
        <v>25</v>
      </c>
      <c r="B29" t="s">
        <v>26</v>
      </c>
      <c r="C29" t="s">
        <v>27</v>
      </c>
      <c r="D29" t="s">
        <v>47</v>
      </c>
      <c r="E29" t="s">
        <v>48</v>
      </c>
    </row>
    <row r="30" spans="1:5" x14ac:dyDescent="0.2">
      <c r="A30">
        <v>0</v>
      </c>
      <c r="E30">
        <v>0</v>
      </c>
    </row>
    <row r="39" spans="2:5" x14ac:dyDescent="0.2">
      <c r="B39">
        <v>30523</v>
      </c>
      <c r="E39">
        <v>45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view="pageLayout" topLeftCell="A7" zoomScale="85" zoomScalePageLayoutView="85" workbookViewId="0">
      <selection activeCell="H21" sqref="H21"/>
    </sheetView>
  </sheetViews>
  <sheetFormatPr baseColWidth="10" defaultColWidth="11" defaultRowHeight="12.75" x14ac:dyDescent="0.2"/>
  <cols>
    <col min="1" max="1" width="8.25" customWidth="1"/>
    <col min="2" max="2" width="6" customWidth="1"/>
    <col min="3" max="3" width="5.75" customWidth="1"/>
    <col min="4" max="4" width="10.375" customWidth="1"/>
    <col min="5" max="5" width="4.75" customWidth="1"/>
    <col min="6" max="6" width="2.25" customWidth="1"/>
    <col min="7" max="7" width="20" customWidth="1"/>
    <col min="8" max="8" width="13" customWidth="1"/>
    <col min="9" max="9" width="18.375" customWidth="1"/>
    <col min="10" max="11" width="12.25" customWidth="1"/>
  </cols>
  <sheetData>
    <row r="1" spans="1:8" ht="19.5" x14ac:dyDescent="0.25">
      <c r="A1" s="3" t="s">
        <v>0</v>
      </c>
      <c r="E1" s="6" t="s">
        <v>1</v>
      </c>
      <c r="F1" s="2">
        <v>5</v>
      </c>
      <c r="G1" s="6" t="s">
        <v>2</v>
      </c>
      <c r="H1" s="7">
        <v>10</v>
      </c>
    </row>
    <row r="2" spans="1:8" x14ac:dyDescent="0.2">
      <c r="A2" t="s">
        <v>3</v>
      </c>
    </row>
    <row r="3" spans="1:8" ht="12.95" customHeight="1" x14ac:dyDescent="0.2">
      <c r="A3" s="45">
        <v>120</v>
      </c>
      <c r="B3" s="45">
        <v>4700</v>
      </c>
      <c r="C3" s="45">
        <v>8157</v>
      </c>
      <c r="D3" s="45">
        <v>9901</v>
      </c>
      <c r="E3" s="45">
        <v>13000</v>
      </c>
    </row>
    <row r="4" spans="1:8" ht="12.95" customHeight="1" x14ac:dyDescent="0.2">
      <c r="A4" s="46"/>
      <c r="B4" s="46"/>
      <c r="C4" s="46"/>
      <c r="D4" s="46"/>
      <c r="E4" s="46"/>
      <c r="G4" s="2" t="s">
        <v>4</v>
      </c>
    </row>
    <row r="5" spans="1:8" ht="12.95" customHeight="1" x14ac:dyDescent="0.2">
      <c r="A5" s="45">
        <v>400</v>
      </c>
      <c r="B5" s="45">
        <v>5800</v>
      </c>
      <c r="C5" s="45">
        <v>8199</v>
      </c>
      <c r="D5" s="45">
        <v>10321</v>
      </c>
      <c r="E5" s="45">
        <v>13853</v>
      </c>
    </row>
    <row r="6" spans="1:8" ht="12.95" customHeight="1" x14ac:dyDescent="0.2">
      <c r="A6" s="46"/>
      <c r="B6" s="46"/>
      <c r="C6" s="46"/>
      <c r="D6" s="46"/>
      <c r="E6" s="46"/>
      <c r="G6" t="s">
        <v>5</v>
      </c>
      <c r="H6" s="10">
        <v>-4.5000000000000003E-5</v>
      </c>
    </row>
    <row r="7" spans="1:8" ht="12.95" customHeight="1" x14ac:dyDescent="0.2">
      <c r="A7" s="45">
        <v>501</v>
      </c>
      <c r="B7" s="45">
        <v>6302</v>
      </c>
      <c r="C7" s="45">
        <v>8703</v>
      </c>
      <c r="D7" s="45">
        <v>10567</v>
      </c>
      <c r="E7" s="45">
        <v>15999</v>
      </c>
      <c r="G7" t="s">
        <v>6</v>
      </c>
      <c r="H7" s="10">
        <f>AVERAGE(D30:D49)-H6*AVERAGE(E30:E49)</f>
        <v>4.2486553642790996E-3</v>
      </c>
    </row>
    <row r="8" spans="1:8" ht="12.95" customHeight="1" x14ac:dyDescent="0.2">
      <c r="A8" s="46"/>
      <c r="B8" s="46"/>
      <c r="C8" s="46"/>
      <c r="D8" s="46"/>
      <c r="E8" s="46"/>
      <c r="G8" t="s">
        <v>7</v>
      </c>
      <c r="H8" s="13">
        <f>-H7/H6</f>
        <v>94.414563650646656</v>
      </c>
    </row>
    <row r="9" spans="1:8" ht="12.95" customHeight="1" x14ac:dyDescent="0.2">
      <c r="A9" s="45">
        <v>900</v>
      </c>
      <c r="B9" s="45">
        <v>6555</v>
      </c>
      <c r="C9" s="45">
        <v>8901</v>
      </c>
      <c r="D9" s="45">
        <v>10662</v>
      </c>
      <c r="E9" s="45">
        <v>16422</v>
      </c>
    </row>
    <row r="10" spans="1:8" ht="12.95" customHeight="1" x14ac:dyDescent="0.2">
      <c r="A10" s="46"/>
      <c r="B10" s="46"/>
      <c r="C10" s="46"/>
      <c r="D10" s="46"/>
      <c r="E10" s="46"/>
      <c r="G10" s="2" t="s">
        <v>8</v>
      </c>
    </row>
    <row r="11" spans="1:8" ht="12.95" customHeight="1" x14ac:dyDescent="0.2">
      <c r="A11" s="47">
        <v>1205</v>
      </c>
      <c r="B11" s="47">
        <v>6645</v>
      </c>
      <c r="C11" s="47">
        <v>9002</v>
      </c>
      <c r="D11" s="47">
        <v>11239</v>
      </c>
      <c r="E11" s="47">
        <v>19032</v>
      </c>
      <c r="G11" t="s">
        <v>9</v>
      </c>
      <c r="H11">
        <f>H8-COUNT(A3:E22)</f>
        <v>44.414563650646656</v>
      </c>
    </row>
    <row r="12" spans="1:8" ht="12.95" customHeight="1" x14ac:dyDescent="0.2">
      <c r="A12" s="48"/>
      <c r="B12" s="48"/>
      <c r="C12" s="48"/>
      <c r="D12" s="48"/>
      <c r="E12" s="48"/>
    </row>
    <row r="13" spans="1:8" ht="12.95" customHeight="1" x14ac:dyDescent="0.2">
      <c r="A13" s="45">
        <v>1803</v>
      </c>
      <c r="B13" s="45">
        <v>7432</v>
      </c>
      <c r="C13" s="45">
        <v>9120</v>
      </c>
      <c r="D13" s="45">
        <v>11340</v>
      </c>
      <c r="E13" s="45">
        <v>20592</v>
      </c>
      <c r="G13" s="2" t="s">
        <v>10</v>
      </c>
    </row>
    <row r="14" spans="1:8" ht="12.95" customHeight="1" x14ac:dyDescent="0.2">
      <c r="A14" s="46"/>
      <c r="B14" s="46"/>
      <c r="C14" s="46"/>
      <c r="D14" s="46"/>
      <c r="E14" s="46"/>
      <c r="G14" t="s">
        <v>11</v>
      </c>
      <c r="H14" s="11">
        <f>H8/J25</f>
        <v>0.18882912730129331</v>
      </c>
    </row>
    <row r="15" spans="1:8" ht="12.95" customHeight="1" x14ac:dyDescent="0.2">
      <c r="A15" s="45">
        <v>2040</v>
      </c>
      <c r="B15" s="45">
        <v>7694</v>
      </c>
      <c r="C15" s="45">
        <v>9456</v>
      </c>
      <c r="D15" s="45">
        <v>11450</v>
      </c>
      <c r="E15" s="45">
        <v>21729</v>
      </c>
      <c r="G15" t="s">
        <v>12</v>
      </c>
      <c r="H15" s="11">
        <f>H11/J25</f>
        <v>8.8829127301293317E-2</v>
      </c>
    </row>
    <row r="16" spans="1:8" ht="12.95" customHeight="1" x14ac:dyDescent="0.2">
      <c r="A16" s="46"/>
      <c r="B16" s="46"/>
      <c r="C16" s="46"/>
      <c r="D16" s="46"/>
      <c r="E16" s="46"/>
    </row>
    <row r="17" spans="1:12" ht="12.95" customHeight="1" x14ac:dyDescent="0.2">
      <c r="A17" s="45">
        <v>2760</v>
      </c>
      <c r="B17" s="45">
        <v>7777</v>
      </c>
      <c r="C17" s="45">
        <v>9678</v>
      </c>
      <c r="D17" s="45">
        <v>11670</v>
      </c>
      <c r="E17" s="45">
        <v>23547</v>
      </c>
      <c r="G17" s="2" t="s">
        <v>13</v>
      </c>
    </row>
    <row r="18" spans="1:12" ht="12.95" customHeight="1" x14ac:dyDescent="0.2">
      <c r="A18" s="46"/>
      <c r="B18" s="46"/>
      <c r="C18" s="46"/>
      <c r="D18" s="46"/>
      <c r="E18" s="46"/>
      <c r="G18" t="s">
        <v>14</v>
      </c>
      <c r="H18">
        <f>J20*(J22-J21)</f>
        <v>9.617962778528053</v>
      </c>
    </row>
    <row r="19" spans="1:12" ht="12.95" customHeight="1" x14ac:dyDescent="0.2">
      <c r="A19" s="45">
        <v>3605</v>
      </c>
      <c r="B19" s="45">
        <v>7904</v>
      </c>
      <c r="C19" s="45">
        <v>9774</v>
      </c>
      <c r="D19" s="45">
        <v>11789</v>
      </c>
      <c r="E19" s="45">
        <v>25421</v>
      </c>
      <c r="G19" t="s">
        <v>15</v>
      </c>
      <c r="H19">
        <f>J20*LOG(J22/J21,10)</f>
        <v>50535.465033384782</v>
      </c>
    </row>
    <row r="20" spans="1:12" ht="12.95" customHeight="1" x14ac:dyDescent="0.2">
      <c r="A20" s="46"/>
      <c r="B20" s="46"/>
      <c r="C20" s="46"/>
      <c r="D20" s="46"/>
      <c r="E20" s="46"/>
      <c r="G20" t="s">
        <v>16</v>
      </c>
      <c r="H20">
        <f>H19/3600</f>
        <v>14.037629175940218</v>
      </c>
      <c r="I20" t="s">
        <v>32</v>
      </c>
      <c r="J20">
        <f>H8/H7</f>
        <v>22222.222222222223</v>
      </c>
    </row>
    <row r="21" spans="1:12" ht="12.95" customHeight="1" x14ac:dyDescent="0.2">
      <c r="A21" s="45">
        <v>3700</v>
      </c>
      <c r="B21" s="45">
        <v>8100</v>
      </c>
      <c r="C21" s="45">
        <v>9802</v>
      </c>
      <c r="D21" s="45">
        <v>12321</v>
      </c>
      <c r="E21" s="45">
        <v>30523</v>
      </c>
      <c r="G21" t="s">
        <v>49</v>
      </c>
      <c r="H21" s="11">
        <f>H20*J26</f>
        <v>224.60206681504349</v>
      </c>
      <c r="I21" t="s">
        <v>19</v>
      </c>
      <c r="J21" s="11">
        <f>1/(J24*60*60)</f>
        <v>2.3148148148148148E-6</v>
      </c>
      <c r="K21" s="11"/>
    </row>
    <row r="22" spans="1:12" ht="12.95" customHeight="1" x14ac:dyDescent="0.2">
      <c r="A22" s="46"/>
      <c r="B22" s="46"/>
      <c r="C22" s="46"/>
      <c r="D22" s="46"/>
      <c r="E22" s="46"/>
      <c r="I22" t="s">
        <v>20</v>
      </c>
      <c r="J22">
        <f>D48</f>
        <v>4.3512313984857715E-4</v>
      </c>
      <c r="L22" t="str">
        <f>IF(J22&gt;J21,"NON","YES")</f>
        <v>NON</v>
      </c>
    </row>
    <row r="23" spans="1:12" x14ac:dyDescent="0.2">
      <c r="A23" s="1"/>
      <c r="B23" s="1"/>
      <c r="C23" s="1"/>
      <c r="D23" s="1"/>
      <c r="E23" s="1"/>
      <c r="G23" t="s">
        <v>50</v>
      </c>
      <c r="H23">
        <f>H21/8</f>
        <v>28.075258351880436</v>
      </c>
    </row>
    <row r="24" spans="1:12" x14ac:dyDescent="0.2">
      <c r="A24" s="1"/>
      <c r="B24" s="1"/>
      <c r="C24" s="1"/>
      <c r="D24" s="1"/>
      <c r="E24" s="1"/>
      <c r="I24" t="s">
        <v>33</v>
      </c>
      <c r="J24">
        <v>120</v>
      </c>
    </row>
    <row r="25" spans="1:12" x14ac:dyDescent="0.2">
      <c r="A25" s="1"/>
      <c r="B25" s="1"/>
      <c r="C25" s="1"/>
      <c r="D25" s="1"/>
      <c r="E25" s="1"/>
      <c r="I25" t="s">
        <v>21</v>
      </c>
      <c r="J25">
        <v>500</v>
      </c>
    </row>
    <row r="26" spans="1:12" x14ac:dyDescent="0.2">
      <c r="A26" s="1"/>
      <c r="B26" s="1"/>
      <c r="C26" s="1"/>
      <c r="D26" s="1"/>
      <c r="E26" s="1"/>
      <c r="H26" s="11"/>
      <c r="I26" t="s">
        <v>34</v>
      </c>
      <c r="J26">
        <v>16</v>
      </c>
    </row>
    <row r="27" spans="1:12" x14ac:dyDescent="0.2">
      <c r="A27" s="2" t="s">
        <v>23</v>
      </c>
    </row>
    <row r="28" spans="1:12" x14ac:dyDescent="0.2">
      <c r="A28" s="32" t="s">
        <v>25</v>
      </c>
      <c r="B28" s="32" t="s">
        <v>26</v>
      </c>
      <c r="C28" s="32" t="s">
        <v>27</v>
      </c>
      <c r="D28" s="32" t="s">
        <v>28</v>
      </c>
      <c r="E28" s="32" t="s">
        <v>29</v>
      </c>
    </row>
    <row r="29" spans="1:12" x14ac:dyDescent="0.2">
      <c r="A29" s="33"/>
      <c r="B29" s="33"/>
      <c r="C29" s="33"/>
      <c r="D29" s="33"/>
      <c r="E29" s="33"/>
      <c r="G29" t="s">
        <v>30</v>
      </c>
      <c r="H29" t="s">
        <v>31</v>
      </c>
    </row>
    <row r="30" spans="1:12" x14ac:dyDescent="0.2">
      <c r="A30" s="34">
        <v>0</v>
      </c>
      <c r="B30" s="34">
        <f>A11</f>
        <v>1205</v>
      </c>
      <c r="C30" s="34">
        <f>B30-A30</f>
        <v>1205</v>
      </c>
      <c r="D30" s="34">
        <f>$F$1/C30</f>
        <v>4.1493775933609959E-3</v>
      </c>
      <c r="E30" s="32">
        <v>0</v>
      </c>
      <c r="G30" s="32">
        <f>E30*D30</f>
        <v>0</v>
      </c>
      <c r="H30" s="32">
        <f>E30*E30</f>
        <v>0</v>
      </c>
    </row>
    <row r="31" spans="1:12" x14ac:dyDescent="0.2">
      <c r="A31" s="35"/>
      <c r="B31" s="35"/>
      <c r="C31" s="35"/>
      <c r="D31" s="35"/>
      <c r="E31" s="33"/>
      <c r="G31" s="33"/>
      <c r="H31" s="33"/>
    </row>
    <row r="32" spans="1:12" ht="12.95" customHeight="1" x14ac:dyDescent="0.2">
      <c r="A32" s="34">
        <f>B30</f>
        <v>1205</v>
      </c>
      <c r="B32" s="34">
        <f>A21</f>
        <v>3700</v>
      </c>
      <c r="C32" s="34">
        <f t="shared" ref="C32" si="0">B32-A32</f>
        <v>2495</v>
      </c>
      <c r="D32" s="34">
        <f t="shared" ref="D32" si="1">$F$1/C32</f>
        <v>2.004008016032064E-3</v>
      </c>
      <c r="E32" s="32">
        <v>5</v>
      </c>
      <c r="G32" s="32">
        <f t="shared" ref="G32" si="2">E32*D32</f>
        <v>1.002004008016032E-2</v>
      </c>
      <c r="H32" s="32">
        <f t="shared" ref="H32" si="3">E32*E32</f>
        <v>25</v>
      </c>
    </row>
    <row r="33" spans="1:8" ht="12.95" customHeight="1" x14ac:dyDescent="0.2">
      <c r="A33" s="35"/>
      <c r="B33" s="35"/>
      <c r="C33" s="35"/>
      <c r="D33" s="35"/>
      <c r="E33" s="33"/>
      <c r="G33" s="33"/>
      <c r="H33" s="33"/>
    </row>
    <row r="34" spans="1:8" ht="12.95" customHeight="1" x14ac:dyDescent="0.2">
      <c r="A34" s="34">
        <f t="shared" ref="A34" si="4">B32</f>
        <v>3700</v>
      </c>
      <c r="B34" s="34">
        <f>B11</f>
        <v>6645</v>
      </c>
      <c r="C34" s="34">
        <f t="shared" ref="C34" si="5">B34-A34</f>
        <v>2945</v>
      </c>
      <c r="D34" s="34">
        <f t="shared" ref="D34" si="6">$F$1/C34</f>
        <v>1.697792869269949E-3</v>
      </c>
      <c r="E34" s="32">
        <v>10</v>
      </c>
      <c r="G34" s="32">
        <f t="shared" ref="G34" si="7">E34*D34</f>
        <v>1.6977928692699491E-2</v>
      </c>
      <c r="H34" s="32">
        <f t="shared" ref="H34" si="8">E34*E34</f>
        <v>100</v>
      </c>
    </row>
    <row r="35" spans="1:8" ht="12.95" customHeight="1" x14ac:dyDescent="0.2">
      <c r="A35" s="35"/>
      <c r="B35" s="35"/>
      <c r="C35" s="35"/>
      <c r="D35" s="35"/>
      <c r="E35" s="33"/>
      <c r="G35" s="33"/>
      <c r="H35" s="33"/>
    </row>
    <row r="36" spans="1:8" ht="12.95" customHeight="1" x14ac:dyDescent="0.2">
      <c r="A36" s="34">
        <f t="shared" ref="A36" si="9">B34</f>
        <v>6645</v>
      </c>
      <c r="B36" s="34">
        <f>B21</f>
        <v>8100</v>
      </c>
      <c r="C36" s="34">
        <f t="shared" ref="C36" si="10">B36-A36</f>
        <v>1455</v>
      </c>
      <c r="D36" s="34">
        <f t="shared" ref="D36" si="11">$F$1/C36</f>
        <v>3.4364261168384879E-3</v>
      </c>
      <c r="E36" s="32">
        <v>15</v>
      </c>
      <c r="G36" s="32">
        <f t="shared" ref="G36" si="12">E36*D36</f>
        <v>5.1546391752577317E-2</v>
      </c>
      <c r="H36" s="32">
        <f t="shared" ref="H36" si="13">E36*E36</f>
        <v>225</v>
      </c>
    </row>
    <row r="37" spans="1:8" ht="12.95" customHeight="1" x14ac:dyDescent="0.2">
      <c r="A37" s="35"/>
      <c r="B37" s="35"/>
      <c r="C37" s="35"/>
      <c r="D37" s="35"/>
      <c r="E37" s="33"/>
      <c r="G37" s="33"/>
      <c r="H37" s="33"/>
    </row>
    <row r="38" spans="1:8" ht="12.95" customHeight="1" x14ac:dyDescent="0.2">
      <c r="A38" s="34">
        <f t="shared" ref="A38" si="14">B36</f>
        <v>8100</v>
      </c>
      <c r="B38" s="34">
        <f>C11</f>
        <v>9002</v>
      </c>
      <c r="C38" s="34">
        <f t="shared" ref="C38" si="15">B38-A38</f>
        <v>902</v>
      </c>
      <c r="D38" s="34">
        <f t="shared" ref="D38" si="16">$F$1/C38</f>
        <v>5.5432372505543242E-3</v>
      </c>
      <c r="E38" s="32">
        <v>20</v>
      </c>
      <c r="G38" s="32">
        <f t="shared" ref="G38" si="17">E38*D38</f>
        <v>0.11086474501108648</v>
      </c>
      <c r="H38" s="32">
        <f t="shared" ref="H38" si="18">E38*E38</f>
        <v>400</v>
      </c>
    </row>
    <row r="39" spans="1:8" ht="12.95" customHeight="1" x14ac:dyDescent="0.2">
      <c r="A39" s="35"/>
      <c r="B39" s="35"/>
      <c r="C39" s="35"/>
      <c r="D39" s="35"/>
      <c r="E39" s="33"/>
      <c r="G39" s="33"/>
      <c r="H39" s="33"/>
    </row>
    <row r="40" spans="1:8" ht="12.95" customHeight="1" x14ac:dyDescent="0.2">
      <c r="A40" s="34">
        <f t="shared" ref="A40" si="19">B38</f>
        <v>9002</v>
      </c>
      <c r="B40" s="34">
        <f>C21</f>
        <v>9802</v>
      </c>
      <c r="C40" s="34">
        <f t="shared" ref="C40" si="20">B40-A40</f>
        <v>800</v>
      </c>
      <c r="D40" s="34">
        <f t="shared" ref="D40" si="21">$F$1/C40</f>
        <v>6.2500000000000003E-3</v>
      </c>
      <c r="E40" s="32">
        <v>25</v>
      </c>
      <c r="G40" s="32">
        <f t="shared" ref="G40" si="22">E40*D40</f>
        <v>0.15625</v>
      </c>
      <c r="H40" s="32">
        <f t="shared" ref="H40" si="23">E40*E40</f>
        <v>625</v>
      </c>
    </row>
    <row r="41" spans="1:8" ht="12.95" customHeight="1" x14ac:dyDescent="0.2">
      <c r="A41" s="35"/>
      <c r="B41" s="35"/>
      <c r="C41" s="35"/>
      <c r="D41" s="35"/>
      <c r="E41" s="33"/>
      <c r="G41" s="33"/>
      <c r="H41" s="33"/>
    </row>
    <row r="42" spans="1:8" ht="12.95" customHeight="1" x14ac:dyDescent="0.2">
      <c r="A42" s="34">
        <f t="shared" ref="A42" si="24">B40</f>
        <v>9802</v>
      </c>
      <c r="B42" s="34">
        <f>D11</f>
        <v>11239</v>
      </c>
      <c r="C42" s="34">
        <f t="shared" ref="C42" si="25">B42-A42</f>
        <v>1437</v>
      </c>
      <c r="D42" s="34">
        <f t="shared" ref="D42" si="26">$F$1/C42</f>
        <v>3.4794711203897009E-3</v>
      </c>
      <c r="E42" s="32">
        <v>30</v>
      </c>
      <c r="G42" s="32">
        <f t="shared" ref="G42" si="27">E42*D42</f>
        <v>0.10438413361169102</v>
      </c>
      <c r="H42" s="32">
        <f t="shared" ref="H42" si="28">E42*E42</f>
        <v>900</v>
      </c>
    </row>
    <row r="43" spans="1:8" ht="12.95" customHeight="1" x14ac:dyDescent="0.2">
      <c r="A43" s="35"/>
      <c r="B43" s="35"/>
      <c r="C43" s="35"/>
      <c r="D43" s="35"/>
      <c r="E43" s="33"/>
      <c r="G43" s="33"/>
      <c r="H43" s="33"/>
    </row>
    <row r="44" spans="1:8" ht="12.95" customHeight="1" x14ac:dyDescent="0.2">
      <c r="A44" s="34">
        <f t="shared" ref="A44" si="29">B42</f>
        <v>11239</v>
      </c>
      <c r="B44" s="34">
        <f>D21</f>
        <v>12321</v>
      </c>
      <c r="C44" s="34">
        <f t="shared" ref="C44" si="30">B44-A44</f>
        <v>1082</v>
      </c>
      <c r="D44" s="34">
        <f t="shared" ref="D44" si="31">$F$1/C44</f>
        <v>4.6210720887245845E-3</v>
      </c>
      <c r="E44" s="32">
        <v>35</v>
      </c>
      <c r="G44" s="32">
        <f t="shared" ref="G44" si="32">E44*D44</f>
        <v>0.16173752310536046</v>
      </c>
      <c r="H44" s="32">
        <f t="shared" ref="H44" si="33">E44*E44</f>
        <v>1225</v>
      </c>
    </row>
    <row r="45" spans="1:8" ht="12.95" customHeight="1" x14ac:dyDescent="0.2">
      <c r="A45" s="35"/>
      <c r="B45" s="35"/>
      <c r="C45" s="35"/>
      <c r="D45" s="35"/>
      <c r="E45" s="33"/>
      <c r="G45" s="33"/>
      <c r="H45" s="33"/>
    </row>
    <row r="46" spans="1:8" ht="12.95" customHeight="1" x14ac:dyDescent="0.2">
      <c r="A46" s="34">
        <f t="shared" ref="A46" si="34">B44</f>
        <v>12321</v>
      </c>
      <c r="B46" s="34">
        <f>E11</f>
        <v>19032</v>
      </c>
      <c r="C46" s="34">
        <f t="shared" ref="C46" si="35">B46-A46</f>
        <v>6711</v>
      </c>
      <c r="D46" s="34">
        <f t="shared" ref="D46" si="36">$F$1/C46</f>
        <v>7.4504544777231408E-4</v>
      </c>
      <c r="E46" s="32">
        <v>40</v>
      </c>
      <c r="G46" s="32">
        <f t="shared" ref="G46" si="37">E46*D46</f>
        <v>2.9801817910892564E-2</v>
      </c>
      <c r="H46" s="32">
        <f t="shared" ref="H46" si="38">E46*E46</f>
        <v>1600</v>
      </c>
    </row>
    <row r="47" spans="1:8" ht="12.95" customHeight="1" x14ac:dyDescent="0.2">
      <c r="A47" s="35"/>
      <c r="B47" s="35"/>
      <c r="C47" s="35"/>
      <c r="D47" s="35"/>
      <c r="E47" s="33"/>
      <c r="G47" s="33"/>
      <c r="H47" s="33"/>
    </row>
    <row r="48" spans="1:8" ht="12.95" customHeight="1" x14ac:dyDescent="0.2">
      <c r="A48" s="34">
        <f>B46</f>
        <v>19032</v>
      </c>
      <c r="B48" s="34">
        <f>E21</f>
        <v>30523</v>
      </c>
      <c r="C48" s="34">
        <f>B48-A48</f>
        <v>11491</v>
      </c>
      <c r="D48" s="34">
        <f>$F$1/C48</f>
        <v>4.3512313984857715E-4</v>
      </c>
      <c r="E48" s="32">
        <v>45</v>
      </c>
      <c r="G48" s="32">
        <f>E48*D48</f>
        <v>1.9580541293185972E-2</v>
      </c>
      <c r="H48" s="32">
        <f>E48*E48</f>
        <v>2025</v>
      </c>
    </row>
    <row r="49" spans="1:8" ht="12.95" customHeight="1" x14ac:dyDescent="0.2">
      <c r="A49" s="35"/>
      <c r="B49" s="35"/>
      <c r="C49" s="35"/>
      <c r="D49" s="35"/>
      <c r="E49" s="33"/>
      <c r="G49" s="33"/>
      <c r="H49" s="33"/>
    </row>
    <row r="51" spans="1:8" ht="39.950000000000003" customHeight="1" x14ac:dyDescent="0.2">
      <c r="C51">
        <f>AVERAGE(C30:C49)</f>
        <v>3052.3</v>
      </c>
      <c r="D51">
        <f>AVERAGE(D30:D49)</f>
        <v>3.2361553642790996E-3</v>
      </c>
      <c r="E51">
        <f>AVERAGE(E30:E49)</f>
        <v>22.5</v>
      </c>
      <c r="G51" s="10">
        <f>D51-E51*H6</f>
        <v>4.2486553642790996E-3</v>
      </c>
    </row>
    <row r="52" spans="1:8" ht="18" customHeight="1" x14ac:dyDescent="0.2">
      <c r="G52" s="14">
        <f>D51-E51*4.5/100000</f>
        <v>2.2236553642790997E-3</v>
      </c>
    </row>
    <row r="53" spans="1:8" ht="12.95" customHeight="1" x14ac:dyDescent="0.2"/>
  </sheetData>
  <mergeCells count="125">
    <mergeCell ref="H46:H47"/>
    <mergeCell ref="A48:A49"/>
    <mergeCell ref="B48:B49"/>
    <mergeCell ref="C48:C49"/>
    <mergeCell ref="D48:D49"/>
    <mergeCell ref="E48:E49"/>
    <mergeCell ref="G48:G49"/>
    <mergeCell ref="H48:H49"/>
    <mergeCell ref="A46:A47"/>
    <mergeCell ref="B46:B47"/>
    <mergeCell ref="C46:C47"/>
    <mergeCell ref="D46:D47"/>
    <mergeCell ref="E46:E47"/>
    <mergeCell ref="G46:G47"/>
    <mergeCell ref="H42:H43"/>
    <mergeCell ref="A44:A45"/>
    <mergeCell ref="B44:B45"/>
    <mergeCell ref="C44:C45"/>
    <mergeCell ref="D44:D45"/>
    <mergeCell ref="E44:E45"/>
    <mergeCell ref="G44:G45"/>
    <mergeCell ref="H44:H45"/>
    <mergeCell ref="A42:A43"/>
    <mergeCell ref="B42:B43"/>
    <mergeCell ref="C42:C43"/>
    <mergeCell ref="D42:D43"/>
    <mergeCell ref="E42:E43"/>
    <mergeCell ref="G42:G43"/>
    <mergeCell ref="H38:H39"/>
    <mergeCell ref="A40:A41"/>
    <mergeCell ref="B40:B41"/>
    <mergeCell ref="C40:C41"/>
    <mergeCell ref="D40:D41"/>
    <mergeCell ref="E40:E41"/>
    <mergeCell ref="G40:G41"/>
    <mergeCell ref="H40:H41"/>
    <mergeCell ref="A38:A39"/>
    <mergeCell ref="B38:B39"/>
    <mergeCell ref="C38:C39"/>
    <mergeCell ref="D38:D39"/>
    <mergeCell ref="E38:E39"/>
    <mergeCell ref="G38:G39"/>
    <mergeCell ref="H34:H35"/>
    <mergeCell ref="A36:A37"/>
    <mergeCell ref="B36:B37"/>
    <mergeCell ref="C36:C37"/>
    <mergeCell ref="D36:D37"/>
    <mergeCell ref="E36:E37"/>
    <mergeCell ref="G36:G37"/>
    <mergeCell ref="H36:H37"/>
    <mergeCell ref="A34:A35"/>
    <mergeCell ref="B34:B35"/>
    <mergeCell ref="C34:C35"/>
    <mergeCell ref="D34:D35"/>
    <mergeCell ref="E34:E35"/>
    <mergeCell ref="G34:G35"/>
    <mergeCell ref="G30:G31"/>
    <mergeCell ref="H30:H31"/>
    <mergeCell ref="A32:A33"/>
    <mergeCell ref="B32:B33"/>
    <mergeCell ref="C32:C33"/>
    <mergeCell ref="D32:D33"/>
    <mergeCell ref="E32:E33"/>
    <mergeCell ref="G32:G33"/>
    <mergeCell ref="H32:H33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E9:E10"/>
    <mergeCell ref="A3:A4"/>
    <mergeCell ref="B3:B4"/>
    <mergeCell ref="C3:C4"/>
    <mergeCell ref="D3:D4"/>
    <mergeCell ref="E3:E4"/>
    <mergeCell ref="A5:A6"/>
    <mergeCell ref="B5:B6"/>
    <mergeCell ref="C5:C6"/>
    <mergeCell ref="D5:D6"/>
    <mergeCell ref="E5:E6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B13" zoomScaleNormal="100" workbookViewId="0">
      <selection activeCell="E20" sqref="E20"/>
    </sheetView>
  </sheetViews>
  <sheetFormatPr baseColWidth="10" defaultColWidth="11" defaultRowHeight="12.75" x14ac:dyDescent="0.2"/>
  <cols>
    <col min="1" max="1" width="15" customWidth="1"/>
  </cols>
  <sheetData>
    <row r="1" spans="1:5" ht="19.5" x14ac:dyDescent="0.25">
      <c r="A1" s="3" t="s">
        <v>35</v>
      </c>
      <c r="B1" s="37" t="s">
        <v>36</v>
      </c>
      <c r="C1" s="37"/>
      <c r="D1" t="s">
        <v>51</v>
      </c>
      <c r="E1">
        <v>2</v>
      </c>
    </row>
    <row r="2" spans="1:5" ht="19.5" x14ac:dyDescent="0.25">
      <c r="A2" s="3"/>
      <c r="B2" s="5"/>
      <c r="C2" s="5"/>
    </row>
    <row r="3" spans="1:5" ht="19.5" x14ac:dyDescent="0.25">
      <c r="A3" s="3"/>
      <c r="B3" s="5"/>
      <c r="C3" s="5"/>
    </row>
    <row r="4" spans="1:5" x14ac:dyDescent="0.2">
      <c r="A4" s="32" t="s">
        <v>37</v>
      </c>
      <c r="B4" s="32" t="s">
        <v>38</v>
      </c>
      <c r="C4" s="32" t="s">
        <v>39</v>
      </c>
      <c r="D4" s="32" t="s">
        <v>40</v>
      </c>
    </row>
    <row r="5" spans="1:5" x14ac:dyDescent="0.2">
      <c r="A5" s="33"/>
      <c r="B5" s="33"/>
      <c r="C5" s="33"/>
      <c r="D5" s="33"/>
    </row>
    <row r="6" spans="1:5" ht="12.95" customHeight="1" x14ac:dyDescent="0.2">
      <c r="A6">
        <v>1</v>
      </c>
      <c r="B6">
        <v>0.1</v>
      </c>
      <c r="C6">
        <f>B6*$E$1</f>
        <v>0.2</v>
      </c>
      <c r="D6" t="s">
        <v>52</v>
      </c>
    </row>
    <row r="7" spans="1:5" ht="12.95" customHeight="1" x14ac:dyDescent="0.2">
      <c r="A7">
        <v>2</v>
      </c>
      <c r="B7">
        <v>0.5</v>
      </c>
      <c r="C7">
        <f t="shared" ref="C7:C8" si="0">B7*$E$1</f>
        <v>1</v>
      </c>
      <c r="D7" t="s">
        <v>52</v>
      </c>
    </row>
    <row r="8" spans="1:5" x14ac:dyDescent="0.2">
      <c r="A8">
        <v>3</v>
      </c>
      <c r="B8">
        <v>0.9</v>
      </c>
      <c r="C8">
        <f t="shared" si="0"/>
        <v>1.8</v>
      </c>
      <c r="D8" t="s">
        <v>52</v>
      </c>
    </row>
    <row r="9" spans="1:5" x14ac:dyDescent="0.2">
      <c r="A9">
        <v>4</v>
      </c>
      <c r="B9">
        <v>1.8</v>
      </c>
      <c r="C9">
        <f>B9*$E$1</f>
        <v>3.6</v>
      </c>
      <c r="D9" t="s">
        <v>52</v>
      </c>
    </row>
    <row r="10" spans="1:5" x14ac:dyDescent="0.2">
      <c r="A10">
        <v>5</v>
      </c>
      <c r="B10">
        <v>3.2</v>
      </c>
      <c r="C10">
        <f>B10*$E$1</f>
        <v>6.4</v>
      </c>
    </row>
    <row r="12" spans="1:5" x14ac:dyDescent="0.2">
      <c r="A12" t="s">
        <v>53</v>
      </c>
      <c r="B12">
        <v>2</v>
      </c>
    </row>
    <row r="13" spans="1:5" x14ac:dyDescent="0.2">
      <c r="A13" t="s">
        <v>54</v>
      </c>
      <c r="B13">
        <v>0.1</v>
      </c>
    </row>
    <row r="14" spans="1:5" x14ac:dyDescent="0.2">
      <c r="A14" t="s">
        <v>55</v>
      </c>
      <c r="B14">
        <v>0.1</v>
      </c>
    </row>
    <row r="15" spans="1:5" x14ac:dyDescent="0.2">
      <c r="A15" t="s">
        <v>56</v>
      </c>
      <c r="B15">
        <f>LN(B13/(1-B14))</f>
        <v>-2.1972245773362191</v>
      </c>
    </row>
    <row r="16" spans="1:5" x14ac:dyDescent="0.2">
      <c r="A16" t="s">
        <v>57</v>
      </c>
      <c r="B16">
        <f>LN((1-B13)/B14)</f>
        <v>2.1972245773362196</v>
      </c>
    </row>
    <row r="18" spans="2:5" x14ac:dyDescent="0.2">
      <c r="B18" t="s">
        <v>58</v>
      </c>
      <c r="C18" t="s">
        <v>59</v>
      </c>
      <c r="D18" t="s">
        <v>60</v>
      </c>
    </row>
    <row r="19" spans="2:5" x14ac:dyDescent="0.2">
      <c r="B19">
        <v>0</v>
      </c>
      <c r="C19">
        <f>($B$15-B19*LN($B$12))/(1-$B$12)</f>
        <v>2.1972245773362191</v>
      </c>
      <c r="D19">
        <f>($B$16-B19*LN($B$12))/(1-$B$12)</f>
        <v>-2.1972245773362196</v>
      </c>
    </row>
    <row r="20" spans="2:5" x14ac:dyDescent="0.2">
      <c r="B20">
        <v>10</v>
      </c>
      <c r="C20">
        <f t="shared" ref="C20" si="1">($B$15-B20*LN($B$12))/(1-$B$12)</f>
        <v>9.1286963829356722</v>
      </c>
      <c r="D20">
        <f t="shared" ref="D20" si="2">($B$16-B20*LN($B$12))/(1-$B$12)</f>
        <v>4.734247228263234</v>
      </c>
    </row>
    <row r="21" spans="2:5" ht="13.5" thickBot="1" x14ac:dyDescent="0.25"/>
    <row r="22" spans="2:5" ht="30.75" thickBot="1" x14ac:dyDescent="0.25">
      <c r="C22" s="20" t="s">
        <v>61</v>
      </c>
      <c r="D22" s="21" t="s">
        <v>62</v>
      </c>
      <c r="E22" s="21" t="s">
        <v>63</v>
      </c>
    </row>
    <row r="23" spans="2:5" ht="15" thickBot="1" x14ac:dyDescent="0.25">
      <c r="C23" s="22">
        <v>1</v>
      </c>
      <c r="D23" s="23">
        <v>0.1</v>
      </c>
      <c r="E23" s="24">
        <v>0.2</v>
      </c>
    </row>
    <row r="24" spans="2:5" ht="15" thickBot="1" x14ac:dyDescent="0.25">
      <c r="C24" s="22">
        <v>2</v>
      </c>
      <c r="D24" s="23">
        <v>0.5</v>
      </c>
      <c r="E24" s="24">
        <v>1</v>
      </c>
    </row>
    <row r="25" spans="2:5" ht="15" thickBot="1" x14ac:dyDescent="0.25">
      <c r="C25" s="22">
        <v>3</v>
      </c>
      <c r="D25" s="23">
        <v>0.9</v>
      </c>
      <c r="E25" s="24">
        <v>1.8</v>
      </c>
    </row>
    <row r="26" spans="2:5" ht="15" thickBot="1" x14ac:dyDescent="0.25">
      <c r="C26" s="22">
        <v>4</v>
      </c>
      <c r="D26" s="23">
        <v>1.8</v>
      </c>
      <c r="E26" s="24">
        <v>3.6</v>
      </c>
    </row>
    <row r="27" spans="2:5" ht="14.25" x14ac:dyDescent="0.2">
      <c r="C27" s="25">
        <v>5</v>
      </c>
      <c r="D27" s="26">
        <v>3.2</v>
      </c>
      <c r="E27" s="27">
        <v>6.4</v>
      </c>
    </row>
  </sheetData>
  <mergeCells count="5">
    <mergeCell ref="B1:C1"/>
    <mergeCell ref="A4:A5"/>
    <mergeCell ref="B4:B5"/>
    <mergeCell ref="C4:C5"/>
    <mergeCell ref="D4:D5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3" zoomScaleNormal="100" workbookViewId="0">
      <selection activeCell="D23" sqref="D23"/>
    </sheetView>
  </sheetViews>
  <sheetFormatPr baseColWidth="10" defaultColWidth="11" defaultRowHeight="12.75" x14ac:dyDescent="0.2"/>
  <cols>
    <col min="1" max="1" width="15" customWidth="1"/>
  </cols>
  <sheetData>
    <row r="1" spans="1:5" ht="19.5" x14ac:dyDescent="0.25">
      <c r="A1" s="3" t="s">
        <v>35</v>
      </c>
      <c r="B1" s="37" t="s">
        <v>36</v>
      </c>
      <c r="C1" s="37"/>
      <c r="D1" t="s">
        <v>51</v>
      </c>
      <c r="E1">
        <v>2</v>
      </c>
    </row>
    <row r="2" spans="1:5" ht="19.5" x14ac:dyDescent="0.25">
      <c r="A2" s="3"/>
      <c r="B2" s="5"/>
      <c r="C2" s="5"/>
    </row>
    <row r="3" spans="1:5" ht="19.5" x14ac:dyDescent="0.25">
      <c r="A3" s="3"/>
      <c r="B3" s="5"/>
      <c r="C3" s="5"/>
    </row>
    <row r="4" spans="1:5" x14ac:dyDescent="0.2">
      <c r="A4" s="32" t="s">
        <v>37</v>
      </c>
      <c r="B4" s="32" t="s">
        <v>38</v>
      </c>
      <c r="C4" s="32" t="s">
        <v>39</v>
      </c>
      <c r="D4" s="32" t="s">
        <v>40</v>
      </c>
    </row>
    <row r="5" spans="1:5" x14ac:dyDescent="0.2">
      <c r="A5" s="33"/>
      <c r="B5" s="33"/>
      <c r="C5" s="33"/>
      <c r="D5" s="33"/>
    </row>
    <row r="6" spans="1:5" ht="12.95" customHeight="1" x14ac:dyDescent="0.2">
      <c r="A6">
        <v>1</v>
      </c>
      <c r="B6">
        <v>0.1</v>
      </c>
      <c r="C6">
        <f>B6*$E$1</f>
        <v>0.2</v>
      </c>
      <c r="D6" t="s">
        <v>52</v>
      </c>
    </row>
    <row r="7" spans="1:5" ht="12.95" customHeight="1" x14ac:dyDescent="0.2">
      <c r="A7">
        <v>2</v>
      </c>
      <c r="B7">
        <v>0.5</v>
      </c>
      <c r="C7">
        <f t="shared" ref="C7:C8" si="0">B7*$E$1</f>
        <v>1</v>
      </c>
      <c r="D7" t="s">
        <v>52</v>
      </c>
    </row>
    <row r="8" spans="1:5" x14ac:dyDescent="0.2">
      <c r="A8">
        <v>3</v>
      </c>
      <c r="B8">
        <v>0.9</v>
      </c>
      <c r="C8">
        <f t="shared" si="0"/>
        <v>1.8</v>
      </c>
      <c r="D8" t="s">
        <v>52</v>
      </c>
    </row>
    <row r="9" spans="1:5" x14ac:dyDescent="0.2">
      <c r="A9">
        <v>4</v>
      </c>
      <c r="B9">
        <v>1.8</v>
      </c>
      <c r="C9">
        <f>B9*$E$1</f>
        <v>3.6</v>
      </c>
      <c r="D9" s="28" t="s">
        <v>64</v>
      </c>
    </row>
    <row r="10" spans="1:5" x14ac:dyDescent="0.2">
      <c r="A10">
        <v>5</v>
      </c>
      <c r="B10">
        <v>3.2</v>
      </c>
      <c r="C10">
        <f>B10*$E$1</f>
        <v>6.4</v>
      </c>
      <c r="D10" s="28" t="s">
        <v>64</v>
      </c>
    </row>
    <row r="12" spans="1:5" x14ac:dyDescent="0.2">
      <c r="A12" t="s">
        <v>53</v>
      </c>
      <c r="B12">
        <v>3</v>
      </c>
    </row>
    <row r="13" spans="1:5" x14ac:dyDescent="0.2">
      <c r="A13" t="s">
        <v>54</v>
      </c>
      <c r="B13">
        <v>0.25</v>
      </c>
    </row>
    <row r="14" spans="1:5" x14ac:dyDescent="0.2">
      <c r="A14" t="s">
        <v>55</v>
      </c>
      <c r="B14">
        <v>0.25</v>
      </c>
    </row>
    <row r="15" spans="1:5" x14ac:dyDescent="0.2">
      <c r="A15" t="s">
        <v>56</v>
      </c>
      <c r="B15">
        <f>LN(B13/(1-B14))</f>
        <v>-1.0986122886681098</v>
      </c>
    </row>
    <row r="16" spans="1:5" x14ac:dyDescent="0.2">
      <c r="A16" t="s">
        <v>57</v>
      </c>
      <c r="B16">
        <f>LN((1-B13)/B14)</f>
        <v>1.0986122886681098</v>
      </c>
    </row>
    <row r="18" spans="2:4" x14ac:dyDescent="0.2">
      <c r="B18" t="s">
        <v>58</v>
      </c>
      <c r="C18" t="s">
        <v>59</v>
      </c>
      <c r="D18" t="s">
        <v>60</v>
      </c>
    </row>
    <row r="19" spans="2:4" x14ac:dyDescent="0.2">
      <c r="B19">
        <v>0</v>
      </c>
      <c r="C19">
        <f>($B$15-B19*LN($B$12))/(1-$B$12)</f>
        <v>0.54930614433405489</v>
      </c>
      <c r="D19">
        <f>($B$16-B19*LN($B$12))/(1-$B$12)</f>
        <v>-0.54930614433405489</v>
      </c>
    </row>
    <row r="20" spans="2:4" x14ac:dyDescent="0.2">
      <c r="B20">
        <v>10</v>
      </c>
      <c r="C20">
        <f t="shared" ref="C20" si="1">($B$15-B20*LN($B$12))/(1-$B$12)</f>
        <v>6.0423675876746037</v>
      </c>
      <c r="D20">
        <f t="shared" ref="D20" si="2">($B$16-B20*LN($B$12))/(1-$B$12)</f>
        <v>4.9437552990064946</v>
      </c>
    </row>
  </sheetData>
  <mergeCells count="5">
    <mergeCell ref="B1:C1"/>
    <mergeCell ref="A4:A5"/>
    <mergeCell ref="B4:B5"/>
    <mergeCell ref="C4:C5"/>
    <mergeCell ref="D4:D5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Ex1</vt:lpstr>
      <vt:lpstr>Ex2</vt:lpstr>
      <vt:lpstr>Sheet1</vt:lpstr>
      <vt:lpstr>hypoth</vt:lpstr>
      <vt:lpstr>Ex.2.3</vt:lpstr>
      <vt:lpstr>Ex.2.4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Venera Arnaoudova</dc:creator>
  <cp:keywords/>
  <dc:description/>
  <cp:lastModifiedBy>JY</cp:lastModifiedBy>
  <cp:revision/>
  <dcterms:created xsi:type="dcterms:W3CDTF">2014-11-27T17:11:05Z</dcterms:created>
  <dcterms:modified xsi:type="dcterms:W3CDTF">2016-11-30T18:07:23Z</dcterms:modified>
  <cp:category/>
  <cp:contentStatus/>
</cp:coreProperties>
</file>