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13_ncr:20001_{E581B476-01BB-489A-84A2-DF8C5CBD55F0}" xr6:coauthVersionLast="47" xr6:coauthVersionMax="47" xr10:uidLastSave="{00000000-0000-0000-0000-000000000000}"/>
  <bookViews>
    <workbookView xWindow="0" yWindow="0" windowWidth="20490" windowHeight="109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9" r:id="rId4"/>
    <sheet name="Sheet5" sheetId="10" r:id="rId5"/>
    <sheet name="Sheet6" sheetId="11" r:id="rId6"/>
    <sheet name="Sheet9" sheetId="14" r:id="rId7"/>
    <sheet name="Sheet7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fileRecoveryPr repairLoad="1"/>
</workbook>
</file>

<file path=xl/calcChain.xml><?xml version="1.0" encoding="utf-8"?>
<calcChain xmlns="http://schemas.openxmlformats.org/spreadsheetml/2006/main">
  <c r="F48" i="11" l="1"/>
  <c r="F47" i="11"/>
  <c r="F44" i="11"/>
  <c r="F43" i="11"/>
  <c r="F41" i="11"/>
  <c r="F40" i="11"/>
  <c r="F39" i="11"/>
  <c r="F36" i="11"/>
  <c r="F35" i="11"/>
  <c r="F32" i="11"/>
  <c r="F31" i="11"/>
  <c r="F28" i="11"/>
  <c r="F27" i="11"/>
  <c r="F24" i="11"/>
  <c r="F23" i="11"/>
  <c r="F20" i="11"/>
  <c r="F19" i="11"/>
  <c r="F16" i="11"/>
  <c r="F15" i="11"/>
  <c r="F13" i="11"/>
  <c r="F12" i="11"/>
  <c r="F11" i="11"/>
  <c r="F9" i="11"/>
  <c r="F8" i="11"/>
  <c r="F7" i="11"/>
  <c r="F5" i="11"/>
  <c r="F4" i="11"/>
  <c r="F3" i="11"/>
  <c r="E48" i="11" l="1"/>
  <c r="E47" i="11"/>
  <c r="E44" i="11"/>
  <c r="E43" i="11"/>
  <c r="E41" i="11"/>
  <c r="E40" i="11"/>
  <c r="E39" i="11"/>
  <c r="E36" i="11"/>
  <c r="E35" i="11"/>
  <c r="E32" i="11"/>
  <c r="E31" i="11"/>
  <c r="E28" i="11"/>
  <c r="E27" i="11"/>
  <c r="E24" i="11"/>
  <c r="E23" i="11"/>
  <c r="E20" i="11"/>
  <c r="E19" i="11"/>
  <c r="E17" i="11"/>
  <c r="E16" i="11"/>
  <c r="E15" i="11"/>
  <c r="E13" i="11"/>
  <c r="E12" i="11"/>
  <c r="E11" i="11"/>
  <c r="E8" i="11"/>
  <c r="E9" i="11"/>
  <c r="E7" i="11"/>
  <c r="E4" i="11"/>
  <c r="E3" i="11" l="1"/>
  <c r="G25" i="11" l="1"/>
  <c r="M7" i="10" l="1"/>
  <c r="M8" i="10"/>
  <c r="M6" i="10"/>
  <c r="M5" i="10"/>
  <c r="M4" i="10"/>
  <c r="M3" i="10"/>
  <c r="H77" i="10"/>
  <c r="H20" i="10"/>
  <c r="H21" i="10"/>
  <c r="H23" i="10"/>
  <c r="H24" i="10"/>
  <c r="H25" i="10"/>
  <c r="H27" i="10"/>
  <c r="H28" i="10"/>
  <c r="H30" i="10"/>
  <c r="H31" i="10"/>
  <c r="H32" i="10"/>
  <c r="H33" i="10"/>
  <c r="H34" i="10"/>
  <c r="H35" i="10"/>
  <c r="H38" i="10"/>
  <c r="H39" i="10"/>
  <c r="H40" i="10"/>
  <c r="H41" i="10"/>
  <c r="H42" i="10"/>
  <c r="H44" i="10"/>
  <c r="H45" i="10"/>
  <c r="H46" i="10"/>
  <c r="H47" i="10"/>
  <c r="H48" i="10"/>
  <c r="H49" i="10"/>
  <c r="H51" i="10"/>
  <c r="H52" i="10"/>
  <c r="H53" i="10"/>
  <c r="H54" i="10"/>
  <c r="H55" i="10"/>
  <c r="H56" i="10"/>
  <c r="H58" i="10"/>
  <c r="H59" i="10"/>
  <c r="H60" i="10"/>
  <c r="H61" i="10"/>
  <c r="H62" i="10"/>
  <c r="H63" i="10"/>
  <c r="H65" i="10"/>
  <c r="H66" i="10"/>
  <c r="H67" i="10"/>
  <c r="H68" i="10"/>
  <c r="H69" i="10"/>
  <c r="H70" i="10"/>
  <c r="H72" i="10"/>
  <c r="H73" i="10"/>
  <c r="H74" i="10"/>
  <c r="H75" i="10"/>
  <c r="H76" i="10"/>
  <c r="H18" i="10"/>
  <c r="H17" i="10"/>
  <c r="H14" i="10"/>
  <c r="H7" i="10"/>
  <c r="H3" i="10"/>
  <c r="H4" i="10"/>
  <c r="H5" i="10"/>
  <c r="H6" i="10"/>
  <c r="H9" i="10"/>
  <c r="H10" i="10"/>
  <c r="H11" i="10"/>
  <c r="H12" i="10"/>
  <c r="H13" i="10"/>
  <c r="H2" i="10"/>
  <c r="D37" i="10" l="1"/>
  <c r="H37" i="10" s="1"/>
  <c r="D16" i="10"/>
  <c r="E16" i="10"/>
  <c r="F26" i="10"/>
  <c r="H26" i="10" s="1"/>
  <c r="F19" i="10"/>
  <c r="G19" i="10"/>
  <c r="H19" i="10" l="1"/>
  <c r="H16" i="10"/>
  <c r="D11" i="9"/>
  <c r="E11" i="9"/>
  <c r="F11" i="9"/>
  <c r="G11" i="9"/>
  <c r="H11" i="9"/>
  <c r="C11" i="9"/>
  <c r="D7" i="9"/>
  <c r="E7" i="9"/>
  <c r="F7" i="9"/>
  <c r="G7" i="9"/>
  <c r="H7" i="9"/>
  <c r="C7" i="9"/>
  <c r="D14" i="9"/>
  <c r="E14" i="9"/>
  <c r="F14" i="9"/>
  <c r="G14" i="9"/>
  <c r="H14" i="9"/>
  <c r="C14" i="9"/>
  <c r="F14" i="1"/>
  <c r="F15" i="1" s="1"/>
  <c r="F6" i="9" l="1"/>
  <c r="C6" i="9"/>
  <c r="F16" i="1"/>
  <c r="F11" i="1"/>
  <c r="G4" i="1" l="1"/>
  <c r="G5" i="1"/>
  <c r="D14" i="1"/>
  <c r="D15" i="1"/>
  <c r="D11" i="1"/>
  <c r="B11" i="1"/>
  <c r="B15" i="1"/>
  <c r="B14" i="1"/>
  <c r="D16" i="1" l="1"/>
  <c r="C4" i="1"/>
  <c r="C5" i="1"/>
  <c r="E4" i="1"/>
  <c r="E5" i="1"/>
  <c r="E6" i="1"/>
  <c r="J9" i="1"/>
  <c r="J8" i="1"/>
  <c r="J7" i="1"/>
  <c r="H9" i="1"/>
  <c r="H8" i="1"/>
  <c r="H7" i="1"/>
  <c r="J6" i="1" l="1"/>
  <c r="J5" i="1"/>
  <c r="J4" i="1"/>
  <c r="H6" i="1"/>
  <c r="H5" i="1"/>
  <c r="H4" i="1"/>
  <c r="E4" i="3"/>
  <c r="R5" i="2"/>
  <c r="R6" i="2"/>
  <c r="D4" i="3"/>
  <c r="O5" i="2"/>
  <c r="L5" i="2"/>
  <c r="O6" i="2"/>
  <c r="C4" i="3"/>
  <c r="E3" i="3"/>
  <c r="I5" i="2"/>
  <c r="D3" i="3"/>
  <c r="F5" i="2"/>
  <c r="C3" i="3"/>
  <c r="C5" i="2"/>
  <c r="D8" i="2"/>
  <c r="D7" i="2"/>
  <c r="I4" i="1" l="1"/>
  <c r="I5" i="1"/>
  <c r="J14" i="1"/>
  <c r="J15" i="1"/>
  <c r="J16" i="1" s="1"/>
  <c r="J11" i="1"/>
  <c r="K4" i="1" s="1"/>
  <c r="H11" i="1"/>
  <c r="I6" i="1" s="1"/>
  <c r="H14" i="1"/>
  <c r="H15" i="1"/>
  <c r="F6" i="2"/>
  <c r="F7" i="2"/>
  <c r="F8" i="2"/>
  <c r="F9" i="2"/>
  <c r="F10" i="2"/>
  <c r="F11" i="2"/>
  <c r="F12" i="2"/>
  <c r="F13" i="2"/>
  <c r="F14" i="2"/>
  <c r="F15" i="2"/>
  <c r="F16" i="2"/>
  <c r="F17" i="2"/>
  <c r="G17" i="2" s="1"/>
  <c r="R17" i="2"/>
  <c r="S17" i="2" s="1"/>
  <c r="R16" i="2"/>
  <c r="R15" i="2"/>
  <c r="S15" i="2" s="1"/>
  <c r="R14" i="2"/>
  <c r="R13" i="2"/>
  <c r="S13" i="2" s="1"/>
  <c r="R12" i="2"/>
  <c r="R11" i="2"/>
  <c r="S11" i="2" s="1"/>
  <c r="R10" i="2"/>
  <c r="R9" i="2"/>
  <c r="S9" i="2" s="1"/>
  <c r="R8" i="2"/>
  <c r="R7" i="2"/>
  <c r="S7" i="2" s="1"/>
  <c r="S5" i="2"/>
  <c r="O17" i="2"/>
  <c r="P17" i="2" s="1"/>
  <c r="O16" i="2"/>
  <c r="O15" i="2"/>
  <c r="O14" i="2"/>
  <c r="O13" i="2"/>
  <c r="P13" i="2" s="1"/>
  <c r="O12" i="2"/>
  <c r="O11" i="2"/>
  <c r="O10" i="2"/>
  <c r="O9" i="2"/>
  <c r="P9" i="2" s="1"/>
  <c r="O8" i="2"/>
  <c r="O7" i="2"/>
  <c r="P5" i="2"/>
  <c r="L17" i="2"/>
  <c r="M17" i="2" s="1"/>
  <c r="L16" i="2"/>
  <c r="L15" i="2"/>
  <c r="L14" i="2"/>
  <c r="L13" i="2"/>
  <c r="M13" i="2" s="1"/>
  <c r="L12" i="2"/>
  <c r="L11" i="2"/>
  <c r="L10" i="2"/>
  <c r="L9" i="2"/>
  <c r="M9" i="2" s="1"/>
  <c r="L8" i="2"/>
  <c r="L7" i="2"/>
  <c r="L6" i="2"/>
  <c r="M5" i="2"/>
  <c r="D5" i="2"/>
  <c r="I6" i="2"/>
  <c r="I7" i="2"/>
  <c r="I8" i="2"/>
  <c r="I9" i="2"/>
  <c r="I10" i="2"/>
  <c r="I11" i="2"/>
  <c r="I12" i="2"/>
  <c r="I13" i="2"/>
  <c r="I14" i="2"/>
  <c r="I15" i="2"/>
  <c r="J15" i="2" s="1"/>
  <c r="I16" i="2"/>
  <c r="I17" i="2"/>
  <c r="J17" i="2" s="1"/>
  <c r="C17" i="2"/>
  <c r="D17" i="2" s="1"/>
  <c r="C6" i="2"/>
  <c r="D6" i="2" s="1"/>
  <c r="C7" i="2"/>
  <c r="C8" i="2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K9" i="1" l="1"/>
  <c r="K8" i="1"/>
  <c r="K7" i="1"/>
  <c r="I8" i="1"/>
  <c r="I9" i="1"/>
  <c r="I7" i="1"/>
  <c r="I13" i="1" s="1"/>
  <c r="I12" i="1" s="1"/>
  <c r="K6" i="1"/>
  <c r="K5" i="1"/>
  <c r="K13" i="1" s="1"/>
  <c r="K12" i="1" s="1"/>
  <c r="H16" i="1"/>
  <c r="G8" i="2"/>
  <c r="J13" i="2"/>
  <c r="J16" i="2"/>
  <c r="J12" i="2"/>
  <c r="J8" i="2"/>
  <c r="P8" i="2"/>
  <c r="P12" i="2"/>
  <c r="P16" i="2"/>
  <c r="S6" i="2"/>
  <c r="S10" i="2"/>
  <c r="S14" i="2"/>
  <c r="G5" i="2"/>
  <c r="G14" i="2"/>
  <c r="G10" i="2"/>
  <c r="G6" i="2"/>
  <c r="J11" i="2"/>
  <c r="G13" i="2"/>
  <c r="J7" i="2"/>
  <c r="S8" i="2"/>
  <c r="S12" i="2"/>
  <c r="S16" i="2"/>
  <c r="G16" i="2"/>
  <c r="G12" i="2"/>
  <c r="J9" i="2"/>
  <c r="G9" i="2"/>
  <c r="J14" i="2"/>
  <c r="J10" i="2"/>
  <c r="J6" i="2"/>
  <c r="J5" i="2"/>
  <c r="M6" i="2"/>
  <c r="G11" i="2"/>
  <c r="M7" i="2"/>
  <c r="M11" i="2"/>
  <c r="M15" i="2"/>
  <c r="P6" i="2"/>
  <c r="P10" i="2"/>
  <c r="P14" i="2"/>
  <c r="M10" i="2"/>
  <c r="M14" i="2"/>
  <c r="G15" i="2"/>
  <c r="G7" i="2"/>
  <c r="M8" i="2"/>
  <c r="M12" i="2"/>
  <c r="M16" i="2"/>
  <c r="P7" i="2"/>
  <c r="P11" i="2"/>
  <c r="P15" i="2"/>
  <c r="O19" i="2"/>
  <c r="I19" i="2"/>
  <c r="R19" i="2"/>
  <c r="C19" i="2"/>
  <c r="L19" i="2"/>
  <c r="F19" i="2"/>
  <c r="G6" i="1" l="1"/>
  <c r="E7" i="1"/>
  <c r="C6" i="1"/>
  <c r="G13" i="1" l="1"/>
  <c r="E9" i="1"/>
  <c r="G9" i="1"/>
  <c r="G8" i="1"/>
  <c r="C9" i="1"/>
  <c r="E8" i="1"/>
  <c r="E13" i="1" s="1"/>
  <c r="G7" i="1"/>
  <c r="C8" i="1"/>
  <c r="B16" i="1"/>
  <c r="C7" i="1"/>
  <c r="C13" i="1" s="1"/>
  <c r="E15" i="1" l="1"/>
  <c r="E14" i="1"/>
  <c r="C14" i="1"/>
  <c r="C15" i="1"/>
  <c r="C16" i="1" s="1"/>
  <c r="C11" i="1"/>
  <c r="G14" i="1"/>
  <c r="G15" i="1"/>
  <c r="G16" i="1" s="1"/>
  <c r="E11" i="1"/>
  <c r="G12" i="1"/>
  <c r="G11" i="1"/>
  <c r="C12" i="1"/>
  <c r="E12" i="1"/>
  <c r="E16" i="1" l="1"/>
  <c r="H6" i="9"/>
  <c r="G6" i="9"/>
  <c r="E6" i="9"/>
  <c r="D6" i="9"/>
</calcChain>
</file>

<file path=xl/sharedStrings.xml><?xml version="1.0" encoding="utf-8"?>
<sst xmlns="http://schemas.openxmlformats.org/spreadsheetml/2006/main" count="237" uniqueCount="98">
  <si>
    <t>Fiscal Year</t>
  </si>
  <si>
    <t>Equitable Share</t>
  </si>
  <si>
    <t>Local revenues</t>
  </si>
  <si>
    <t>Roll over Funds</t>
  </si>
  <si>
    <t>2018/2019</t>
  </si>
  <si>
    <t>2019/2020</t>
  </si>
  <si>
    <t>2020/2021</t>
  </si>
  <si>
    <t>2021/2022</t>
  </si>
  <si>
    <t>2022/2023</t>
  </si>
  <si>
    <t>MEAN</t>
  </si>
  <si>
    <t>Variance</t>
  </si>
  <si>
    <t>max</t>
  </si>
  <si>
    <t>min</t>
  </si>
  <si>
    <t>Range</t>
  </si>
  <si>
    <t>Square Deviation</t>
  </si>
  <si>
    <t>sd</t>
  </si>
  <si>
    <t>VOTE</t>
  </si>
  <si>
    <t>County Assembly</t>
  </si>
  <si>
    <t>County Executive</t>
  </si>
  <si>
    <t>Finance and Economic Planning</t>
  </si>
  <si>
    <t>Agriculture, Livestock and Fisheries</t>
  </si>
  <si>
    <t>Environment, Water and Natural Resources</t>
  </si>
  <si>
    <t>Education</t>
  </si>
  <si>
    <t>County Health Services</t>
  </si>
  <si>
    <t>Lands, Housing and Urban Development</t>
  </si>
  <si>
    <t>Transport and Infrastructure</t>
  </si>
  <si>
    <t>Trade, Co-operatives, Tourism Industrialization and Enterprise Development</t>
  </si>
  <si>
    <t>Gender and Youth</t>
  </si>
  <si>
    <t>Sports, culture &amp;  Social Services</t>
  </si>
  <si>
    <t>GRAND TOTAL</t>
  </si>
  <si>
    <t>RECURRENT</t>
  </si>
  <si>
    <t>DEVELOPMENT</t>
  </si>
  <si>
    <t>2017/2018</t>
  </si>
  <si>
    <t>Mean</t>
  </si>
  <si>
    <t>KES</t>
  </si>
  <si>
    <t>Proportion</t>
  </si>
  <si>
    <t>PAST BUDGETS (2017-2020) SUMMARY</t>
  </si>
  <si>
    <t>Year</t>
  </si>
  <si>
    <t>YEAR</t>
  </si>
  <si>
    <t>2018/2019..</t>
  </si>
  <si>
    <t>Total Recurrent Expenditure</t>
  </si>
  <si>
    <t>Total Development Expenditure</t>
  </si>
  <si>
    <t>KIRINYAGA COUNTY GOVERMENT</t>
  </si>
  <si>
    <t>BUDGET SUMMARY FOR 2017-2022</t>
  </si>
  <si>
    <t>DEPARTMENT</t>
  </si>
  <si>
    <t>FINANCE AND ECONOMIC PLANNING</t>
  </si>
  <si>
    <t xml:space="preserve"> Insurance Costs </t>
  </si>
  <si>
    <t xml:space="preserve"> Motor Vehicle Insurance </t>
  </si>
  <si>
    <t>Medical Insurance</t>
  </si>
  <si>
    <t>Medical Insurance (NHIF - JG A-N)</t>
  </si>
  <si>
    <t>HEALTH SECTOR</t>
  </si>
  <si>
    <t>Medical Drugs</t>
  </si>
  <si>
    <t>Dressings and Other Non-Pharmaceutical Medical Items</t>
  </si>
  <si>
    <t>Other insurance</t>
  </si>
  <si>
    <t xml:space="preserve"> State Education Function Support Programme</t>
  </si>
  <si>
    <t>County Owned TVET &amp;Home Craft Centre Development</t>
  </si>
  <si>
    <t>Pre- Primary Education &amp; Child- Day- Care Services</t>
  </si>
  <si>
    <t>Item</t>
  </si>
  <si>
    <t>EDUCATION</t>
  </si>
  <si>
    <t>Economic Item</t>
  </si>
  <si>
    <t>Department</t>
  </si>
  <si>
    <t>Key</t>
  </si>
  <si>
    <t>Economic item</t>
  </si>
  <si>
    <t>Basic Salaries - Permanent Employees</t>
  </si>
  <si>
    <t>Domestic Travel and Subsistence, and Other Transportation Costs</t>
  </si>
  <si>
    <t>Foreign Travel and Subsistence, and other transportation costs</t>
  </si>
  <si>
    <t>COUNTY ASSEMBLY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</si>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</sst>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5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24997711111789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gray125">
        <fgColor rgb="FF7030A0"/>
        <bgColor rgb="FF7030A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>
      <protection locked="0"/>
    </xf>
    <xf numFmtId="9" fontId="2" fillId="0" borderId="0" applyFont="0" applyFill="0" applyBorder="0" applyAlignment="0" applyProtection="0"/>
    <xf numFmtId="0" fontId="17" fillId="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7" fillId="8" borderId="0" applyNumberFormat="0" applyBorder="0" applyAlignment="0" applyProtection="0"/>
  </cellStyleXfs>
  <cellXfs count="99">
    <xf numFmtId="0" fontId="0" fillId="0" borderId="0" xfId="0"/>
    <xf numFmtId="3" fontId="6" fillId="0" borderId="0" xfId="0" applyNumberFormat="1" applyFont="1"/>
    <xf numFmtId="3" fontId="7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6" fillId="0" borderId="0" xfId="0" applyFont="1"/>
    <xf numFmtId="3" fontId="4" fillId="3" borderId="0" xfId="2" applyNumberFormat="1"/>
    <xf numFmtId="3" fontId="9" fillId="0" borderId="1" xfId="0" applyNumberFormat="1" applyFont="1" applyBorder="1" applyAlignment="1">
      <alignment horizontal="center" wrapText="1"/>
    </xf>
    <xf numFmtId="3" fontId="8" fillId="0" borderId="1" xfId="0" applyNumberFormat="1" applyFont="1" applyBorder="1"/>
    <xf numFmtId="3" fontId="9" fillId="0" borderId="1" xfId="0" applyNumberFormat="1" applyFont="1" applyBorder="1" applyAlignment="1">
      <alignment wrapText="1"/>
    </xf>
    <xf numFmtId="3" fontId="9" fillId="0" borderId="0" xfId="0" applyNumberFormat="1" applyFont="1" applyAlignment="1">
      <alignment wrapText="1"/>
    </xf>
    <xf numFmtId="3" fontId="8" fillId="0" borderId="1" xfId="0" applyNumberFormat="1" applyFont="1" applyBorder="1" applyAlignment="1">
      <alignment wrapText="1"/>
    </xf>
    <xf numFmtId="3" fontId="8" fillId="0" borderId="0" xfId="0" quotePrefix="1" applyNumberFormat="1" applyFont="1" applyAlignment="1">
      <alignment wrapText="1"/>
    </xf>
    <xf numFmtId="3" fontId="4" fillId="3" borderId="0" xfId="2" quotePrefix="1" applyNumberFormat="1" applyBorder="1" applyAlignment="1">
      <alignment wrapText="1"/>
    </xf>
    <xf numFmtId="3" fontId="6" fillId="0" borderId="1" xfId="0" applyNumberFormat="1" applyFont="1" applyBorder="1"/>
    <xf numFmtId="3" fontId="6" fillId="0" borderId="1" xfId="0" applyNumberFormat="1" applyFont="1" applyBorder="1" applyAlignment="1">
      <alignment wrapText="1"/>
    </xf>
    <xf numFmtId="3" fontId="8" fillId="0" borderId="0" xfId="0" applyNumberFormat="1" applyFont="1"/>
    <xf numFmtId="3" fontId="9" fillId="0" borderId="0" xfId="0" applyNumberFormat="1" applyFont="1" applyAlignment="1">
      <alignment horizontal="center" wrapText="1"/>
    </xf>
    <xf numFmtId="3" fontId="10" fillId="3" borderId="0" xfId="2" applyNumberFormat="1" applyFont="1" applyBorder="1" applyAlignment="1">
      <alignment horizontal="center" wrapText="1"/>
    </xf>
    <xf numFmtId="10" fontId="8" fillId="0" borderId="0" xfId="0" quotePrefix="1" applyNumberFormat="1" applyFont="1" applyAlignment="1">
      <alignment wrapText="1"/>
    </xf>
    <xf numFmtId="10" fontId="6" fillId="0" borderId="0" xfId="0" applyNumberFormat="1" applyFont="1"/>
    <xf numFmtId="3" fontId="4" fillId="2" borderId="0" xfId="1" applyNumberFormat="1" applyBorder="1" applyAlignment="1">
      <alignment horizontal="center" wrapText="1"/>
    </xf>
    <xf numFmtId="10" fontId="4" fillId="2" borderId="0" xfId="1" quotePrefix="1" applyNumberFormat="1" applyBorder="1" applyAlignment="1">
      <alignment wrapText="1"/>
    </xf>
    <xf numFmtId="3" fontId="4" fillId="2" borderId="0" xfId="1" applyNumberFormat="1" applyAlignment="1">
      <alignment horizontal="center"/>
    </xf>
    <xf numFmtId="10" fontId="4" fillId="2" borderId="0" xfId="1" applyNumberFormat="1"/>
    <xf numFmtId="3" fontId="13" fillId="0" borderId="0" xfId="0" applyNumberFormat="1" applyFont="1"/>
    <xf numFmtId="2" fontId="6" fillId="0" borderId="0" xfId="0" applyNumberFormat="1" applyFont="1"/>
    <xf numFmtId="3" fontId="8" fillId="0" borderId="5" xfId="0" applyNumberFormat="1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wrapText="1"/>
    </xf>
    <xf numFmtId="3" fontId="3" fillId="4" borderId="1" xfId="3" applyNumberFormat="1" applyBorder="1" applyAlignment="1">
      <alignment wrapText="1"/>
    </xf>
    <xf numFmtId="3" fontId="3" fillId="4" borderId="0" xfId="3" applyNumberFormat="1"/>
    <xf numFmtId="0" fontId="15" fillId="0" borderId="0" xfId="0" applyFont="1"/>
    <xf numFmtId="0" fontId="15" fillId="0" borderId="0" xfId="0" applyFont="1" applyAlignment="1">
      <alignment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16" fillId="0" borderId="7" xfId="5" applyFont="1" applyBorder="1" applyAlignment="1">
      <alignment horizontal="center" vertical="center" wrapText="1"/>
    </xf>
    <xf numFmtId="3" fontId="15" fillId="0" borderId="0" xfId="0" applyNumberFormat="1" applyFont="1"/>
    <xf numFmtId="165" fontId="5" fillId="0" borderId="1" xfId="7" applyNumberFormat="1" applyFont="1" applyFill="1" applyBorder="1" applyAlignment="1">
      <alignment horizontal="left" wrapText="1"/>
    </xf>
    <xf numFmtId="0" fontId="5" fillId="6" borderId="1" xfId="4" applyFont="1" applyFill="1" applyBorder="1" applyAlignment="1">
      <alignment wrapText="1"/>
    </xf>
    <xf numFmtId="0" fontId="19" fillId="7" borderId="0" xfId="12" applyFont="1" applyAlignment="1"/>
    <xf numFmtId="0" fontId="19" fillId="7" borderId="0" xfId="12" applyFont="1" applyAlignment="1">
      <alignment wrapText="1"/>
    </xf>
    <xf numFmtId="0" fontId="19" fillId="7" borderId="0" xfId="12" applyFont="1"/>
    <xf numFmtId="3" fontId="15" fillId="0" borderId="1" xfId="0" applyNumberFormat="1" applyFont="1" applyBorder="1"/>
    <xf numFmtId="3" fontId="16" fillId="0" borderId="0" xfId="0" applyNumberFormat="1" applyFont="1"/>
    <xf numFmtId="3" fontId="5" fillId="0" borderId="1" xfId="0" applyNumberFormat="1" applyFont="1" applyBorder="1"/>
    <xf numFmtId="3" fontId="15" fillId="0" borderId="1" xfId="14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3" fontId="18" fillId="0" borderId="0" xfId="0" applyNumberFormat="1" applyFont="1"/>
    <xf numFmtId="0" fontId="20" fillId="8" borderId="0" xfId="17" applyFont="1" applyAlignment="1">
      <alignment vertical="center" wrapText="1"/>
    </xf>
    <xf numFmtId="3" fontId="20" fillId="8" borderId="0" xfId="17" applyNumberFormat="1" applyFont="1"/>
    <xf numFmtId="0" fontId="21" fillId="0" borderId="0" xfId="0" applyFont="1"/>
    <xf numFmtId="4" fontId="6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0" fontId="22" fillId="0" borderId="0" xfId="0" applyFont="1"/>
    <xf numFmtId="3" fontId="0" fillId="0" borderId="0" xfId="0" applyNumberFormat="1"/>
    <xf numFmtId="3" fontId="6" fillId="0" borderId="4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11" fillId="0" borderId="2" xfId="0" applyNumberFormat="1" applyFont="1" applyBorder="1" applyAlignment="1">
      <alignment horizontal="center" wrapText="1"/>
    </xf>
    <xf numFmtId="3" fontId="11" fillId="0" borderId="0" xfId="0" applyNumberFormat="1" applyFont="1" applyAlignment="1">
      <alignment horizontal="center" wrapText="1"/>
    </xf>
    <xf numFmtId="3" fontId="9" fillId="0" borderId="2" xfId="0" applyNumberFormat="1" applyFont="1" applyBorder="1" applyAlignment="1">
      <alignment horizontal="center" wrapText="1"/>
    </xf>
    <xf numFmtId="3" fontId="9" fillId="0" borderId="0" xfId="0" applyNumberFormat="1" applyFont="1" applyAlignment="1">
      <alignment horizontal="center" wrapText="1"/>
    </xf>
    <xf numFmtId="3" fontId="8" fillId="0" borderId="3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3" fontId="8" fillId="0" borderId="3" xfId="0" applyNumberFormat="1" applyFont="1" applyBorder="1" applyAlignment="1">
      <alignment horizontal="center" wrapText="1"/>
    </xf>
    <xf numFmtId="3" fontId="8" fillId="0" borderId="4" xfId="0" applyNumberFormat="1" applyFont="1" applyBorder="1" applyAlignment="1">
      <alignment horizontal="center" wrapText="1"/>
    </xf>
    <xf numFmtId="3" fontId="6" fillId="0" borderId="3" xfId="0" applyNumberFormat="1" applyFont="1" applyBorder="1" applyAlignment="1">
      <alignment horizontal="center" vertical="center" wrapText="1"/>
    </xf>
    <xf numFmtId="0" fontId="16" fillId="0" borderId="6" xfId="5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6" fillId="0" borderId="7" xfId="5" applyFont="1" applyBorder="1" applyAlignment="1">
      <alignment horizontal="center" vertical="center" wrapText="1"/>
    </xf>
    <xf numFmtId="0" fontId="16" fillId="0" borderId="8" xfId="5" applyFont="1" applyBorder="1" applyAlignment="1">
      <alignment horizontal="center" vertical="center" wrapText="1"/>
    </xf>
    <xf numFmtId="3" fontId="9" fillId="9" borderId="9" xfId="0" applyNumberFormat="1" applyFont="1" applyFill="1" applyBorder="1" applyAlignment="1">
      <alignment vertical="center" wrapText="1"/>
    </xf>
    <xf numFmtId="0" fontId="5" fillId="9" borderId="0" xfId="0" applyFont="1" applyFill="1" applyAlignment="1">
      <alignment vertical="center"/>
    </xf>
    <xf numFmtId="3" fontId="5" fillId="9" borderId="9" xfId="0" applyNumberFormat="1" applyFont="1" applyFill="1" applyBorder="1" applyAlignment="1">
      <alignment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3" fontId="9" fillId="0" borderId="6" xfId="0" applyNumberFormat="1" applyFont="1" applyBorder="1" applyAlignment="1">
      <alignment vertical="center" wrapText="1"/>
    </xf>
    <xf numFmtId="3" fontId="5" fillId="0" borderId="6" xfId="0" applyNumberFormat="1" applyFont="1" applyBorder="1" applyAlignment="1">
      <alignment vertical="center" wrapText="1"/>
    </xf>
    <xf numFmtId="3" fontId="18" fillId="0" borderId="1" xfId="0" applyNumberFormat="1" applyFont="1" applyBorder="1" applyAlignment="1">
      <alignment wrapText="1"/>
    </xf>
    <xf numFmtId="3" fontId="5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 wrapText="1"/>
    </xf>
    <xf numFmtId="0" fontId="23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4" fillId="0" borderId="11" xfId="0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Continuous"/>
    </xf>
  </cellXfs>
  <cellStyles count="18">
    <cellStyle name="20% - Accent2" xfId="1" builtinId="34"/>
    <cellStyle name="40% - Accent5" xfId="4" builtinId="47"/>
    <cellStyle name="40% - Accent5 2" xfId="16" xr:uid="{4734E557-366C-489F-A44A-64EFE28D71A2}"/>
    <cellStyle name="60% - Accent2" xfId="3" builtinId="36"/>
    <cellStyle name="60% - Accent4" xfId="2" builtinId="44"/>
    <cellStyle name="Accent4" xfId="12" builtinId="41"/>
    <cellStyle name="Accent6" xfId="17" builtinId="49"/>
    <cellStyle name="Comma 2" xfId="7" xr:uid="{B4C87548-C438-4431-A0AB-22635F28142A}"/>
    <cellStyle name="Comma 2 2" xfId="15" xr:uid="{444B1AF4-ACA4-40A3-9522-335091960F6A}"/>
    <cellStyle name="Comma 3" xfId="6" xr:uid="{A2E1EC82-6572-42E2-9853-D4FF185FDFE7}"/>
    <cellStyle name="Comma 4" xfId="14" xr:uid="{BC226C0A-9523-4640-BC06-388876240025}"/>
    <cellStyle name="Normal" xfId="0" builtinId="0"/>
    <cellStyle name="Normal 2" xfId="8" xr:uid="{2E2E1ADD-64BC-47CE-8402-46BFDD31D4B9}"/>
    <cellStyle name="Normal 2 2" xfId="9" xr:uid="{D1CD8834-F0A8-4DA4-B0D4-41A9E1F4C642}"/>
    <cellStyle name="Normal 3" xfId="10" xr:uid="{A6D77EE5-D08B-4ADB-AB69-99A370CF011F}"/>
    <cellStyle name="Normal 4" xfId="5" xr:uid="{201D64F5-1741-4374-A4E0-1F5DDDED3F10}"/>
    <cellStyle name="Normal 5" xfId="13" xr:uid="{A64EE3F7-5B87-49C5-ABC5-33F229D4B6C8}"/>
    <cellStyle name="Percent 2" xfId="11" xr:uid="{729F2755-065C-4250-846C-089462022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Equitable Share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Sheet1!$A$5:$A$9</c:f>
              <c:strCache>
                <c:ptCount val="5"/>
                <c:pt idx="0">
                  <c:v>2018/2019..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Sheet1!$B$5:$B$9</c:f>
              <c:numCache>
                <c:formatCode>#,##0</c:formatCode>
                <c:ptCount val="5"/>
                <c:pt idx="0">
                  <c:v>4113400000</c:v>
                </c:pt>
                <c:pt idx="1">
                  <c:v>4241100000</c:v>
                </c:pt>
                <c:pt idx="2">
                  <c:v>4241100000</c:v>
                </c:pt>
                <c:pt idx="3">
                  <c:v>5196177952</c:v>
                </c:pt>
                <c:pt idx="4">
                  <c:v>5196177952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4DC-9743-5EE02CB57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810800"/>
        <c:axId val="585807560"/>
      </c:barChart>
      <c:catAx>
        <c:axId val="5858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07560"/>
        <c:crosses val="autoZero"/>
        <c:auto val="1"/>
        <c:lblAlgn val="ctr"/>
        <c:lblOffset val="100"/>
        <c:noMultiLvlLbl val="0"/>
      </c:catAx>
      <c:valAx>
        <c:axId val="5858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10800"/>
        <c:crosses val="autoZero"/>
        <c:crossBetween val="between"/>
      </c:valAx>
      <c:spPr>
        <a:pattFill prst="pct80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Insurance Costs( Finance Department)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Sheet4!$B$6</c:f>
              <c:strCache>
                <c:ptCount val="1"/>
                <c:pt idx="0">
                  <c:v> Insurance Costs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Sheet4!$C$6:$H$6</c:f>
              <c:numCache>
                <c:formatCode>#,##0</c:formatCode>
                <c:ptCount val="6"/>
                <c:pt idx="0">
                  <c:v>262283472</c:v>
                </c:pt>
                <c:pt idx="1">
                  <c:v>83000000</c:v>
                </c:pt>
                <c:pt idx="2">
                  <c:v>96520841</c:v>
                </c:pt>
                <c:pt idx="3">
                  <c:v>96520841</c:v>
                </c:pt>
                <c:pt idx="4">
                  <c:v>96520841</c:v>
                </c:pt>
                <c:pt idx="5">
                  <c:v>126520841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5-4F00-907C-90BC7911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5115072"/>
        <c:axId val="565118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Sheet4!$B$2</c15:sqref>
                        </c15:formulaRef>
                      </c:ext>
                    </c:extLst>
                    <c:strCache>
                      <c:ptCount val="1"/>
                      <c:pt idx="0">
                        <c:v> Motor Vehicle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Sheet4!$C$2:$H$2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209283472</c:v>
                      </c:pt>
                      <c:pt idx="1">
                        <c:v>22000000</c:v>
                      </c:pt>
                      <c:pt idx="2">
                        <c:v>22000000</c:v>
                      </c:pt>
                      <c:pt idx="3">
                        <c:v>22000000</c:v>
                      </c:pt>
                      <c:pt idx="4">
                        <c:v>22000000</c:v>
                      </c:pt>
                      <c:pt idx="5">
                        <c:v>22000000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05-4F00-907C-90BC791100B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Sheet4!$B$3</c15:sqref>
                        </c15:formulaRef>
                      </c:ext>
                    </c:extLst>
                    <c:strCache>
                      <c:ptCount val="1"/>
                      <c:pt idx="0">
                        <c:v> Medical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Sheet4!$C$3:$H$3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29000000</c:v>
                      </c:pt>
                      <c:pt idx="1">
                        <c:v>33000000</c:v>
                      </c:pt>
                      <c:pt idx="2">
                        <c:v>33000000</c:v>
                      </c:pt>
                      <c:pt idx="3">
                        <c:v>33000000</c:v>
                      </c:pt>
                      <c:pt idx="4">
                        <c:v>33000000</c:v>
                      </c:pt>
                      <c:pt idx="5">
                        <c:v>48000000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05-4F00-907C-90BC791100B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Sheet4!$B$4</c15:sqref>
                        </c15:formulaRef>
                      </c:ext>
                    </c:extLst>
                    <c:strCache>
                      <c:ptCount val="1"/>
                      <c:pt idx="0">
                        <c:v> Medical Insurance (NHIF - JG A-N)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Sheet4!$C$4:$H$4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24000000</c:v>
                      </c:pt>
                      <c:pt idx="1">
                        <c:v>28000000</c:v>
                      </c:pt>
                      <c:pt idx="2">
                        <c:v>41520841</c:v>
                      </c:pt>
                      <c:pt idx="3">
                        <c:v>41520841</c:v>
                      </c:pt>
                      <c:pt idx="4">
                        <c:v>41520841</c:v>
                      </c:pt>
                      <c:pt idx="5">
                        <c:v>51520841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05-4F00-907C-90BC791100B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Sheet4!$B$5</c15:sqref>
                        </c15:formulaRef>
                      </c:ext>
                    </c:extLst>
                    <c:strCache>
                      <c:ptCount val="1"/>
                      <c:pt idx="0">
                        <c:v> Other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Sheet4!$C$5:$H$5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05-4F00-907C-90BC791100B5}"/>
                  </c:ext>
                </c:extLst>
              </c15:ser>
            </c15:filteredBarSeries>
          </c:ext>
        </c:extLst>
      </c:barChart>
      <c:catAx>
        <c:axId val="5651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18312"/>
        <c:crosses val="autoZero"/>
        <c:auto val="1"/>
        <c:lblAlgn val="ctr"/>
        <c:lblOffset val="100"/>
        <c:noMultiLvlLbl val="0"/>
      </c:catAx>
      <c:valAx>
        <c:axId val="5651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15072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</a:t>
            </a:r>
            <a:r>
              <a:rPr lang="en-US" baseline="0"/>
              <a:t> chart for various Recurrent expenditure items allocated to County Executive department in past budgets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Sheet5!$C$1</c:f>
              <c:strCache>
                <c:ptCount val="1"/>
                <c:pt idx="0">
                  <c:v>2018/2019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Sheet5!$C$2:$C$7</c15:sqref>
                  </c15:fullRef>
                </c:ext>
              </c:extLst>
              <c:f>Sheet5!$C$2:$C$4</c:f>
              <c:numCache>
                <c:formatCode>General</c:formatCode>
                <c:ptCount val="3"/>
                <c:pt idx="0" formatCode="#,##0.00">
                  <c:v>3050000</c:v>
                </c:pt>
                <c:pt idx="1">
                  <c:v>18817000</c:v>
                </c:pt>
                <c:pt idx="2" formatCode="#,##0.00">
                  <c:v>6950000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0-446E-8A9A-D0AF5C2A47E7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2019/2020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Sheet5!$D$2:$D$7</c15:sqref>
                  </c15:fullRef>
                </c:ext>
              </c:extLst>
              <c:f>Sheet5!$D$2:$D$4</c:f>
              <c:numCache>
                <c:formatCode>#,##0.00</c:formatCode>
                <c:ptCount val="3"/>
                <c:pt idx="0">
                  <c:v>2850000</c:v>
                </c:pt>
                <c:pt idx="1">
                  <c:v>20714000</c:v>
                </c:pt>
                <c:pt idx="2">
                  <c:v>2680000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0-446E-8A9A-D0AF5C2A47E7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2020/2021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Sheet5!$E$2:$E$7</c15:sqref>
                  </c15:fullRef>
                </c:ext>
              </c:extLst>
              <c:f>Sheet5!$E$2:$E$4</c:f>
              <c:numCache>
                <c:formatCode>#,##0.00</c:formatCode>
                <c:ptCount val="3"/>
                <c:pt idx="0">
                  <c:v>4650000</c:v>
                </c:pt>
                <c:pt idx="1">
                  <c:v>19839000</c:v>
                </c:pt>
                <c:pt idx="2">
                  <c:v>3292000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0-446E-8A9A-D0AF5C2A47E7}"/>
            </c:ext>
          </c:extLst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2021/2022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Sheet5!$F$2:$F$7</c15:sqref>
                  </c15:fullRef>
                </c:ext>
              </c:extLst>
              <c:f>Sheet5!$F$2:$F$4</c:f>
              <c:numCache>
                <c:formatCode>#,##0.00</c:formatCode>
                <c:ptCount val="3"/>
                <c:pt idx="0">
                  <c:v>4150000</c:v>
                </c:pt>
                <c:pt idx="1">
                  <c:v>20839000</c:v>
                </c:pt>
                <c:pt idx="2">
                  <c:v>1650000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0-446E-8A9A-D0AF5C2A47E7}"/>
            </c:ext>
          </c:extLst>
        </c:ser>
        <c:ser>
          <c:idx val="6"/>
          <c:order val="6"/>
          <c:tx>
            <c:strRef>
              <c:f>Sheet5!$G$1</c:f>
              <c:strCache>
                <c:ptCount val="1"/>
                <c:pt idx="0">
                  <c:v>2022/2023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Sheet5!$G$2:$G$7</c15:sqref>
                  </c15:fullRef>
                </c:ext>
              </c:extLst>
              <c:f>Sheet5!$G$2:$G$4</c:f>
              <c:numCache>
                <c:formatCode>#,##0.00</c:formatCode>
                <c:ptCount val="3"/>
                <c:pt idx="0">
                  <c:v>9650000</c:v>
                </c:pt>
                <c:pt idx="1">
                  <c:v>21339000</c:v>
                </c:pt>
                <c:pt idx="2">
                  <c:v>5950000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0-446E-8A9A-D0AF5C2A47E7}"/>
            </c:ext>
          </c:extLst>
        </c:ser>
        <c:ser>
          <c:idx val="7"/>
          <c:order val="7"/>
          <c:tx>
            <c:strRef>
              <c:f>Sheet5!$H$1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Sheet5!$H$2:$H$7</c15:sqref>
                  </c15:fullRef>
                </c:ext>
              </c:extLst>
              <c:f>Sheet5!$H$2:$H$4</c:f>
              <c:numCache>
                <c:formatCode>#,##0.00</c:formatCode>
                <c:ptCount val="3"/>
                <c:pt idx="0">
                  <c:v>4870000</c:v>
                </c:pt>
                <c:pt idx="1">
                  <c:v>20309600</c:v>
                </c:pt>
                <c:pt idx="2">
                  <c:v>4104400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20-446E-8A9A-D0AF5C2A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8910520"/>
        <c:axId val="56891196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Sheet5!$A$1</c15:sqref>
                        </c15:formulaRef>
                      </c:ext>
                    </c:extLst>
                    <c:strCache>
                      <c:ptCount val="1"/>
                      <c:pt idx="0">
                        <c:v>Department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Sheet5!$A$2:$A$7</c15:sqref>
                        </c15:fullRef>
                        <c15:formulaRef>
                          <c15:sqref>Sheet5!$A$2:$A$4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#,##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20-446E-8A9A-D0AF5C2A47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Economic Item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Sheet5!$B$2:$B$7</c15:sqref>
                        </c15:fullRef>
                        <c15:formulaRef>
                          <c15:sqref>Sheet5!$B$2:$B$4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2210301</c:v>
                      </c:pt>
                      <c:pt idx="1">
                        <c:v>2210302</c:v>
                      </c:pt>
                      <c:pt idx="2">
                        <c:v>2210303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20-446E-8A9A-D0AF5C2A47E7}"/>
                  </c:ext>
                </c:extLst>
              </c15:ser>
            </c15:filteredBarSeries>
          </c:ext>
        </c:extLst>
      </c:bar3DChart>
      <c:catAx>
        <c:axId val="56891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Economic</a:t>
                </a:r>
                <a:r>
                  <a:rPr lang="en-US" baseline="0"/>
                  <a:t>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11960"/>
        <c:crosses val="autoZero"/>
        <c:auto val="1"/>
        <c:lblAlgn val="ctr"/>
        <c:lblOffset val="100"/>
        <c:noMultiLvlLbl val="0"/>
      </c:catAx>
      <c:valAx>
        <c:axId val="5689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1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Sheet6!$A$3:$B$3</c:f>
              <c:strCache>
                <c:ptCount val="2"/>
                <c:pt idx="0">
                  <c:v>COUNTY ASSEMBLY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Sheet6!$C$3:$G$3</c:f>
              <c:numCache>
                <c:formatCode>#,##0</c:formatCode>
                <c:ptCount val="5"/>
                <c:pt idx="0">
                  <c:v>138527830.53999999</c:v>
                </c:pt>
                <c:pt idx="1">
                  <c:v>148105391</c:v>
                </c:pt>
                <c:pt idx="2">
                  <c:v>161317778</c:v>
                </c:pt>
                <c:pt idx="3">
                  <c:v>176159670</c:v>
                </c:pt>
                <c:pt idx="4">
                  <c:v>185494015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429-88D0-DC1A1189A2EF}"/>
            </c:ext>
          </c:extLst>
        </c:ser>
        <c:ser>
          <c:idx val="4"/>
          <c:order val="4"/>
          <c:tx>
            <c:strRef>
              <c:f>Sheet6!$A$7:$B$7</c:f>
              <c:strCache>
                <c:ptCount val="2"/>
                <c:pt idx="0">
                  <c:v>County Executive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Sheet6!$C$7:$G$7</c:f>
              <c:numCache>
                <c:formatCode>#,##0</c:formatCode>
                <c:ptCount val="5"/>
                <c:pt idx="0">
                  <c:v>252075644</c:v>
                </c:pt>
                <c:pt idx="1">
                  <c:v>252075644</c:v>
                </c:pt>
                <c:pt idx="2">
                  <c:v>260299284</c:v>
                </c:pt>
                <c:pt idx="3">
                  <c:v>260299284</c:v>
                </c:pt>
                <c:pt idx="4">
                  <c:v>279175668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429-88D0-DC1A1189A2EF}"/>
            </c:ext>
          </c:extLst>
        </c:ser>
        <c:ser>
          <c:idx val="8"/>
          <c:order val="8"/>
          <c:tx>
            <c:strRef>
              <c:f>Sheet6!$A$11:$B$11</c:f>
              <c:strCache>
                <c:ptCount val="2"/>
                <c:pt idx="0">
                  <c:v>Finance and Economic Planning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Sheet6!$C$11:$G$11</c:f>
              <c:numCache>
                <c:formatCode>#,##0</c:formatCode>
                <c:ptCount val="5"/>
                <c:pt idx="0">
                  <c:v>181738347</c:v>
                </c:pt>
                <c:pt idx="1">
                  <c:v>226326691</c:v>
                </c:pt>
                <c:pt idx="2">
                  <c:v>231088593</c:v>
                </c:pt>
                <c:pt idx="3">
                  <c:v>231088593</c:v>
                </c:pt>
                <c:pt idx="4">
                  <c:v>242628083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429-88D0-DC1A1189A2EF}"/>
            </c:ext>
          </c:extLst>
        </c:ser>
        <c:ser>
          <c:idx val="12"/>
          <c:order val="12"/>
          <c:tx>
            <c:strRef>
              <c:f>Sheet6!$A$15:$B$15</c:f>
              <c:strCache>
                <c:ptCount val="2"/>
                <c:pt idx="0">
                  <c:v>Agriculture, Livestock and Fisheries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Sheet6!$C$15:$G$15</c:f>
              <c:numCache>
                <c:formatCode>#,##0</c:formatCode>
                <c:ptCount val="5"/>
                <c:pt idx="0">
                  <c:v>180633435</c:v>
                </c:pt>
                <c:pt idx="1">
                  <c:v>180633435</c:v>
                </c:pt>
                <c:pt idx="2">
                  <c:v>180633435</c:v>
                </c:pt>
                <c:pt idx="3">
                  <c:v>180633435</c:v>
                </c:pt>
                <c:pt idx="4">
                  <c:v>180633435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8E-4429-88D0-DC1A1189A2EF}"/>
            </c:ext>
          </c:extLst>
        </c:ser>
        <c:ser>
          <c:idx val="16"/>
          <c:order val="16"/>
          <c:tx>
            <c:strRef>
              <c:f>Sheet6!$A$19:$B$19</c:f>
              <c:strCache>
                <c:ptCount val="2"/>
                <c:pt idx="0">
                  <c:v>Environment, Water and Natural Resources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Sheet6!$C$19:$G$19</c:f>
              <c:numCache>
                <c:formatCode>#,##0</c:formatCode>
                <c:ptCount val="5"/>
                <c:pt idx="0">
                  <c:v>47960839</c:v>
                </c:pt>
                <c:pt idx="1">
                  <c:v>52855839</c:v>
                </c:pt>
                <c:pt idx="2">
                  <c:v>52855839</c:v>
                </c:pt>
                <c:pt idx="3">
                  <c:v>52855839</c:v>
                </c:pt>
                <c:pt idx="4">
                  <c:v>52855839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8E-4429-88D0-DC1A1189A2EF}"/>
            </c:ext>
          </c:extLst>
        </c:ser>
        <c:ser>
          <c:idx val="20"/>
          <c:order val="20"/>
          <c:tx>
            <c:strRef>
              <c:f>Sheet6!$A$23:$B$23</c:f>
              <c:strCache>
                <c:ptCount val="2"/>
                <c:pt idx="0">
                  <c:v>Education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Sheet6!$C$23:$G$23</c:f>
              <c:numCache>
                <c:formatCode>#,##0</c:formatCode>
                <c:ptCount val="5"/>
                <c:pt idx="0">
                  <c:v>131184229</c:v>
                </c:pt>
                <c:pt idx="1">
                  <c:v>131184229</c:v>
                </c:pt>
                <c:pt idx="2">
                  <c:v>131184229</c:v>
                </c:pt>
                <c:pt idx="3">
                  <c:v>131184229</c:v>
                </c:pt>
                <c:pt idx="4">
                  <c:v>183932905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18E-4429-88D0-DC1A1189A2EF}"/>
            </c:ext>
          </c:extLst>
        </c:ser>
        <c:ser>
          <c:idx val="24"/>
          <c:order val="24"/>
          <c:tx>
            <c:strRef>
              <c:f>Sheet6!$A$27:$B$27</c:f>
              <c:strCache>
                <c:ptCount val="2"/>
                <c:pt idx="0">
                  <c:v>County Health Services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Sheet6!$C$27:$G$27</c:f>
              <c:numCache>
                <c:formatCode>#,##0</c:formatCode>
                <c:ptCount val="5"/>
                <c:pt idx="0">
                  <c:v>1443552752</c:v>
                </c:pt>
                <c:pt idx="1">
                  <c:v>1582621527</c:v>
                </c:pt>
                <c:pt idx="2">
                  <c:v>1256005222</c:v>
                </c:pt>
                <c:pt idx="3">
                  <c:v>1256849197</c:v>
                </c:pt>
                <c:pt idx="4">
                  <c:v>1389849197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18E-4429-88D0-DC1A1189A2EF}"/>
            </c:ext>
          </c:extLst>
        </c:ser>
        <c:ser>
          <c:idx val="28"/>
          <c:order val="28"/>
          <c:tx>
            <c:strRef>
              <c:f>Sheet6!$A$31:$B$31</c:f>
              <c:strCache>
                <c:ptCount val="2"/>
                <c:pt idx="0">
                  <c:v>Lands, Housing and Urban Development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Sheet6!$C$31:$G$31</c:f>
              <c:numCache>
                <c:formatCode>#,##0</c:formatCode>
                <c:ptCount val="5"/>
                <c:pt idx="0">
                  <c:v>25638028.199999999</c:v>
                </c:pt>
                <c:pt idx="1">
                  <c:v>25638028</c:v>
                </c:pt>
                <c:pt idx="2">
                  <c:v>25638028</c:v>
                </c:pt>
                <c:pt idx="3">
                  <c:v>25638028</c:v>
                </c:pt>
                <c:pt idx="4">
                  <c:v>25638028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18E-4429-88D0-DC1A1189A2EF}"/>
            </c:ext>
          </c:extLst>
        </c:ser>
        <c:ser>
          <c:idx val="32"/>
          <c:order val="32"/>
          <c:tx>
            <c:strRef>
              <c:f>Sheet6!$A$35:$B$35</c:f>
              <c:strCache>
                <c:ptCount val="2"/>
                <c:pt idx="0">
                  <c:v>Transport and Infrastructure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Sheet6!$C$35:$G$35</c:f>
              <c:numCache>
                <c:formatCode>#,##0</c:formatCode>
                <c:ptCount val="5"/>
                <c:pt idx="0">
                  <c:v>58068285.199999996</c:v>
                </c:pt>
                <c:pt idx="1">
                  <c:v>58068285</c:v>
                </c:pt>
                <c:pt idx="2">
                  <c:v>58068285</c:v>
                </c:pt>
                <c:pt idx="3">
                  <c:v>58068285</c:v>
                </c:pt>
                <c:pt idx="4">
                  <c:v>58068285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18E-4429-88D0-DC1A1189A2EF}"/>
            </c:ext>
          </c:extLst>
        </c:ser>
        <c:ser>
          <c:idx val="36"/>
          <c:order val="36"/>
          <c:tx>
            <c:strRef>
              <c:f>Sheet6!$A$39:$B$39</c:f>
              <c:strCache>
                <c:ptCount val="2"/>
                <c:pt idx="0">
                  <c:v>Trade, Co-operatives, Tourism Industrialization and Enterprise Development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Sheet6!$C$39:$G$39</c:f>
              <c:numCache>
                <c:formatCode>#,##0</c:formatCode>
                <c:ptCount val="5"/>
                <c:pt idx="0">
                  <c:v>21871727.199999999</c:v>
                </c:pt>
                <c:pt idx="1">
                  <c:v>26867741</c:v>
                </c:pt>
                <c:pt idx="2">
                  <c:v>36867741</c:v>
                </c:pt>
                <c:pt idx="3">
                  <c:v>36867741</c:v>
                </c:pt>
                <c:pt idx="4">
                  <c:v>36867741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18E-4429-88D0-DC1A1189A2EF}"/>
            </c:ext>
          </c:extLst>
        </c:ser>
        <c:ser>
          <c:idx val="40"/>
          <c:order val="40"/>
          <c:tx>
            <c:strRef>
              <c:f>Sheet6!$A$43:$B$43</c:f>
              <c:strCache>
                <c:ptCount val="2"/>
                <c:pt idx="0">
                  <c:v>Gender and Youth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Sheet6!$C$43:$G$43</c:f>
              <c:numCache>
                <c:formatCode>#,##0</c:formatCode>
                <c:ptCount val="5"/>
                <c:pt idx="0">
                  <c:v>6139478</c:v>
                </c:pt>
                <c:pt idx="1">
                  <c:v>29571210</c:v>
                </c:pt>
                <c:pt idx="2">
                  <c:v>29571210</c:v>
                </c:pt>
                <c:pt idx="3">
                  <c:v>29571210</c:v>
                </c:pt>
                <c:pt idx="4">
                  <c:v>29571210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8E-4429-88D0-DC1A1189A2EF}"/>
            </c:ext>
          </c:extLst>
        </c:ser>
        <c:ser>
          <c:idx val="44"/>
          <c:order val="44"/>
          <c:tx>
            <c:strRef>
              <c:f>Sheet6!$A$47:$B$47</c:f>
              <c:strCache>
                <c:ptCount val="2"/>
                <c:pt idx="0">
                  <c:v>Sports, culture &amp;  Social Services</c:v>
                </c:pt>
                <c:pt idx="1">
                  <c:v>Basic Salaries - Permanent Employees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Sheet6!$C$2:$G$2</c:f>
              <c:strCache>
                <c:ptCount val="5"/>
                <c:pt idx="0">
                  <c:v>2018/2019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Sheet6!$C$47:$G$47</c:f>
              <c:numCache>
                <c:formatCode>#,##0</c:formatCode>
                <c:ptCount val="5"/>
                <c:pt idx="0">
                  <c:v>29571210</c:v>
                </c:pt>
                <c:pt idx="1">
                  <c:v>4856969</c:v>
                </c:pt>
                <c:pt idx="2">
                  <c:v>10221467</c:v>
                </c:pt>
                <c:pt idx="3">
                  <c:v>10221467</c:v>
                </c:pt>
                <c:pt idx="4">
                  <c:v>10221467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18E-4429-88D0-DC1A1189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610272"/>
        <c:axId val="290606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Sheet6!$A$4:$B$4</c15:sqref>
                        </c15:formulaRef>
                      </c:ext>
                    </c:extLst>
                    <c:strCache>
                      <c:ptCount val="2"/>
                      <c:pt idx="0">
                        <c:v>COUNTY ASSEMBLY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Sheet6!$C$4:$G$4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70000000</c:v>
                      </c:pt>
                      <c:pt idx="1">
                        <c:v>78000000</c:v>
                      </c:pt>
                      <c:pt idx="2">
                        <c:v>91000000</c:v>
                      </c:pt>
                      <c:pt idx="3">
                        <c:v>80000000</c:v>
                      </c:pt>
                      <c:pt idx="4">
                        <c:v>75715482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18E-4429-88D0-DC1A1189A2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Sheet6!$A$5:$B$5</c15:sqref>
                        </c15:formulaRef>
                      </c:ext>
                    </c:extLst>
                    <c:strCache>
                      <c:ptCount val="2"/>
                      <c:pt idx="0">
                        <c:v>COUNTY ASSEMBLY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Sheet6!$C$5:$G$5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28000000</c:v>
                      </c:pt>
                      <c:pt idx="1">
                        <c:v>57351200</c:v>
                      </c:pt>
                      <c:pt idx="2">
                        <c:v>0</c:v>
                      </c:pt>
                      <c:pt idx="3">
                        <c:v>28000000</c:v>
                      </c:pt>
                      <c:pt idx="4">
                        <c:v>21000000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18E-4429-88D0-DC1A1189A2E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Sheet6!$A$6:$B$6</c15:sqref>
                        </c15:formulaRef>
                      </c:ext>
                    </c:extLst>
                    <c:strCache>
                      <c:ptCount val="2"/>
                      <c:pt idx="0">
                        <c:v>COUNTY ASSEMBLY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Sheet6!$C$6:$G$6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18E-4429-88D0-DC1A1189A2E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Sheet6!$A$8:$B$8</c15:sqref>
                        </c15:formulaRef>
                      </c:ext>
                    </c:extLst>
                    <c:strCache>
                      <c:ptCount val="2"/>
                      <c:pt idx="0">
                        <c:v>County Executive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Sheet6!$C$8:$G$8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20167000</c:v>
                      </c:pt>
                      <c:pt idx="1">
                        <c:v>26244000</c:v>
                      </c:pt>
                      <c:pt idx="2">
                        <c:v>112513000</c:v>
                      </c:pt>
                      <c:pt idx="3">
                        <c:v>121371000</c:v>
                      </c:pt>
                      <c:pt idx="4">
                        <c:v>36539000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18E-4429-88D0-DC1A1189A2E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Sheet6!$A$9:$B$9</c15:sqref>
                        </c15:formulaRef>
                      </c:ext>
                    </c:extLst>
                    <c:strCache>
                      <c:ptCount val="2"/>
                      <c:pt idx="0">
                        <c:v>County Executive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Sheet6!$C$9:$G$9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11050000</c:v>
                      </c:pt>
                      <c:pt idx="1">
                        <c:v>15250000</c:v>
                      </c:pt>
                      <c:pt idx="2">
                        <c:v>13000000</c:v>
                      </c:pt>
                      <c:pt idx="3">
                        <c:v>9000000</c:v>
                      </c:pt>
                      <c:pt idx="4">
                        <c:v>17700000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18E-4429-88D0-DC1A1189A2E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Sheet6!$A$10:$B$10</c15:sqref>
                        </c15:formulaRef>
                      </c:ext>
                    </c:extLst>
                    <c:strCache>
                      <c:ptCount val="2"/>
                      <c:pt idx="0">
                        <c:v>County Executive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Sheet6!$C$10:$G$10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18E-4429-88D0-DC1A1189A2E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Sheet6!$A$12:$B$12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Sheet6!$C$12:$G$12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6341048</c:v>
                      </c:pt>
                      <c:pt idx="1">
                        <c:v>10776500</c:v>
                      </c:pt>
                      <c:pt idx="2">
                        <c:v>11997620</c:v>
                      </c:pt>
                      <c:pt idx="3">
                        <c:v>11997620</c:v>
                      </c:pt>
                      <c:pt idx="4">
                        <c:v>14321120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18E-4429-88D0-DC1A1189A2E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Sheet6!$A$13:$B$13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Sheet6!$C$13:$G$13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2000000</c:v>
                      </c:pt>
                      <c:pt idx="1">
                        <c:v>2000000</c:v>
                      </c:pt>
                      <c:pt idx="2">
                        <c:v>2000000</c:v>
                      </c:pt>
                      <c:pt idx="3">
                        <c:v>2000000</c:v>
                      </c:pt>
                      <c:pt idx="4">
                        <c:v>2000000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18E-4429-88D0-DC1A1189A2E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Sheet6!$A$14:$B$14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Sheet6!$C$14:$G$14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718E-4429-88D0-DC1A1189A2E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Sheet6!$A$16:$B$16</c15:sqref>
                        </c15:formulaRef>
                      </c:ext>
                    </c:extLst>
                    <c:strCache>
                      <c:ptCount val="2"/>
                      <c:pt idx="0">
                        <c:v>Agriculture, Livestock and Fisheries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Sheet6!$C$16:$G$16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482300</c:v>
                      </c:pt>
                      <c:pt idx="1">
                        <c:v>1365000</c:v>
                      </c:pt>
                      <c:pt idx="2">
                        <c:v>1365000</c:v>
                      </c:pt>
                      <c:pt idx="3">
                        <c:v>1365000</c:v>
                      </c:pt>
                      <c:pt idx="4">
                        <c:v>1365000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718E-4429-88D0-DC1A1189A2E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Sheet6!$A$17:$B$17</c15:sqref>
                        </c15:formulaRef>
                      </c:ext>
                    </c:extLst>
                    <c:strCache>
                      <c:ptCount val="2"/>
                      <c:pt idx="0">
                        <c:v>Agriculture, Livestock and Fisheries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Sheet6!$C$17:$G$17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718E-4429-88D0-DC1A1189A2E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Sheet6!$A$18:$B$18</c15:sqref>
                        </c15:formulaRef>
                      </c:ext>
                    </c:extLst>
                    <c:strCache>
                      <c:ptCount val="2"/>
                      <c:pt idx="0">
                        <c:v>Agriculture, Livestock and Fisheries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Sheet6!$C$18:$G$18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718E-4429-88D0-DC1A1189A2EF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Sheet6!$A$20:$B$20</c15:sqref>
                        </c15:formulaRef>
                      </c:ext>
                    </c:extLst>
                    <c:strCache>
                      <c:ptCount val="2"/>
                      <c:pt idx="0">
                        <c:v>Environment, Water and Natural Resources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Sheet6!$C$20:$G$20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1277000</c:v>
                      </c:pt>
                      <c:pt idx="1">
                        <c:v>1280000</c:v>
                      </c:pt>
                      <c:pt idx="2">
                        <c:v>1280000</c:v>
                      </c:pt>
                      <c:pt idx="3">
                        <c:v>1280000</c:v>
                      </c:pt>
                      <c:pt idx="4">
                        <c:v>1280000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718E-4429-88D0-DC1A1189A2EF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Sheet6!$A$21:$B$21</c15:sqref>
                        </c15:formulaRef>
                      </c:ext>
                    </c:extLst>
                    <c:strCache>
                      <c:ptCount val="2"/>
                      <c:pt idx="0">
                        <c:v>Environment, Water and Natural Resources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Sheet6!$C$21:$G$21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718E-4429-88D0-DC1A1189A2E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Sheet6!$A$22:$B$22</c15:sqref>
                        </c15:formulaRef>
                      </c:ext>
                    </c:extLst>
                    <c:strCache>
                      <c:ptCount val="2"/>
                      <c:pt idx="0">
                        <c:v>Environment, Water and Natural Resources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Sheet6!$C$22:$G$22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718E-4429-88D0-DC1A1189A2EF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Sheet6!$A$24:$B$24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Sheet6!$C$24:$G$24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1970000</c:v>
                      </c:pt>
                      <c:pt idx="1">
                        <c:v>1760000</c:v>
                      </c:pt>
                      <c:pt idx="2">
                        <c:v>1760000</c:v>
                      </c:pt>
                      <c:pt idx="3">
                        <c:v>1760000</c:v>
                      </c:pt>
                      <c:pt idx="4">
                        <c:v>1760000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718E-4429-88D0-DC1A1189A2EF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Sheet6!$A$25:$B$25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Sheet6!$C$25:$G$25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718E-4429-88D0-DC1A1189A2EF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Sheet6!$A$26:$B$26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Sheet6!$C$26:$G$26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718E-4429-88D0-DC1A1189A2EF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Sheet6!$A$28:$B$28</c15:sqref>
                        </c15:formulaRef>
                      </c:ext>
                    </c:extLst>
                    <c:strCache>
                      <c:ptCount val="2"/>
                      <c:pt idx="0">
                        <c:v>County Health Services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Sheet6!$C$28:$G$28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1500000</c:v>
                      </c:pt>
                      <c:pt idx="1">
                        <c:v>1800000</c:v>
                      </c:pt>
                      <c:pt idx="2">
                        <c:v>1800000</c:v>
                      </c:pt>
                      <c:pt idx="3">
                        <c:v>1800000</c:v>
                      </c:pt>
                      <c:pt idx="4">
                        <c:v>1800000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718E-4429-88D0-DC1A1189A2EF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Sheet6!$A$29:$B$29</c15:sqref>
                        </c15:formulaRef>
                      </c:ext>
                    </c:extLst>
                    <c:strCache>
                      <c:ptCount val="2"/>
                      <c:pt idx="0">
                        <c:v>County Health Services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Sheet6!$C$29:$G$29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718E-4429-88D0-DC1A1189A2EF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Sheet6!$A$30:$B$30</c15:sqref>
                        </c15:formulaRef>
                      </c:ext>
                    </c:extLst>
                    <c:strCache>
                      <c:ptCount val="2"/>
                      <c:pt idx="0">
                        <c:v>County Health Services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Sheet6!$C$30:$G$30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718E-4429-88D0-DC1A1189A2EF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Sheet6!$A$32:$B$32</c15:sqref>
                        </c15:formulaRef>
                      </c:ext>
                    </c:extLst>
                    <c:strCache>
                      <c:ptCount val="2"/>
                      <c:pt idx="0">
                        <c:v>Lands, Housing and Urban Development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Sheet6!$C$32:$G$32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450000</c:v>
                      </c:pt>
                      <c:pt idx="1">
                        <c:v>1230000</c:v>
                      </c:pt>
                      <c:pt idx="2">
                        <c:v>1230000</c:v>
                      </c:pt>
                      <c:pt idx="3">
                        <c:v>1230000</c:v>
                      </c:pt>
                      <c:pt idx="4">
                        <c:v>1230000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718E-4429-88D0-DC1A1189A2EF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Sheet6!$A$33:$B$33</c15:sqref>
                        </c15:formulaRef>
                      </c:ext>
                    </c:extLst>
                    <c:strCache>
                      <c:ptCount val="2"/>
                      <c:pt idx="0">
                        <c:v>Lands, Housing and Urban Development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Sheet6!$C$33:$G$33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718E-4429-88D0-DC1A1189A2EF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Sheet6!$A$34:$B$34</c15:sqref>
                        </c15:formulaRef>
                      </c:ext>
                    </c:extLst>
                    <c:strCache>
                      <c:ptCount val="2"/>
                      <c:pt idx="0">
                        <c:v>Lands, Housing and Urban Development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Sheet6!$C$34:$G$34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718E-4429-88D0-DC1A1189A2EF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Sheet6!$A$36:$B$36</c15:sqref>
                        </c15:formulaRef>
                      </c:ext>
                    </c:extLst>
                    <c:strCache>
                      <c:ptCount val="2"/>
                      <c:pt idx="0">
                        <c:v>Transport and Infrastructure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Sheet6!$C$36:$G$36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680000</c:v>
                      </c:pt>
                      <c:pt idx="1">
                        <c:v>1050000</c:v>
                      </c:pt>
                      <c:pt idx="2">
                        <c:v>1030000</c:v>
                      </c:pt>
                      <c:pt idx="3">
                        <c:v>1030000</c:v>
                      </c:pt>
                      <c:pt idx="4">
                        <c:v>1020000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718E-4429-88D0-DC1A1189A2EF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Sheet6!$A$37:$B$37</c15:sqref>
                        </c15:formulaRef>
                      </c:ext>
                    </c:extLst>
                    <c:strCache>
                      <c:ptCount val="2"/>
                      <c:pt idx="0">
                        <c:v>Transport and Infrastructure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Sheet6!$C$37:$G$37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718E-4429-88D0-DC1A1189A2EF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Sheet6!$A$38:$B$38</c15:sqref>
                        </c15:formulaRef>
                      </c:ext>
                    </c:extLst>
                    <c:strCache>
                      <c:ptCount val="2"/>
                      <c:pt idx="0">
                        <c:v>Transport and Infrastructure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Sheet6!$C$38:$G$38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718E-4429-88D0-DC1A1189A2EF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Sheet6!$A$40:$B$40</c15:sqref>
                        </c15:formulaRef>
                      </c:ext>
                    </c:extLst>
                    <c:strCache>
                      <c:ptCount val="2"/>
                      <c:pt idx="0">
                        <c:v>Trade, Co-operatives, Tourism Industrialization and Enterprise Development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Sheet6!$C$40:$G$40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1664800</c:v>
                      </c:pt>
                      <c:pt idx="1">
                        <c:v>2100000</c:v>
                      </c:pt>
                      <c:pt idx="2">
                        <c:v>2140000</c:v>
                      </c:pt>
                      <c:pt idx="3">
                        <c:v>2140000</c:v>
                      </c:pt>
                      <c:pt idx="4">
                        <c:v>3140000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718E-4429-88D0-DC1A1189A2EF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Sheet6!$A$41:$B$41</c15:sqref>
                        </c15:formulaRef>
                      </c:ext>
                    </c:extLst>
                    <c:strCache>
                      <c:ptCount val="2"/>
                      <c:pt idx="0">
                        <c:v>Trade, Co-operatives, Tourism Industrialization and Enterprise Development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Sheet6!$C$41:$G$41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5800000</c:v>
                      </c:pt>
                      <c:pt idx="1">
                        <c:v>3500000</c:v>
                      </c:pt>
                      <c:pt idx="2">
                        <c:v>1000000</c:v>
                      </c:pt>
                      <c:pt idx="3">
                        <c:v>1000000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718E-4429-88D0-DC1A1189A2EF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Sheet6!$A$42:$B$42</c15:sqref>
                        </c15:formulaRef>
                      </c:ext>
                    </c:extLst>
                    <c:strCache>
                      <c:ptCount val="2"/>
                      <c:pt idx="0">
                        <c:v>Trade, Co-operatives, Tourism Industrialization and Enterprise Development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Sheet6!$C$42:$G$42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718E-4429-88D0-DC1A1189A2EF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Sheet6!$A$44:$B$44</c15:sqref>
                        </c15:formulaRef>
                      </c:ext>
                    </c:extLst>
                    <c:strCache>
                      <c:ptCount val="2"/>
                      <c:pt idx="0">
                        <c:v>Gender and Youth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Sheet6!$C$44:$G$44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930000</c:v>
                      </c:pt>
                      <c:pt idx="1">
                        <c:v>1900000</c:v>
                      </c:pt>
                      <c:pt idx="2">
                        <c:v>2000000</c:v>
                      </c:pt>
                      <c:pt idx="3">
                        <c:v>2000000</c:v>
                      </c:pt>
                      <c:pt idx="4">
                        <c:v>2000000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718E-4429-88D0-DC1A1189A2EF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Sheet6!$A$45:$B$45</c15:sqref>
                        </c15:formulaRef>
                      </c:ext>
                    </c:extLst>
                    <c:strCache>
                      <c:ptCount val="2"/>
                      <c:pt idx="0">
                        <c:v>Gender and Youth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Sheet6!$C$45:$G$45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718E-4429-88D0-DC1A1189A2EF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Sheet6!$A$46:$B$46</c15:sqref>
                        </c15:formulaRef>
                      </c:ext>
                    </c:extLst>
                    <c:strCache>
                      <c:ptCount val="2"/>
                      <c:pt idx="0">
                        <c:v>Gender and Youth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Sheet6!$C$46:$G$46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718E-4429-88D0-DC1A1189A2EF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Sheet6!$A$48:$B$48</c15:sqref>
                        </c15:formulaRef>
                      </c:ext>
                    </c:extLst>
                    <c:strCache>
                      <c:ptCount val="2"/>
                      <c:pt idx="0">
                        <c:v>Sports, culture &amp;  Social Services</c:v>
                      </c:pt>
                      <c:pt idx="1">
                        <c:v>Domestic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Sheet6!$C$48:$G$48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1125000</c:v>
                      </c:pt>
                      <c:pt idx="1">
                        <c:v>2550000</c:v>
                      </c:pt>
                      <c:pt idx="2">
                        <c:v>2150000</c:v>
                      </c:pt>
                      <c:pt idx="3">
                        <c:v>2150000</c:v>
                      </c:pt>
                      <c:pt idx="4">
                        <c:v>2150000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718E-4429-88D0-DC1A1189A2EF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Sheet6!$A$49:$B$49</c15:sqref>
                        </c15:formulaRef>
                      </c:ext>
                    </c:extLst>
                    <c:strCache>
                      <c:ptCount val="2"/>
                      <c:pt idx="0">
                        <c:v>Sports, culture &amp;  Social Services</c:v>
                      </c:pt>
                      <c:pt idx="1">
                        <c:v>Foreign Travel and Subsistence, and other transportation costs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Sheet6!$C$2:$G$2</c15:sqref>
                        </c15:formulaRef>
                      </c:ext>
                    </c:extLst>
                    <c:strCache>
                      <c:ptCount val="5"/>
                      <c:pt idx="0">
                        <c:v>2018/2019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Sheet6!$C$49:$G$49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718E-4429-88D0-DC1A1189A2EF}"/>
                  </c:ext>
                </c:extLst>
              </c15:ser>
            </c15:filteredBarSeries>
          </c:ext>
        </c:extLst>
      </c:barChart>
      <c:catAx>
        <c:axId val="2906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06672"/>
        <c:crosses val="autoZero"/>
        <c:auto val="1"/>
        <c:lblAlgn val="ctr"/>
        <c:lblOffset val="100"/>
        <c:noMultiLvlLbl val="0"/>
      </c:catAx>
      <c:valAx>
        <c:axId val="2906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342613031111698E-2"/>
          <c:y val="0.15577723837151936"/>
          <c:w val="0.88182390643124797"/>
          <c:h val="0.71762279715035615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Sheet7!$A$3:$A$8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</c:numCache>
            </c:numRef>
          </c:xVal>
          <c:yVal>
            <c:numRef>
              <c:f>Sheet7!$B$3:$B$8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F4-43BA-91AE-C32851EA572A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Sheet7!$A$3:$A$8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</c:numCache>
            </c:numRef>
          </c:xVal>
          <c:yVal>
            <c:numRef>
              <c:f>Sheet9!$B$25:$B$30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F4-43BA-91AE-C32851EA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37640"/>
        <c:axId val="873546640"/>
      </c:scatterChart>
      <c:valAx>
        <c:axId val="87353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546640"/>
        <c:crosses val="autoZero"/>
        <c:crossBetween val="midCat"/>
      </c:valAx>
      <c:valAx>
        <c:axId val="87354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537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Local revenues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5"/>
                <c:pt idx="0">
                  <c:v>2018/2019..</c:v>
                </c:pt>
                <c:pt idx="1">
                  <c:v>2019/2020</c:v>
                </c:pt>
                <c:pt idx="2">
                  <c:v>2020/2021</c:v>
                </c:pt>
                <c:pt idx="3">
                  <c:v>2021/2022</c:v>
                </c:pt>
                <c:pt idx="4">
                  <c:v>2022/2023</c:v>
                </c:pt>
              </c:strCache>
            </c:strRef>
          </c:cat>
          <c:val>
            <c:numRef>
              <c:f>Sheet1!$D$5:$D$9</c:f>
              <c:numCache>
                <c:formatCode>#,##0</c:formatCode>
                <c:ptCount val="5"/>
                <c:pt idx="0">
                  <c:v>430000000</c:v>
                </c:pt>
                <c:pt idx="1">
                  <c:v>480000000</c:v>
                </c:pt>
                <c:pt idx="2">
                  <c:v>405000000</c:v>
                </c:pt>
                <c:pt idx="3">
                  <c:v>485000000</c:v>
                </c:pt>
                <c:pt idx="4">
                  <c:v>550000000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7-40B4-A8B6-ADB99818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084888"/>
        <c:axId val="586085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Equitable Share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Sheet1!$A$5:$A$9</c15:sqref>
                        </c15:formulaRef>
                      </c:ext>
                    </c:extLst>
                    <c:strCache>
                      <c:ptCount val="5"/>
                      <c:pt idx="0">
                        <c:v>2018/2019..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4113400000</c:v>
                      </c:pt>
                      <c:pt idx="1">
                        <c:v>4241100000</c:v>
                      </c:pt>
                      <c:pt idx="2">
                        <c:v>4241100000</c:v>
                      </c:pt>
                      <c:pt idx="3">
                        <c:v>5196177952</c:v>
                      </c:pt>
                      <c:pt idx="4">
                        <c:v>5196177952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2C7-40B4-A8B6-ADB99818D1D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Square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Sheet1!$A$5:$A$9</c15:sqref>
                        </c15:formulaRef>
                      </c:ext>
                    </c:extLst>
                    <c:strCache>
                      <c:ptCount val="5"/>
                      <c:pt idx="0">
                        <c:v>2018/2019..</c:v>
                      </c:pt>
                      <c:pt idx="1">
                        <c:v>2019/2020</c:v>
                      </c:pt>
                      <c:pt idx="2">
                        <c:v>2020/2021</c:v>
                      </c:pt>
                      <c:pt idx="3">
                        <c:v>2021/2022</c:v>
                      </c:pt>
                      <c:pt idx="4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Sheet1!$C$5:$C$9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C7-40B4-A8B6-ADB99818D1D8}"/>
                  </c:ext>
                </c:extLst>
              </c15:ser>
            </c15:filteredBarSeries>
          </c:ext>
        </c:extLst>
      </c:barChart>
      <c:catAx>
        <c:axId val="58608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85608"/>
        <c:crosses val="autoZero"/>
        <c:auto val="1"/>
        <c:lblAlgn val="ctr"/>
        <c:lblOffset val="100"/>
        <c:noMultiLvlLbl val="0"/>
      </c:catAx>
      <c:valAx>
        <c:axId val="5860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8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20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>
                  <a:alpha val="8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Square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Sheet1!$C$4:$C$9</c:f>
            </c:numRef>
          </c:val>
          <c:extLst>
            <c:ext xmlns:c16="http://schemas.microsoft.com/office/drawing/2014/chart" uri="{C3380CC4-5D6E-409C-BE32-E72D297353CC}">
              <c16:uniqueId val="{00000001-E7CE-4FE4-A663-2676A65AC9F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Square Deviation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Sheet1!$E$4:$E$9</c:f>
            </c:numRef>
          </c:val>
          <c:extLst>
            <c:ext xmlns:c16="http://schemas.microsoft.com/office/drawing/2014/chart" uri="{C3380CC4-5D6E-409C-BE32-E72D297353CC}">
              <c16:uniqueId val="{00000003-E7CE-4FE4-A663-2676A65AC9FD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Square Deviation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Sheet1!$G$4:$G$9</c:f>
            </c:numRef>
          </c:val>
          <c:extLst>
            <c:ext xmlns:c16="http://schemas.microsoft.com/office/drawing/2014/chart" uri="{C3380CC4-5D6E-409C-BE32-E72D297353CC}">
              <c16:uniqueId val="{00000005-E7CE-4FE4-A663-2676A65AC9FD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Total Recurrent Expenditure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Sheet1!$H$4:$H$9</c:f>
              <c:numCache>
                <c:formatCode>#,##0</c:formatCode>
                <c:ptCount val="6"/>
                <c:pt idx="0">
                  <c:v>3985799796.5500002</c:v>
                </c:pt>
                <c:pt idx="1">
                  <c:v>341109410.48749995</c:v>
                </c:pt>
                <c:pt idx="2">
                  <c:v>357984438.39166665</c:v>
                </c:pt>
                <c:pt idx="3">
                  <c:v>4237419764</c:v>
                </c:pt>
                <c:pt idx="4">
                  <c:v>4531059120.8999996</c:v>
                </c:pt>
                <c:pt idx="5">
                  <c:v>4847449050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CE-4FE4-A663-2676A65AC9FD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Square Deviation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Sheet1!$I$4:$I$9</c:f>
            </c:numRef>
          </c:val>
          <c:extLst>
            <c:ext xmlns:c16="http://schemas.microsoft.com/office/drawing/2014/chart" uri="{C3380CC4-5D6E-409C-BE32-E72D297353CC}">
              <c16:uniqueId val="{0000000A-E7CE-4FE4-A663-2676A65A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685736"/>
        <c:axId val="54768789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Equitable Share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2018/2019..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4409200000</c:v>
                      </c:pt>
                      <c:pt idx="1">
                        <c:v>4113400000</c:v>
                      </c:pt>
                      <c:pt idx="2">
                        <c:v>4241100000</c:v>
                      </c:pt>
                      <c:pt idx="3">
                        <c:v>4241100000</c:v>
                      </c:pt>
                      <c:pt idx="4">
                        <c:v>5196177952</c:v>
                      </c:pt>
                      <c:pt idx="5">
                        <c:v>5196177952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CE-4FE4-A663-2676A65AC9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Local revenues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2018/2019..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600000000</c:v>
                      </c:pt>
                      <c:pt idx="1">
                        <c:v>430000000</c:v>
                      </c:pt>
                      <c:pt idx="2">
                        <c:v>480000000</c:v>
                      </c:pt>
                      <c:pt idx="3">
                        <c:v>405000000</c:v>
                      </c:pt>
                      <c:pt idx="4">
                        <c:v>485000000</c:v>
                      </c:pt>
                      <c:pt idx="5">
                        <c:v>550000000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CE-4FE4-A663-2676A65AC9F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Roll over Funds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2018/2019..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365238098</c:v>
                      </c:pt>
                      <c:pt idx="1">
                        <c:v>687870888</c:v>
                      </c:pt>
                      <c:pt idx="2">
                        <c:v>662041117</c:v>
                      </c:pt>
                      <c:pt idx="3">
                        <c:v>809996082</c:v>
                      </c:pt>
                      <c:pt idx="4">
                        <c:v>1085780955</c:v>
                      </c:pt>
                      <c:pt idx="5">
                        <c:v>877039114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CE-4FE4-A663-2676A65AC9F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</c15:sqref>
                        </c15:formulaRef>
                      </c:ext>
                    </c:extLst>
                    <c:strCache>
                      <c:ptCount val="1"/>
                      <c:pt idx="0">
                        <c:v>Total Development Expenditure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2018/2019..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142433518.41666666</c:v>
                      </c:pt>
                      <c:pt idx="1">
                        <c:v>151512170.54083332</c:v>
                      </c:pt>
                      <c:pt idx="2">
                        <c:v>152983718.4725</c:v>
                      </c:pt>
                      <c:pt idx="3">
                        <c:v>2558185903.8699999</c:v>
                      </c:pt>
                      <c:pt idx="4">
                        <c:v>3174272986.1999998</c:v>
                      </c:pt>
                      <c:pt idx="5">
                        <c:v>2185059922.7200003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CE-4FE4-A663-2676A65AC9FD}"/>
                  </c:ext>
                </c:extLst>
              </c15:ser>
            </c15:filteredBarSeries>
          </c:ext>
        </c:extLst>
      </c:bar3DChart>
      <c:catAx>
        <c:axId val="5476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>
                    <a:alpha val="80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7896"/>
        <c:crosses val="autoZero"/>
        <c:auto val="1"/>
        <c:lblAlgn val="ctr"/>
        <c:lblOffset val="100"/>
        <c:noMultiLvlLbl val="0"/>
      </c:catAx>
      <c:valAx>
        <c:axId val="5476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>
                    <a:alpha val="80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>
                  <a:alpha val="8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80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>
              <a:alpha val="80000"/>
            </a:srgb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>
                  <a:alpha val="8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Square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Sheet1!$C$4:$C$9</c:f>
            </c:numRef>
          </c:val>
          <c:extLst>
            <c:ext xmlns:c16="http://schemas.microsoft.com/office/drawing/2014/chart" uri="{C3380CC4-5D6E-409C-BE32-E72D297353CC}">
              <c16:uniqueId val="{00000001-29A8-4122-A314-87B6FEE71E8A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Square Deviation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Sheet1!$E$4:$E$9</c:f>
            </c:numRef>
          </c:val>
          <c:extLst>
            <c:ext xmlns:c16="http://schemas.microsoft.com/office/drawing/2014/chart" uri="{C3380CC4-5D6E-409C-BE32-E72D297353CC}">
              <c16:uniqueId val="{00000003-29A8-4122-A314-87B6FEE71E8A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Square Deviation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Sheet1!$G$4:$G$9</c:f>
            </c:numRef>
          </c:val>
          <c:extLst>
            <c:ext xmlns:c16="http://schemas.microsoft.com/office/drawing/2014/chart" uri="{C3380CC4-5D6E-409C-BE32-E72D297353CC}">
              <c16:uniqueId val="{00000005-29A8-4122-A314-87B6FEE71E8A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Square Deviation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Sheet1!$I$4:$I$9</c:f>
            </c:numRef>
          </c:val>
          <c:extLst>
            <c:ext xmlns:c16="http://schemas.microsoft.com/office/drawing/2014/chart" uri="{C3380CC4-5D6E-409C-BE32-E72D297353CC}">
              <c16:uniqueId val="{00000007-29A8-4122-A314-87B6FEE71E8A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Total Development Expenditure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2017/2018</c:v>
                </c:pt>
                <c:pt idx="1">
                  <c:v>2018/2019..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Sheet1!$J$4:$J$9</c:f>
              <c:numCache>
                <c:formatCode>#,##0</c:formatCode>
                <c:ptCount val="6"/>
                <c:pt idx="0">
                  <c:v>142433518.41666666</c:v>
                </c:pt>
                <c:pt idx="1">
                  <c:v>151512170.54083332</c:v>
                </c:pt>
                <c:pt idx="2">
                  <c:v>152983718.4725</c:v>
                </c:pt>
                <c:pt idx="3">
                  <c:v>2558185903.8699999</c:v>
                </c:pt>
                <c:pt idx="4">
                  <c:v>3174272986.1999998</c:v>
                </c:pt>
                <c:pt idx="5">
                  <c:v>2185059922.7200003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A8-4122-A314-87B6FEE7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631312"/>
        <c:axId val="69263383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Equitable Share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2018/2019..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4409200000</c:v>
                      </c:pt>
                      <c:pt idx="1">
                        <c:v>4113400000</c:v>
                      </c:pt>
                      <c:pt idx="2">
                        <c:v>4241100000</c:v>
                      </c:pt>
                      <c:pt idx="3">
                        <c:v>4241100000</c:v>
                      </c:pt>
                      <c:pt idx="4">
                        <c:v>5196177952</c:v>
                      </c:pt>
                      <c:pt idx="5">
                        <c:v>5196177952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A8-4122-A314-87B6FEE71E8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Local revenues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2018/2019..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600000000</c:v>
                      </c:pt>
                      <c:pt idx="1">
                        <c:v>430000000</c:v>
                      </c:pt>
                      <c:pt idx="2">
                        <c:v>480000000</c:v>
                      </c:pt>
                      <c:pt idx="3">
                        <c:v>405000000</c:v>
                      </c:pt>
                      <c:pt idx="4">
                        <c:v>485000000</c:v>
                      </c:pt>
                      <c:pt idx="5">
                        <c:v>550000000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A8-4122-A314-87B6FEE71E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Roll over Funds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2018/2019..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365238098</c:v>
                      </c:pt>
                      <c:pt idx="1">
                        <c:v>687870888</c:v>
                      </c:pt>
                      <c:pt idx="2">
                        <c:v>662041117</c:v>
                      </c:pt>
                      <c:pt idx="3">
                        <c:v>809996082</c:v>
                      </c:pt>
                      <c:pt idx="4">
                        <c:v>1085780955</c:v>
                      </c:pt>
                      <c:pt idx="5">
                        <c:v>877039114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A8-4122-A314-87B6FEE71E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Total Recurrent Expenditure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2018/2019..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3985799796.5500002</c:v>
                      </c:pt>
                      <c:pt idx="1">
                        <c:v>341109410.48749995</c:v>
                      </c:pt>
                      <c:pt idx="2">
                        <c:v>357984438.39166665</c:v>
                      </c:pt>
                      <c:pt idx="3">
                        <c:v>4237419764</c:v>
                      </c:pt>
                      <c:pt idx="4">
                        <c:v>4531059120.8999996</c:v>
                      </c:pt>
                      <c:pt idx="5">
                        <c:v>4847449050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A8-4122-A314-87B6FEE71E8A}"/>
                  </c:ext>
                </c:extLst>
              </c15:ser>
            </c15:filteredBarSeries>
          </c:ext>
        </c:extLst>
      </c:bar3DChart>
      <c:catAx>
        <c:axId val="6926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>
                    <a:alpha val="80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3832"/>
        <c:crosses val="autoZero"/>
        <c:auto val="1"/>
        <c:lblAlgn val="ctr"/>
        <c:lblOffset val="100"/>
        <c:noMultiLvlLbl val="0"/>
      </c:catAx>
      <c:valAx>
        <c:axId val="692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>
                    <a:alpha val="80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1312"/>
        <c:crosses val="autoZero"/>
        <c:crossBetween val="between"/>
      </c:valAx>
      <c:spPr>
        <a:pattFill prst="pct80">
          <a:fgClr>
            <a:srgbClr val="FF0000"/>
          </a:fgClr>
          <a:bgClr>
            <a:schemeClr val="bg1"/>
          </a:bgClr>
        </a:pattFill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>
                  <a:alpha val="8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>
              <a:alpha val="80000"/>
            </a:srgb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COMPARATIVE 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Sheet3!$A$3:$B$3</c:f>
              <c:strCache>
                <c:ptCount val="2"/>
                <c:pt idx="0">
                  <c:v>County Assembly</c:v>
                </c:pt>
                <c:pt idx="1">
                  <c:v>RECURRENT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Sheet3!$C$1:$H$2</c:f>
              <c:multiLvlStrCache>
                <c:ptCount val="6"/>
                <c:lvl>
                  <c:pt idx="0">
                    <c:v>2017/2018</c:v>
                  </c:pt>
                  <c:pt idx="1">
                    <c:v>2018/2019</c:v>
                  </c:pt>
                  <c:pt idx="2">
                    <c:v>2019/2020</c:v>
                  </c:pt>
                  <c:pt idx="3">
                    <c:v>2020/2021</c:v>
                  </c:pt>
                  <c:pt idx="4">
                    <c:v>2021/2022</c:v>
                  </c:pt>
                  <c:pt idx="5">
                    <c:v>2022/2023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Sheet3!$C$3:$H$3</c:f>
              <c:numCache>
                <c:formatCode>#,##0</c:formatCode>
                <c:ptCount val="6"/>
                <c:pt idx="0">
                  <c:v>627122175</c:v>
                </c:pt>
                <c:pt idx="1">
                  <c:v>601934809.25</c:v>
                </c:pt>
                <c:pt idx="2">
                  <c:v>569393333</c:v>
                </c:pt>
                <c:pt idx="3">
                  <c:v>669393333</c:v>
                </c:pt>
                <c:pt idx="4">
                  <c:v>637393333</c:v>
                </c:pt>
                <c:pt idx="5">
                  <c:v>681635622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2-4633-953D-058A3EF370FA}"/>
            </c:ext>
          </c:extLst>
        </c:ser>
        <c:ser>
          <c:idx val="1"/>
          <c:order val="1"/>
          <c:tx>
            <c:strRef>
              <c:f>Sheet3!$A$4:$B$4</c:f>
              <c:strCache>
                <c:ptCount val="2"/>
                <c:pt idx="0">
                  <c:v>County Assembly</c:v>
                </c:pt>
                <c:pt idx="1">
                  <c:v>DEVELOPMENT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Sheet3!$C$1:$H$2</c:f>
              <c:multiLvlStrCache>
                <c:ptCount val="6"/>
                <c:lvl>
                  <c:pt idx="0">
                    <c:v>2017/2018</c:v>
                  </c:pt>
                  <c:pt idx="1">
                    <c:v>2018/2019</c:v>
                  </c:pt>
                  <c:pt idx="2">
                    <c:v>2019/2020</c:v>
                  </c:pt>
                  <c:pt idx="3">
                    <c:v>2020/2021</c:v>
                  </c:pt>
                  <c:pt idx="4">
                    <c:v>2021/2022</c:v>
                  </c:pt>
                  <c:pt idx="5">
                    <c:v>2022/2023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Sheet3!$C$4:$H$4</c:f>
              <c:numCache>
                <c:formatCode>#,##0</c:formatCode>
                <c:ptCount val="6"/>
                <c:pt idx="0">
                  <c:v>80000000</c:v>
                </c:pt>
                <c:pt idx="1">
                  <c:v>72117442</c:v>
                </c:pt>
                <c:pt idx="2">
                  <c:v>120860717</c:v>
                </c:pt>
                <c:pt idx="3">
                  <c:v>428860717</c:v>
                </c:pt>
                <c:pt idx="4">
                  <c:v>369568225</c:v>
                </c:pt>
                <c:pt idx="5">
                  <c:v>60417240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12-4633-953D-058A3EF3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23403656"/>
        <c:axId val="5234047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Sheet3!$A$6:$B$6</c15:sqref>
                        </c15:formulaRef>
                      </c:ext>
                    </c:extLst>
                    <c:strCache>
                      <c:ptCount val="2"/>
                      <c:pt idx="0">
                        <c:v>County Executive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Sheet3!$C$6:$H$6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466165696</c:v>
                      </c:pt>
                      <c:pt idx="1">
                        <c:v>472444189</c:v>
                      </c:pt>
                      <c:pt idx="2">
                        <c:v>541235923</c:v>
                      </c:pt>
                      <c:pt idx="3">
                        <c:v>465241039</c:v>
                      </c:pt>
                      <c:pt idx="4">
                        <c:v>459738124</c:v>
                      </c:pt>
                      <c:pt idx="5">
                        <c:v>525484508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512-4633-953D-058A3EF370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Sheet3!$A$7:$B$7</c15:sqref>
                        </c15:formulaRef>
                      </c:ext>
                    </c:extLst>
                    <c:strCache>
                      <c:ptCount val="2"/>
                      <c:pt idx="0">
                        <c:v>County Executive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Sheet3!$C$7:$H$7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118715000</c:v>
                      </c:pt>
                      <c:pt idx="1">
                        <c:v>86080912</c:v>
                      </c:pt>
                      <c:pt idx="2">
                        <c:v>285308732</c:v>
                      </c:pt>
                      <c:pt idx="3">
                        <c:v>109097638</c:v>
                      </c:pt>
                      <c:pt idx="4">
                        <c:v>143630336</c:v>
                      </c:pt>
                      <c:pt idx="5">
                        <c:v>193228291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12-4633-953D-058A3EF370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Sheet3!$A$9:$B$9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Sheet3!$C$9:$H$9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428133410</c:v>
                      </c:pt>
                      <c:pt idx="1">
                        <c:v>387007957</c:v>
                      </c:pt>
                      <c:pt idx="2">
                        <c:v>417474232</c:v>
                      </c:pt>
                      <c:pt idx="3">
                        <c:v>557961866</c:v>
                      </c:pt>
                      <c:pt idx="4">
                        <c:v>599770385</c:v>
                      </c:pt>
                      <c:pt idx="5">
                        <c:v>606852670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12-4633-953D-058A3EF370F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Sheet3!$A$10:$B$10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Sheet3!$C$10:$H$10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19000000</c:v>
                      </c:pt>
                      <c:pt idx="1">
                        <c:v>32739185</c:v>
                      </c:pt>
                      <c:pt idx="2">
                        <c:v>30000000</c:v>
                      </c:pt>
                      <c:pt idx="3">
                        <c:v>152672520</c:v>
                      </c:pt>
                      <c:pt idx="4">
                        <c:v>2080010</c:v>
                      </c:pt>
                      <c:pt idx="5">
                        <c:v>19210510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12-4633-953D-058A3EF370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Sheet3!$A$12:$B$12</c15:sqref>
                        </c15:formulaRef>
                      </c:ext>
                    </c:extLst>
                    <c:strCache>
                      <c:ptCount val="2"/>
                      <c:pt idx="0">
                        <c:v>Agriculture, Livestock and Fisheries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Sheet3!$C$12:$H$12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1706763306</c:v>
                      </c:pt>
                      <c:pt idx="1">
                        <c:v>1811250115</c:v>
                      </c:pt>
                      <c:pt idx="2">
                        <c:v>224194741</c:v>
                      </c:pt>
                      <c:pt idx="3">
                        <c:v>190701097</c:v>
                      </c:pt>
                      <c:pt idx="4">
                        <c:v>251714603</c:v>
                      </c:pt>
                      <c:pt idx="5">
                        <c:v>231686389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512-4633-953D-058A3EF370F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Sheet3!$A$13:$B$13</c15:sqref>
                        </c15:formulaRef>
                      </c:ext>
                    </c:extLst>
                    <c:strCache>
                      <c:ptCount val="2"/>
                      <c:pt idx="0">
                        <c:v>Agriculture, Livestock and Fisheries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Sheet3!$C$13:$H$13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214110623</c:v>
                      </c:pt>
                      <c:pt idx="1">
                        <c:v>409380717</c:v>
                      </c:pt>
                      <c:pt idx="2">
                        <c:v>488286283</c:v>
                      </c:pt>
                      <c:pt idx="3">
                        <c:v>546599715</c:v>
                      </c:pt>
                      <c:pt idx="4">
                        <c:v>795882159</c:v>
                      </c:pt>
                      <c:pt idx="5">
                        <c:v>315162993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12-4633-953D-058A3EF370F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Sheet3!$A$15:$B$15</c15:sqref>
                        </c15:formulaRef>
                      </c:ext>
                    </c:extLst>
                    <c:strCache>
                      <c:ptCount val="2"/>
                      <c:pt idx="0">
                        <c:v>Environment, Water and Natural Resources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Sheet3!$C$15:$H$15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213657151</c:v>
                      </c:pt>
                      <c:pt idx="1">
                        <c:v>168485229</c:v>
                      </c:pt>
                      <c:pt idx="2">
                        <c:v>108472439</c:v>
                      </c:pt>
                      <c:pt idx="3">
                        <c:v>102589239</c:v>
                      </c:pt>
                      <c:pt idx="4">
                        <c:v>102589239</c:v>
                      </c:pt>
                      <c:pt idx="5">
                        <c:v>130489239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12-4633-953D-058A3EF370F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Sheet3!$A$16:$B$16</c15:sqref>
                        </c15:formulaRef>
                      </c:ext>
                    </c:extLst>
                    <c:strCache>
                      <c:ptCount val="2"/>
                      <c:pt idx="0">
                        <c:v>Environment, Water and Natural Resources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Sheet3!$C$16:$H$16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15300000</c:v>
                      </c:pt>
                      <c:pt idx="1">
                        <c:v>72644821</c:v>
                      </c:pt>
                      <c:pt idx="2">
                        <c:v>48934000</c:v>
                      </c:pt>
                      <c:pt idx="3">
                        <c:v>105800000</c:v>
                      </c:pt>
                      <c:pt idx="4">
                        <c:v>126675566</c:v>
                      </c:pt>
                      <c:pt idx="5">
                        <c:v>148229999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12-4633-953D-058A3EF370F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Sheet3!$A$18:$B$18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Sheet3!$C$18:$H$18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247547194</c:v>
                      </c:pt>
                      <c:pt idx="1">
                        <c:v>280996715</c:v>
                      </c:pt>
                      <c:pt idx="2">
                        <c:v>172969229</c:v>
                      </c:pt>
                      <c:pt idx="3">
                        <c:v>246044623</c:v>
                      </c:pt>
                      <c:pt idx="4">
                        <c:v>299814623</c:v>
                      </c:pt>
                      <c:pt idx="5">
                        <c:v>308233405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12-4633-953D-058A3EF370F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Sheet3!$A$19:$B$19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Sheet3!$C$19:$H$19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54200000</c:v>
                      </c:pt>
                      <c:pt idx="1">
                        <c:v>185221945</c:v>
                      </c:pt>
                      <c:pt idx="2">
                        <c:v>47294748</c:v>
                      </c:pt>
                      <c:pt idx="3">
                        <c:v>54538344</c:v>
                      </c:pt>
                      <c:pt idx="4">
                        <c:v>22007910</c:v>
                      </c:pt>
                      <c:pt idx="5">
                        <c:v>4300000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12-4633-953D-058A3EF370F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Sheet3!$A$21:$B$21</c15:sqref>
                        </c15:formulaRef>
                      </c:ext>
                    </c:extLst>
                    <c:strCache>
                      <c:ptCount val="2"/>
                      <c:pt idx="0">
                        <c:v>County Health Services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Sheet3!$C$21:$H$21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55785848</c:v>
                      </c:pt>
                      <c:pt idx="1">
                        <c:v>49168210</c:v>
                      </c:pt>
                      <c:pt idx="2">
                        <c:v>2018371431</c:v>
                      </c:pt>
                      <c:pt idx="3">
                        <c:v>1779789586</c:v>
                      </c:pt>
                      <c:pt idx="4">
                        <c:v>1962276832.8999996</c:v>
                      </c:pt>
                      <c:pt idx="5">
                        <c:v>2116310238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12-4633-953D-058A3EF370F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Sheet3!$A$22:$B$22</c15:sqref>
                        </c15:formulaRef>
                      </c:ext>
                    </c:extLst>
                    <c:strCache>
                      <c:ptCount val="2"/>
                      <c:pt idx="0">
                        <c:v>County Health Services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Sheet3!$C$22:$H$22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7000000</c:v>
                      </c:pt>
                      <c:pt idx="1">
                        <c:v>27605350</c:v>
                      </c:pt>
                      <c:pt idx="2">
                        <c:v>404849851</c:v>
                      </c:pt>
                      <c:pt idx="3">
                        <c:v>556554954.85000002</c:v>
                      </c:pt>
                      <c:pt idx="4">
                        <c:v>958745444.70000005</c:v>
                      </c:pt>
                      <c:pt idx="5">
                        <c:v>782650068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12-4633-953D-058A3EF370F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Sheet3!$A$24:$B$24</c15:sqref>
                        </c15:formulaRef>
                      </c:ext>
                    </c:extLst>
                    <c:strCache>
                      <c:ptCount val="2"/>
                      <c:pt idx="0">
                        <c:v>Lands, Housing and Urban Development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Sheet3!$C$24:$H$24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24243114</c:v>
                      </c:pt>
                      <c:pt idx="1">
                        <c:v>26471878</c:v>
                      </c:pt>
                      <c:pt idx="2">
                        <c:v>37488028</c:v>
                      </c:pt>
                      <c:pt idx="3">
                        <c:v>37768028</c:v>
                      </c:pt>
                      <c:pt idx="4">
                        <c:v>28968028</c:v>
                      </c:pt>
                      <c:pt idx="5">
                        <c:v>36307943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12-4633-953D-058A3EF370F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Sheet3!$A$25:$B$25</c15:sqref>
                        </c15:formulaRef>
                      </c:ext>
                    </c:extLst>
                    <c:strCache>
                      <c:ptCount val="2"/>
                      <c:pt idx="0">
                        <c:v>Lands, Housing and Urban Development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Sheet3!$C$25:$H$25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53100000</c:v>
                      </c:pt>
                      <c:pt idx="1">
                        <c:v>43491400</c:v>
                      </c:pt>
                      <c:pt idx="2">
                        <c:v>71302200</c:v>
                      </c:pt>
                      <c:pt idx="3">
                        <c:v>164999830.5</c:v>
                      </c:pt>
                      <c:pt idx="4">
                        <c:v>99192630.5</c:v>
                      </c:pt>
                      <c:pt idx="5">
                        <c:v>106479534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12-4633-953D-058A3EF370F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Sheet3!$A$27:$B$27</c15:sqref>
                        </c15:formulaRef>
                      </c:ext>
                    </c:extLst>
                    <c:strCache>
                      <c:ptCount val="2"/>
                      <c:pt idx="0">
                        <c:v>Transport and Infrastructure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Sheet3!$C$27:$H$27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41191050</c:v>
                      </c:pt>
                      <c:pt idx="1">
                        <c:v>42595905</c:v>
                      </c:pt>
                      <c:pt idx="2">
                        <c:v>78066285</c:v>
                      </c:pt>
                      <c:pt idx="3">
                        <c:v>79578285</c:v>
                      </c:pt>
                      <c:pt idx="4">
                        <c:v>77078285</c:v>
                      </c:pt>
                      <c:pt idx="5">
                        <c:v>74733368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512-4633-953D-058A3EF370F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Sheet3!$A$28:$B$28</c15:sqref>
                        </c15:formulaRef>
                      </c:ext>
                    </c:extLst>
                    <c:strCache>
                      <c:ptCount val="2"/>
                      <c:pt idx="0">
                        <c:v>Transport and Infrastructure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Sheet3!$C$28:$H$28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168400000</c:v>
                      </c:pt>
                      <c:pt idx="1">
                        <c:v>107439102</c:v>
                      </c:pt>
                      <c:pt idx="2">
                        <c:v>226831775</c:v>
                      </c:pt>
                      <c:pt idx="3">
                        <c:v>391680629.51999998</c:v>
                      </c:pt>
                      <c:pt idx="4">
                        <c:v>612081564</c:v>
                      </c:pt>
                      <c:pt idx="5">
                        <c:v>466281287.72000003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512-4633-953D-058A3EF370F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Sheet3!$A$30:$B$30</c15:sqref>
                        </c15:formulaRef>
                      </c:ext>
                    </c:extLst>
                    <c:strCache>
                      <c:ptCount val="2"/>
                      <c:pt idx="0">
                        <c:v>Trade, Co-operatives, Tourism Industrialization and Enterprise Development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Sheet3!$C$30:$H$30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80274397</c:v>
                      </c:pt>
                      <c:pt idx="1">
                        <c:v>92398245</c:v>
                      </c:pt>
                      <c:pt idx="2">
                        <c:v>52270941</c:v>
                      </c:pt>
                      <c:pt idx="3">
                        <c:v>42839441</c:v>
                      </c:pt>
                      <c:pt idx="4">
                        <c:v>42839441</c:v>
                      </c:pt>
                      <c:pt idx="5">
                        <c:v>47839441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512-4633-953D-058A3EF370F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Sheet3!$A$31:$B$31</c15:sqref>
                        </c15:formulaRef>
                      </c:ext>
                    </c:extLst>
                    <c:strCache>
                      <c:ptCount val="2"/>
                      <c:pt idx="0">
                        <c:v>Trade, Co-operatives, Tourism Industrialization and Enterprise Development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Sheet3!$C$31:$H$31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9320086</c:v>
                      </c:pt>
                      <c:pt idx="1">
                        <c:v>77302200</c:v>
                      </c:pt>
                      <c:pt idx="2">
                        <c:v>69936316</c:v>
                      </c:pt>
                      <c:pt idx="3">
                        <c:v>19585934</c:v>
                      </c:pt>
                      <c:pt idx="4">
                        <c:v>19471788</c:v>
                      </c:pt>
                      <c:pt idx="5">
                        <c:v>38500000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512-4633-953D-058A3EF370F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Sheet3!$A$33:$B$33</c15:sqref>
                        </c15:formulaRef>
                      </c:ext>
                    </c:extLst>
                    <c:strCache>
                      <c:ptCount val="2"/>
                      <c:pt idx="0">
                        <c:v>Gender and Youth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Sheet3!$C$33:$H$33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22842934</c:v>
                      </c:pt>
                      <c:pt idx="1">
                        <c:v>72252028</c:v>
                      </c:pt>
                      <c:pt idx="2">
                        <c:v>37155210</c:v>
                      </c:pt>
                      <c:pt idx="3">
                        <c:v>46168210</c:v>
                      </c:pt>
                      <c:pt idx="4">
                        <c:v>46168210</c:v>
                      </c:pt>
                      <c:pt idx="5">
                        <c:v>51668210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512-4633-953D-058A3EF370F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Sheet3!$A$34:$B$34</c15:sqref>
                        </c15:formulaRef>
                      </c:ext>
                    </c:extLst>
                    <c:strCache>
                      <c:ptCount val="2"/>
                      <c:pt idx="0">
                        <c:v>Gender and Youth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Sheet3!$C$34:$H$34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109500000</c:v>
                      </c:pt>
                      <c:pt idx="1">
                        <c:v>129504474</c:v>
                      </c:pt>
                      <c:pt idx="2">
                        <c:v>29700000</c:v>
                      </c:pt>
                      <c:pt idx="3">
                        <c:v>9733421</c:v>
                      </c:pt>
                      <c:pt idx="4">
                        <c:v>5000000</c:v>
                      </c:pt>
                      <c:pt idx="5">
                        <c:v>42133334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512-4633-953D-058A3EF370FA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Sheet3!$A$36:$B$36</c15:sqref>
                        </c15:formulaRef>
                      </c:ext>
                    </c:extLst>
                    <c:strCache>
                      <c:ptCount val="2"/>
                      <c:pt idx="0">
                        <c:v>Sports, culture &amp;  Social Services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Sheet3!$C$36:$H$36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72073522</c:v>
                      </c:pt>
                      <c:pt idx="1">
                        <c:v>88307645</c:v>
                      </c:pt>
                      <c:pt idx="2">
                        <c:v>38721469</c:v>
                      </c:pt>
                      <c:pt idx="3">
                        <c:v>19345017</c:v>
                      </c:pt>
                      <c:pt idx="4">
                        <c:v>22708017</c:v>
                      </c:pt>
                      <c:pt idx="5">
                        <c:v>36208017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512-4633-953D-058A3EF370FA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Sheet3!$A$37:$B$37</c15:sqref>
                        </c15:formulaRef>
                      </c:ext>
                    </c:extLst>
                    <c:strCache>
                      <c:ptCount val="2"/>
                      <c:pt idx="0">
                        <c:v>Sports, culture &amp;  Social Services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Sheet3!$C$37:$H$37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847556512</c:v>
                      </c:pt>
                      <c:pt idx="1">
                        <c:v>574618499</c:v>
                      </c:pt>
                      <c:pt idx="2">
                        <c:v>12500000</c:v>
                      </c:pt>
                      <c:pt idx="3">
                        <c:v>18062200</c:v>
                      </c:pt>
                      <c:pt idx="4">
                        <c:v>19937353</c:v>
                      </c:pt>
                      <c:pt idx="5">
                        <c:v>8466666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512-4633-953D-058A3EF370FA}"/>
                  </c:ext>
                </c:extLst>
              </c15:ser>
            </c15:filteredBarSeries>
          </c:ext>
        </c:extLst>
      </c:barChart>
      <c:catAx>
        <c:axId val="5234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4736"/>
        <c:crosses val="autoZero"/>
        <c:auto val="1"/>
        <c:lblAlgn val="ctr"/>
        <c:lblOffset val="100"/>
        <c:noMultiLvlLbl val="0"/>
      </c:catAx>
      <c:valAx>
        <c:axId val="523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IN '000'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3656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Sheet3!$A$3:$B$3</c:f>
              <c:strCache>
                <c:ptCount val="2"/>
                <c:pt idx="0">
                  <c:v>County Assembly</c:v>
                </c:pt>
                <c:pt idx="1">
                  <c:v>RECURRENT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Sheet3!$C$1:$H$2</c:f>
              <c:multiLvlStrCache>
                <c:ptCount val="6"/>
                <c:lvl>
                  <c:pt idx="0">
                    <c:v>2017/2018</c:v>
                  </c:pt>
                  <c:pt idx="1">
                    <c:v>2018/2019</c:v>
                  </c:pt>
                  <c:pt idx="2">
                    <c:v>2019/2020</c:v>
                  </c:pt>
                  <c:pt idx="3">
                    <c:v>2020/2021</c:v>
                  </c:pt>
                  <c:pt idx="4">
                    <c:v>2021/2022</c:v>
                  </c:pt>
                  <c:pt idx="5">
                    <c:v>2022/2023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Sheet3!$C$3:$H$3</c:f>
              <c:numCache>
                <c:formatCode>#,##0</c:formatCode>
                <c:ptCount val="6"/>
                <c:pt idx="0">
                  <c:v>627122175</c:v>
                </c:pt>
                <c:pt idx="1">
                  <c:v>601934809.25</c:v>
                </c:pt>
                <c:pt idx="2">
                  <c:v>569393333</c:v>
                </c:pt>
                <c:pt idx="3">
                  <c:v>669393333</c:v>
                </c:pt>
                <c:pt idx="4">
                  <c:v>637393333</c:v>
                </c:pt>
                <c:pt idx="5">
                  <c:v>681635622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2E-4188-8E6C-F673756D0D7A}"/>
            </c:ext>
          </c:extLst>
        </c:ser>
        <c:ser>
          <c:idx val="1"/>
          <c:order val="1"/>
          <c:tx>
            <c:strRef>
              <c:f>Sheet3!$A$4:$B$4</c:f>
              <c:strCache>
                <c:ptCount val="2"/>
                <c:pt idx="0">
                  <c:v>County Assembly</c:v>
                </c:pt>
                <c:pt idx="1">
                  <c:v>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Sheet3!$C$1:$H$2</c:f>
              <c:multiLvlStrCache>
                <c:ptCount val="6"/>
                <c:lvl>
                  <c:pt idx="0">
                    <c:v>2017/2018</c:v>
                  </c:pt>
                  <c:pt idx="1">
                    <c:v>2018/2019</c:v>
                  </c:pt>
                  <c:pt idx="2">
                    <c:v>2019/2020</c:v>
                  </c:pt>
                  <c:pt idx="3">
                    <c:v>2020/2021</c:v>
                  </c:pt>
                  <c:pt idx="4">
                    <c:v>2021/2022</c:v>
                  </c:pt>
                  <c:pt idx="5">
                    <c:v>2022/2023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Sheet3!$C$4:$H$4</c:f>
              <c:numCache>
                <c:formatCode>#,##0</c:formatCode>
                <c:ptCount val="6"/>
                <c:pt idx="0">
                  <c:v>80000000</c:v>
                </c:pt>
                <c:pt idx="1">
                  <c:v>72117442</c:v>
                </c:pt>
                <c:pt idx="2">
                  <c:v>120860717</c:v>
                </c:pt>
                <c:pt idx="3">
                  <c:v>428860717</c:v>
                </c:pt>
                <c:pt idx="4">
                  <c:v>369568225</c:v>
                </c:pt>
                <c:pt idx="5">
                  <c:v>60417240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02E-4188-8E6C-F673756D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3403656"/>
        <c:axId val="5234047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Sheet3!$A$6:$B$6</c15:sqref>
                        </c15:formulaRef>
                      </c:ext>
                    </c:extLst>
                    <c:strCache>
                      <c:ptCount val="2"/>
                      <c:pt idx="0">
                        <c:v>County Executive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Sheet3!$C$6:$H$6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466165696</c:v>
                      </c:pt>
                      <c:pt idx="1">
                        <c:v>472444189</c:v>
                      </c:pt>
                      <c:pt idx="2">
                        <c:v>541235923</c:v>
                      </c:pt>
                      <c:pt idx="3">
                        <c:v>465241039</c:v>
                      </c:pt>
                      <c:pt idx="4">
                        <c:v>459738124</c:v>
                      </c:pt>
                      <c:pt idx="5">
                        <c:v>525484508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02E-4188-8E6C-F673756D0D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Sheet3!$A$7:$B$7</c15:sqref>
                        </c15:formulaRef>
                      </c:ext>
                    </c:extLst>
                    <c:strCache>
                      <c:ptCount val="2"/>
                      <c:pt idx="0">
                        <c:v>County Executive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Sheet3!$C$7:$H$7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118715000</c:v>
                      </c:pt>
                      <c:pt idx="1">
                        <c:v>86080912</c:v>
                      </c:pt>
                      <c:pt idx="2">
                        <c:v>285308732</c:v>
                      </c:pt>
                      <c:pt idx="3">
                        <c:v>109097638</c:v>
                      </c:pt>
                      <c:pt idx="4">
                        <c:v>143630336</c:v>
                      </c:pt>
                      <c:pt idx="5">
                        <c:v>193228291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2E-4188-8E6C-F673756D0D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Sheet3!$A$9:$B$9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Sheet3!$C$9:$H$9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428133410</c:v>
                      </c:pt>
                      <c:pt idx="1">
                        <c:v>387007957</c:v>
                      </c:pt>
                      <c:pt idx="2">
                        <c:v>417474232</c:v>
                      </c:pt>
                      <c:pt idx="3">
                        <c:v>557961866</c:v>
                      </c:pt>
                      <c:pt idx="4">
                        <c:v>599770385</c:v>
                      </c:pt>
                      <c:pt idx="5">
                        <c:v>606852670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2E-4188-8E6C-F673756D0D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Sheet3!$A$10:$B$10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Sheet3!$C$10:$H$10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19000000</c:v>
                      </c:pt>
                      <c:pt idx="1">
                        <c:v>32739185</c:v>
                      </c:pt>
                      <c:pt idx="2">
                        <c:v>30000000</c:v>
                      </c:pt>
                      <c:pt idx="3">
                        <c:v>152672520</c:v>
                      </c:pt>
                      <c:pt idx="4">
                        <c:v>2080010</c:v>
                      </c:pt>
                      <c:pt idx="5">
                        <c:v>19210510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2E-4188-8E6C-F673756D0D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Sheet3!$A$12:$B$12</c15:sqref>
                        </c15:formulaRef>
                      </c:ext>
                    </c:extLst>
                    <c:strCache>
                      <c:ptCount val="2"/>
                      <c:pt idx="0">
                        <c:v>Agriculture, Livestock and Fisheries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Sheet3!$C$12:$H$12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1706763306</c:v>
                      </c:pt>
                      <c:pt idx="1">
                        <c:v>1811250115</c:v>
                      </c:pt>
                      <c:pt idx="2">
                        <c:v>224194741</c:v>
                      </c:pt>
                      <c:pt idx="3">
                        <c:v>190701097</c:v>
                      </c:pt>
                      <c:pt idx="4">
                        <c:v>251714603</c:v>
                      </c:pt>
                      <c:pt idx="5">
                        <c:v>231686389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2E-4188-8E6C-F673756D0D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Sheet3!$A$13:$B$13</c15:sqref>
                        </c15:formulaRef>
                      </c:ext>
                    </c:extLst>
                    <c:strCache>
                      <c:ptCount val="2"/>
                      <c:pt idx="0">
                        <c:v>Agriculture, Livestock and Fisheries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Sheet3!$C$13:$H$13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214110623</c:v>
                      </c:pt>
                      <c:pt idx="1">
                        <c:v>409380717</c:v>
                      </c:pt>
                      <c:pt idx="2">
                        <c:v>488286283</c:v>
                      </c:pt>
                      <c:pt idx="3">
                        <c:v>546599715</c:v>
                      </c:pt>
                      <c:pt idx="4">
                        <c:v>795882159</c:v>
                      </c:pt>
                      <c:pt idx="5">
                        <c:v>315162993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2E-4188-8E6C-F673756D0D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Sheet3!$A$15:$B$15</c15:sqref>
                        </c15:formulaRef>
                      </c:ext>
                    </c:extLst>
                    <c:strCache>
                      <c:ptCount val="2"/>
                      <c:pt idx="0">
                        <c:v>Environment, Water and Natural Resources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Sheet3!$C$15:$H$15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213657151</c:v>
                      </c:pt>
                      <c:pt idx="1">
                        <c:v>168485229</c:v>
                      </c:pt>
                      <c:pt idx="2">
                        <c:v>108472439</c:v>
                      </c:pt>
                      <c:pt idx="3">
                        <c:v>102589239</c:v>
                      </c:pt>
                      <c:pt idx="4">
                        <c:v>102589239</c:v>
                      </c:pt>
                      <c:pt idx="5">
                        <c:v>130489239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2E-4188-8E6C-F673756D0D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Sheet3!$A$16:$B$16</c15:sqref>
                        </c15:formulaRef>
                      </c:ext>
                    </c:extLst>
                    <c:strCache>
                      <c:ptCount val="2"/>
                      <c:pt idx="0">
                        <c:v>Environment, Water and Natural Resources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Sheet3!$C$16:$H$16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15300000</c:v>
                      </c:pt>
                      <c:pt idx="1">
                        <c:v>72644821</c:v>
                      </c:pt>
                      <c:pt idx="2">
                        <c:v>48934000</c:v>
                      </c:pt>
                      <c:pt idx="3">
                        <c:v>105800000</c:v>
                      </c:pt>
                      <c:pt idx="4">
                        <c:v>126675566</c:v>
                      </c:pt>
                      <c:pt idx="5">
                        <c:v>148229999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2E-4188-8E6C-F673756D0D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Sheet3!$A$18:$B$18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Sheet3!$C$18:$H$18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247547194</c:v>
                      </c:pt>
                      <c:pt idx="1">
                        <c:v>280996715</c:v>
                      </c:pt>
                      <c:pt idx="2">
                        <c:v>172969229</c:v>
                      </c:pt>
                      <c:pt idx="3">
                        <c:v>246044623</c:v>
                      </c:pt>
                      <c:pt idx="4">
                        <c:v>299814623</c:v>
                      </c:pt>
                      <c:pt idx="5">
                        <c:v>308233405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2E-4188-8E6C-F673756D0D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Sheet3!$A$19:$B$19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Sheet3!$C$19:$H$19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54200000</c:v>
                      </c:pt>
                      <c:pt idx="1">
                        <c:v>185221945</c:v>
                      </c:pt>
                      <c:pt idx="2">
                        <c:v>47294748</c:v>
                      </c:pt>
                      <c:pt idx="3">
                        <c:v>54538344</c:v>
                      </c:pt>
                      <c:pt idx="4">
                        <c:v>22007910</c:v>
                      </c:pt>
                      <c:pt idx="5">
                        <c:v>4300000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2E-4188-8E6C-F673756D0D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Sheet3!$A$21:$B$21</c15:sqref>
                        </c15:formulaRef>
                      </c:ext>
                    </c:extLst>
                    <c:strCache>
                      <c:ptCount val="2"/>
                      <c:pt idx="0">
                        <c:v>County Health Services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Sheet3!$C$21:$H$21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55785848</c:v>
                      </c:pt>
                      <c:pt idx="1">
                        <c:v>49168210</c:v>
                      </c:pt>
                      <c:pt idx="2">
                        <c:v>2018371431</c:v>
                      </c:pt>
                      <c:pt idx="3">
                        <c:v>1779789586</c:v>
                      </c:pt>
                      <c:pt idx="4">
                        <c:v>1962276832.8999996</c:v>
                      </c:pt>
                      <c:pt idx="5">
                        <c:v>2116310238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2E-4188-8E6C-F673756D0D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Sheet3!$A$22:$B$22</c15:sqref>
                        </c15:formulaRef>
                      </c:ext>
                    </c:extLst>
                    <c:strCache>
                      <c:ptCount val="2"/>
                      <c:pt idx="0">
                        <c:v>County Health Services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Sheet3!$C$22:$H$22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7000000</c:v>
                      </c:pt>
                      <c:pt idx="1">
                        <c:v>27605350</c:v>
                      </c:pt>
                      <c:pt idx="2">
                        <c:v>404849851</c:v>
                      </c:pt>
                      <c:pt idx="3">
                        <c:v>556554954.85000002</c:v>
                      </c:pt>
                      <c:pt idx="4">
                        <c:v>958745444.70000005</c:v>
                      </c:pt>
                      <c:pt idx="5">
                        <c:v>782650068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2E-4188-8E6C-F673756D0D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Sheet3!$A$24:$B$24</c15:sqref>
                        </c15:formulaRef>
                      </c:ext>
                    </c:extLst>
                    <c:strCache>
                      <c:ptCount val="2"/>
                      <c:pt idx="0">
                        <c:v>Lands, Housing and Urban Development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Sheet3!$C$24:$H$24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24243114</c:v>
                      </c:pt>
                      <c:pt idx="1">
                        <c:v>26471878</c:v>
                      </c:pt>
                      <c:pt idx="2">
                        <c:v>37488028</c:v>
                      </c:pt>
                      <c:pt idx="3">
                        <c:v>37768028</c:v>
                      </c:pt>
                      <c:pt idx="4">
                        <c:v>28968028</c:v>
                      </c:pt>
                      <c:pt idx="5">
                        <c:v>36307943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2E-4188-8E6C-F673756D0D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Sheet3!$A$25:$B$25</c15:sqref>
                        </c15:formulaRef>
                      </c:ext>
                    </c:extLst>
                    <c:strCache>
                      <c:ptCount val="2"/>
                      <c:pt idx="0">
                        <c:v>Lands, Housing and Urban Development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Sheet3!$C$25:$H$25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53100000</c:v>
                      </c:pt>
                      <c:pt idx="1">
                        <c:v>43491400</c:v>
                      </c:pt>
                      <c:pt idx="2">
                        <c:v>71302200</c:v>
                      </c:pt>
                      <c:pt idx="3">
                        <c:v>164999830.5</c:v>
                      </c:pt>
                      <c:pt idx="4">
                        <c:v>99192630.5</c:v>
                      </c:pt>
                      <c:pt idx="5">
                        <c:v>106479534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2E-4188-8E6C-F673756D0D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Sheet3!$A$27:$B$27</c15:sqref>
                        </c15:formulaRef>
                      </c:ext>
                    </c:extLst>
                    <c:strCache>
                      <c:ptCount val="2"/>
                      <c:pt idx="0">
                        <c:v>Transport and Infrastructure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Sheet3!$C$27:$H$27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41191050</c:v>
                      </c:pt>
                      <c:pt idx="1">
                        <c:v>42595905</c:v>
                      </c:pt>
                      <c:pt idx="2">
                        <c:v>78066285</c:v>
                      </c:pt>
                      <c:pt idx="3">
                        <c:v>79578285</c:v>
                      </c:pt>
                      <c:pt idx="4">
                        <c:v>77078285</c:v>
                      </c:pt>
                      <c:pt idx="5">
                        <c:v>74733368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2E-4188-8E6C-F673756D0D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Sheet3!$A$28:$B$28</c15:sqref>
                        </c15:formulaRef>
                      </c:ext>
                    </c:extLst>
                    <c:strCache>
                      <c:ptCount val="2"/>
                      <c:pt idx="0">
                        <c:v>Transport and Infrastructure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Sheet3!$C$28:$H$28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168400000</c:v>
                      </c:pt>
                      <c:pt idx="1">
                        <c:v>107439102</c:v>
                      </c:pt>
                      <c:pt idx="2">
                        <c:v>226831775</c:v>
                      </c:pt>
                      <c:pt idx="3">
                        <c:v>391680629.51999998</c:v>
                      </c:pt>
                      <c:pt idx="4">
                        <c:v>612081564</c:v>
                      </c:pt>
                      <c:pt idx="5">
                        <c:v>466281287.72000003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2E-4188-8E6C-F673756D0D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Sheet3!$A$30:$B$30</c15:sqref>
                        </c15:formulaRef>
                      </c:ext>
                    </c:extLst>
                    <c:strCache>
                      <c:ptCount val="2"/>
                      <c:pt idx="0">
                        <c:v>Trade, Co-operatives, Tourism Industrialization and Enterprise Development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Sheet3!$C$30:$H$30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80274397</c:v>
                      </c:pt>
                      <c:pt idx="1">
                        <c:v>92398245</c:v>
                      </c:pt>
                      <c:pt idx="2">
                        <c:v>52270941</c:v>
                      </c:pt>
                      <c:pt idx="3">
                        <c:v>42839441</c:v>
                      </c:pt>
                      <c:pt idx="4">
                        <c:v>42839441</c:v>
                      </c:pt>
                      <c:pt idx="5">
                        <c:v>47839441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2E-4188-8E6C-F673756D0D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Sheet3!$A$31:$B$31</c15:sqref>
                        </c15:formulaRef>
                      </c:ext>
                    </c:extLst>
                    <c:strCache>
                      <c:ptCount val="2"/>
                      <c:pt idx="0">
                        <c:v>Trade, Co-operatives, Tourism Industrialization and Enterprise Development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Sheet3!$C$31:$H$31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9320086</c:v>
                      </c:pt>
                      <c:pt idx="1">
                        <c:v>77302200</c:v>
                      </c:pt>
                      <c:pt idx="2">
                        <c:v>69936316</c:v>
                      </c:pt>
                      <c:pt idx="3">
                        <c:v>19585934</c:v>
                      </c:pt>
                      <c:pt idx="4">
                        <c:v>19471788</c:v>
                      </c:pt>
                      <c:pt idx="5">
                        <c:v>38500000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2E-4188-8E6C-F673756D0D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Sheet3!$A$33:$B$33</c15:sqref>
                        </c15:formulaRef>
                      </c:ext>
                    </c:extLst>
                    <c:strCache>
                      <c:ptCount val="2"/>
                      <c:pt idx="0">
                        <c:v>Gender and Youth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Sheet3!$C$33:$H$33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22842934</c:v>
                      </c:pt>
                      <c:pt idx="1">
                        <c:v>72252028</c:v>
                      </c:pt>
                      <c:pt idx="2">
                        <c:v>37155210</c:v>
                      </c:pt>
                      <c:pt idx="3">
                        <c:v>46168210</c:v>
                      </c:pt>
                      <c:pt idx="4">
                        <c:v>46168210</c:v>
                      </c:pt>
                      <c:pt idx="5">
                        <c:v>51668210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2E-4188-8E6C-F673756D0D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Sheet3!$A$34:$B$34</c15:sqref>
                        </c15:formulaRef>
                      </c:ext>
                    </c:extLst>
                    <c:strCache>
                      <c:ptCount val="2"/>
                      <c:pt idx="0">
                        <c:v>Gender and Youth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Sheet3!$C$34:$H$34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109500000</c:v>
                      </c:pt>
                      <c:pt idx="1">
                        <c:v>129504474</c:v>
                      </c:pt>
                      <c:pt idx="2">
                        <c:v>29700000</c:v>
                      </c:pt>
                      <c:pt idx="3">
                        <c:v>9733421</c:v>
                      </c:pt>
                      <c:pt idx="4">
                        <c:v>5000000</c:v>
                      </c:pt>
                      <c:pt idx="5">
                        <c:v>42133334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2E-4188-8E6C-F673756D0D7A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Sheet3!$A$36:$B$36</c15:sqref>
                        </c15:formulaRef>
                      </c:ext>
                    </c:extLst>
                    <c:strCache>
                      <c:ptCount val="2"/>
                      <c:pt idx="0">
                        <c:v>Sports, culture &amp;  Social Services</c:v>
                      </c:pt>
                      <c:pt idx="1">
                        <c:v>RECURRENT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Sheet3!$C$36:$H$36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72073522</c:v>
                      </c:pt>
                      <c:pt idx="1">
                        <c:v>88307645</c:v>
                      </c:pt>
                      <c:pt idx="2">
                        <c:v>38721469</c:v>
                      </c:pt>
                      <c:pt idx="3">
                        <c:v>19345017</c:v>
                      </c:pt>
                      <c:pt idx="4">
                        <c:v>22708017</c:v>
                      </c:pt>
                      <c:pt idx="5">
                        <c:v>36208017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2E-4188-8E6C-F673756D0D7A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Sheet3!$A$37:$B$37</c15:sqref>
                        </c15:formulaRef>
                      </c:ext>
                    </c:extLst>
                    <c:strCache>
                      <c:ptCount val="2"/>
                      <c:pt idx="0">
                        <c:v>Sports, culture &amp;  Social Services</c:v>
                      </c:pt>
                      <c:pt idx="1">
                        <c:v>DEVELOPMENT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Sheet3!$C$1:$H$2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2017/2018</c:v>
                        </c:pt>
                        <c:pt idx="1">
                          <c:v>2018/2019</c:v>
                        </c:pt>
                        <c:pt idx="2">
                          <c:v>2019/2020</c:v>
                        </c:pt>
                        <c:pt idx="3">
                          <c:v>2020/2021</c:v>
                        </c:pt>
                        <c:pt idx="4">
                          <c:v>2021/2022</c:v>
                        </c:pt>
                        <c:pt idx="5">
                          <c:v>2022/2023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Sheet3!$C$37:$H$37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847556512</c:v>
                      </c:pt>
                      <c:pt idx="1">
                        <c:v>574618499</c:v>
                      </c:pt>
                      <c:pt idx="2">
                        <c:v>12500000</c:v>
                      </c:pt>
                      <c:pt idx="3">
                        <c:v>18062200</c:v>
                      </c:pt>
                      <c:pt idx="4">
                        <c:v>19937353</c:v>
                      </c:pt>
                      <c:pt idx="5">
                        <c:v>8466666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2E-4188-8E6C-F673756D0D7A}"/>
                  </c:ext>
                </c:extLst>
              </c15:ser>
            </c15:filteredBarSeries>
          </c:ext>
        </c:extLst>
      </c:barChart>
      <c:catAx>
        <c:axId val="5234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4736"/>
        <c:crosses val="autoZero"/>
        <c:auto val="1"/>
        <c:lblAlgn val="ctr"/>
        <c:lblOffset val="100"/>
        <c:noMultiLvlLbl val="0"/>
      </c:catAx>
      <c:valAx>
        <c:axId val="523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Finance Department Insurance Costs from FY2017/2018 to FY2022/2023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 Motor Vehicle Insurance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Sheet4!$C$2:$H$2</c:f>
              <c:numCache>
                <c:formatCode>#,##0</c:formatCode>
                <c:ptCount val="6"/>
                <c:pt idx="0">
                  <c:v>209283472</c:v>
                </c:pt>
                <c:pt idx="1">
                  <c:v>22000000</c:v>
                </c:pt>
                <c:pt idx="2">
                  <c:v>22000000</c:v>
                </c:pt>
                <c:pt idx="3">
                  <c:v>22000000</c:v>
                </c:pt>
                <c:pt idx="4">
                  <c:v>22000000</c:v>
                </c:pt>
                <c:pt idx="5">
                  <c:v>22000000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A-4E35-9E51-2F33D5C785A0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 Medical Insurance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Sheet4!$C$3:$H$3</c:f>
              <c:numCache>
                <c:formatCode>#,##0</c:formatCode>
                <c:ptCount val="6"/>
                <c:pt idx="0">
                  <c:v>29000000</c:v>
                </c:pt>
                <c:pt idx="1">
                  <c:v>33000000</c:v>
                </c:pt>
                <c:pt idx="2">
                  <c:v>33000000</c:v>
                </c:pt>
                <c:pt idx="3">
                  <c:v>33000000</c:v>
                </c:pt>
                <c:pt idx="4">
                  <c:v>33000000</c:v>
                </c:pt>
                <c:pt idx="5">
                  <c:v>48000000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A-4E35-9E51-2F33D5C785A0}"/>
            </c:ext>
          </c:extLst>
        </c:ser>
        <c:ser>
          <c:idx val="2"/>
          <c:order val="2"/>
          <c:tx>
            <c:strRef>
              <c:f>Sheet4!$B$4</c:f>
              <c:strCache>
                <c:ptCount val="1"/>
                <c:pt idx="0">
                  <c:v> Medical Insurance (NHIF - JG A-N)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Sheet4!$C$4:$H$4</c:f>
              <c:numCache>
                <c:formatCode>#,##0</c:formatCode>
                <c:ptCount val="6"/>
                <c:pt idx="0">
                  <c:v>24000000</c:v>
                </c:pt>
                <c:pt idx="1">
                  <c:v>28000000</c:v>
                </c:pt>
                <c:pt idx="2">
                  <c:v>41520841</c:v>
                </c:pt>
                <c:pt idx="3">
                  <c:v>41520841</c:v>
                </c:pt>
                <c:pt idx="4">
                  <c:v>41520841</c:v>
                </c:pt>
                <c:pt idx="5">
                  <c:v>51520841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A-4E35-9E51-2F33D5C785A0}"/>
            </c:ext>
          </c:extLst>
        </c:ser>
        <c:ser>
          <c:idx val="3"/>
          <c:order val="3"/>
          <c:tx>
            <c:strRef>
              <c:f>Sheet4!$B$5</c:f>
              <c:strCache>
                <c:ptCount val="1"/>
                <c:pt idx="0">
                  <c:v> Other insurance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Sheet4!$C$5:$H$5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A-4E35-9E51-2F33D5C78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7691904"/>
        <c:axId val="397692984"/>
      </c:barChart>
      <c:catAx>
        <c:axId val="3976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2984"/>
        <c:crosses val="autoZero"/>
        <c:auto val="1"/>
        <c:lblAlgn val="ctr"/>
        <c:lblOffset val="100"/>
        <c:noMultiLvlLbl val="0"/>
      </c:catAx>
      <c:valAx>
        <c:axId val="3976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C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Comparision Of Several Recurent Expenditure items (Education Department)from FY2017/2018 to FY2022/2023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C00000"/>
                </a:solidFill>
              </a:defRPr>
            </a:pPr>
            <a:endParaRPr lang="en-US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10057865828973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Sheet4!$B$8</c:f>
              <c:strCache>
                <c:ptCount val="1"/>
                <c:pt idx="0">
                  <c:v> State Education Function Support Programme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Sheet4!$C$8:$H$8</c:f>
              <c:numCache>
                <c:formatCode>#,##0</c:formatCode>
                <c:ptCount val="6"/>
                <c:pt idx="0">
                  <c:v>72050000</c:v>
                </c:pt>
                <c:pt idx="1">
                  <c:v>20000000</c:v>
                </c:pt>
                <c:pt idx="2">
                  <c:v>25000000</c:v>
                </c:pt>
                <c:pt idx="3">
                  <c:v>76500000</c:v>
                </c:pt>
                <c:pt idx="4">
                  <c:v>125600000</c:v>
                </c:pt>
                <c:pt idx="5">
                  <c:v>108200000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32-4F00-AC57-683E3924EC3D}"/>
            </c:ext>
          </c:extLst>
        </c:ser>
        <c:ser>
          <c:idx val="6"/>
          <c:order val="6"/>
          <c:tx>
            <c:strRef>
              <c:f>Sheet4!$B$9</c:f>
              <c:strCache>
                <c:ptCount val="1"/>
                <c:pt idx="0">
                  <c:v>County Owned TVET &amp;Home Craft Centre Development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Sheet4!$C$9:$H$9</c:f>
              <c:numCache>
                <c:formatCode>#,##0</c:formatCode>
                <c:ptCount val="6"/>
                <c:pt idx="0">
                  <c:v>42582166</c:v>
                </c:pt>
                <c:pt idx="1">
                  <c:v>2750000</c:v>
                </c:pt>
                <c:pt idx="2">
                  <c:v>815000</c:v>
                </c:pt>
                <c:pt idx="3">
                  <c:v>27578394</c:v>
                </c:pt>
                <c:pt idx="4">
                  <c:v>27578394</c:v>
                </c:pt>
                <c:pt idx="5">
                  <c:v>678500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32-4F00-AC57-683E3924EC3D}"/>
            </c:ext>
          </c:extLst>
        </c:ser>
        <c:ser>
          <c:idx val="7"/>
          <c:order val="7"/>
          <c:tx>
            <c:strRef>
              <c:f>Sheet4!$B$10</c:f>
              <c:strCache>
                <c:ptCount val="1"/>
                <c:pt idx="0">
                  <c:v>Pre- Primary Education &amp; Child- Day- Care Services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Sheet4!$C$10:$H$10</c:f>
              <c:numCache>
                <c:formatCode>#,##0</c:formatCode>
                <c:ptCount val="6"/>
                <c:pt idx="0">
                  <c:v>5921756</c:v>
                </c:pt>
                <c:pt idx="1">
                  <c:v>11675042</c:v>
                </c:pt>
                <c:pt idx="2">
                  <c:v>7980000</c:v>
                </c:pt>
                <c:pt idx="3">
                  <c:v>2770000</c:v>
                </c:pt>
                <c:pt idx="4">
                  <c:v>7440000</c:v>
                </c:pt>
                <c:pt idx="5">
                  <c:v>7440000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32-4F00-AC57-683E3924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838616"/>
        <c:axId val="51583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Sheet4!$B$2</c15:sqref>
                        </c15:formulaRef>
                      </c:ext>
                    </c:extLst>
                    <c:strCache>
                      <c:ptCount val="1"/>
                      <c:pt idx="0">
                        <c:v> Motor Vehicle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Sheet4!$C$2:$H$2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209283472</c:v>
                      </c:pt>
                      <c:pt idx="1">
                        <c:v>22000000</c:v>
                      </c:pt>
                      <c:pt idx="2">
                        <c:v>22000000</c:v>
                      </c:pt>
                      <c:pt idx="3">
                        <c:v>22000000</c:v>
                      </c:pt>
                      <c:pt idx="4">
                        <c:v>22000000</c:v>
                      </c:pt>
                      <c:pt idx="5">
                        <c:v>22000000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32-4F00-AC57-683E3924EC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Sheet4!$B$3</c15:sqref>
                        </c15:formulaRef>
                      </c:ext>
                    </c:extLst>
                    <c:strCache>
                      <c:ptCount val="1"/>
                      <c:pt idx="0">
                        <c:v> Medical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Sheet4!$C$3:$H$3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29000000</c:v>
                      </c:pt>
                      <c:pt idx="1">
                        <c:v>33000000</c:v>
                      </c:pt>
                      <c:pt idx="2">
                        <c:v>33000000</c:v>
                      </c:pt>
                      <c:pt idx="3">
                        <c:v>33000000</c:v>
                      </c:pt>
                      <c:pt idx="4">
                        <c:v>33000000</c:v>
                      </c:pt>
                      <c:pt idx="5">
                        <c:v>48000000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32-4F00-AC57-683E3924EC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Sheet4!$B$4</c15:sqref>
                        </c15:formulaRef>
                      </c:ext>
                    </c:extLst>
                    <c:strCache>
                      <c:ptCount val="1"/>
                      <c:pt idx="0">
                        <c:v> Medical Insurance (NHIF - JG A-N)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Sheet4!$C$4:$H$4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24000000</c:v>
                      </c:pt>
                      <c:pt idx="1">
                        <c:v>28000000</c:v>
                      </c:pt>
                      <c:pt idx="2">
                        <c:v>41520841</c:v>
                      </c:pt>
                      <c:pt idx="3">
                        <c:v>41520841</c:v>
                      </c:pt>
                      <c:pt idx="4">
                        <c:v>41520841</c:v>
                      </c:pt>
                      <c:pt idx="5">
                        <c:v>51520841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32-4F00-AC57-683E3924EC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Sheet4!$B$5</c15:sqref>
                        </c15:formulaRef>
                      </c:ext>
                    </c:extLst>
                    <c:strCache>
                      <c:ptCount val="1"/>
                      <c:pt idx="0">
                        <c:v> Other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Sheet4!$C$5:$H$5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32-4F00-AC57-683E3924EC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Sheet4!$B$6</c15:sqref>
                        </c15:formulaRef>
                      </c:ext>
                    </c:extLst>
                    <c:strCache>
                      <c:ptCount val="1"/>
                      <c:pt idx="0">
                        <c:v> Insurance Costs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Sheet4!$C$6:$H$6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262283472</c:v>
                      </c:pt>
                      <c:pt idx="1">
                        <c:v>83000000</c:v>
                      </c:pt>
                      <c:pt idx="2">
                        <c:v>96520841</c:v>
                      </c:pt>
                      <c:pt idx="3">
                        <c:v>96520841</c:v>
                      </c:pt>
                      <c:pt idx="4">
                        <c:v>96520841</c:v>
                      </c:pt>
                      <c:pt idx="5">
                        <c:v>126520841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32-4F00-AC57-683E3924EC3D}"/>
                  </c:ext>
                </c:extLst>
              </c15:ser>
            </c15:filteredBarSeries>
          </c:ext>
        </c:extLst>
      </c:barChart>
      <c:catAx>
        <c:axId val="51583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</a:t>
                </a:r>
                <a:r>
                  <a:rPr lang="en-US" baseline="0"/>
                  <a:t>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35736"/>
        <c:crosses val="autoZero"/>
        <c:auto val="1"/>
        <c:lblAlgn val="ctr"/>
        <c:lblOffset val="100"/>
        <c:noMultiLvlLbl val="0"/>
      </c:catAx>
      <c:valAx>
        <c:axId val="51583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spc="100" baseline="0">
                <a:solidFill>
                  <a:schemeClr val="accent4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Comparision Of Several Recurent Expenditure items (Health Department)from FY2017/2018 to FY2022/2023</a:t>
            </a:r>
          </a:p>
          <a:p>
            <a:pPr algn="ctr" rtl="0">
              <a:defRPr/>
            </a:pPr>
            <a:endParaRPr lang="en-US"/>
          </a:p>
        </c:rich>
      </c:tx>
      <c:layout>
        <c:manualLayout>
          <c:xMode val="edge"/>
          <c:yMode val="edge"/>
          <c:x val="0.126798556430446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spc="100" baseline="0">
              <a:solidFill>
                <a:schemeClr val="accent4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Sheet4!$A$12:$B$12</c:f>
              <c:strCache>
                <c:ptCount val="2"/>
                <c:pt idx="0">
                  <c:v>HEALTH SECTOR</c:v>
                </c:pt>
                <c:pt idx="1">
                  <c:v>Medical Drugs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Sheet4!$C$12:$H$12</c:f>
              <c:numCache>
                <c:formatCode>#,##0</c:formatCode>
                <c:ptCount val="6"/>
                <c:pt idx="0">
                  <c:v>90000000</c:v>
                </c:pt>
                <c:pt idx="1">
                  <c:v>77430521</c:v>
                </c:pt>
                <c:pt idx="2">
                  <c:v>126000000</c:v>
                </c:pt>
                <c:pt idx="3">
                  <c:v>158230830</c:v>
                </c:pt>
                <c:pt idx="4">
                  <c:v>252796545.56999999</c:v>
                </c:pt>
                <c:pt idx="5">
                  <c:v>282029401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D7-41E3-8112-AFFB266CCAB0}"/>
            </c:ext>
          </c:extLst>
        </c:ser>
        <c:ser>
          <c:idx val="9"/>
          <c:order val="9"/>
          <c:tx>
            <c:strRef>
              <c:f>Sheet4!$A$13:$B$13</c:f>
              <c:strCache>
                <c:ptCount val="2"/>
                <c:pt idx="0">
                  <c:v>HEALTH SECTOR</c:v>
                </c:pt>
                <c:pt idx="1">
                  <c:v>Dressings and Other Non-Pharmaceutical Medical Items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Sheet4!$C$1:$H$1</c:f>
              <c:strCache>
                <c:ptCount val="6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</c:strCache>
            </c:strRef>
          </c:cat>
          <c:val>
            <c:numRef>
              <c:f>Sheet4!$C$13:$H$13</c:f>
              <c:numCache>
                <c:formatCode>#,##0</c:formatCode>
                <c:ptCount val="6"/>
                <c:pt idx="0">
                  <c:v>40000000</c:v>
                </c:pt>
                <c:pt idx="1">
                  <c:v>71044343</c:v>
                </c:pt>
                <c:pt idx="2">
                  <c:v>71000000</c:v>
                </c:pt>
                <c:pt idx="3">
                  <c:v>110624228</c:v>
                </c:pt>
                <c:pt idx="4">
                  <c:v>142448847</c:v>
                </c:pt>
                <c:pt idx="5">
                  <c:v>157448847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D7-41E3-8112-AFFB266C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7024192"/>
        <c:axId val="567029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Sheet4!$A$2:$B$2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 Motor Vehicle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Sheet4!$C$2:$H$2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209283472</c:v>
                      </c:pt>
                      <c:pt idx="1">
                        <c:v>22000000</c:v>
                      </c:pt>
                      <c:pt idx="2">
                        <c:v>22000000</c:v>
                      </c:pt>
                      <c:pt idx="3">
                        <c:v>22000000</c:v>
                      </c:pt>
                      <c:pt idx="4">
                        <c:v>22000000</c:v>
                      </c:pt>
                      <c:pt idx="5">
                        <c:v>22000000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D7-41E3-8112-AFFB266CCAB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Sheet4!$A$3:$B$3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 Medical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Sheet4!$C$3:$H$3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29000000</c:v>
                      </c:pt>
                      <c:pt idx="1">
                        <c:v>33000000</c:v>
                      </c:pt>
                      <c:pt idx="2">
                        <c:v>33000000</c:v>
                      </c:pt>
                      <c:pt idx="3">
                        <c:v>33000000</c:v>
                      </c:pt>
                      <c:pt idx="4">
                        <c:v>33000000</c:v>
                      </c:pt>
                      <c:pt idx="5">
                        <c:v>48000000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D7-41E3-8112-AFFB266CCAB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Sheet4!$A$4:$B$4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 Medical Insurance (NHIF - JG A-N)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Sheet4!$C$4:$H$4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24000000</c:v>
                      </c:pt>
                      <c:pt idx="1">
                        <c:v>28000000</c:v>
                      </c:pt>
                      <c:pt idx="2">
                        <c:v>41520841</c:v>
                      </c:pt>
                      <c:pt idx="3">
                        <c:v>41520841</c:v>
                      </c:pt>
                      <c:pt idx="4">
                        <c:v>41520841</c:v>
                      </c:pt>
                      <c:pt idx="5">
                        <c:v>51520841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D7-41E3-8112-AFFB266CCAB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Sheet4!$A$5:$B$5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 Other insurance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Sheet4!$C$5:$H$5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D7-41E3-8112-AFFB266CCAB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Sheet4!$A$6:$B$6</c15:sqref>
                        </c15:formulaRef>
                      </c:ext>
                    </c:extLst>
                    <c:strCache>
                      <c:ptCount val="2"/>
                      <c:pt idx="0">
                        <c:v>FINANCE AND ECONOMIC PLANNING</c:v>
                      </c:pt>
                      <c:pt idx="1">
                        <c:v> Insurance Costs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Sheet4!$C$6:$H$6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262283472</c:v>
                      </c:pt>
                      <c:pt idx="1">
                        <c:v>83000000</c:v>
                      </c:pt>
                      <c:pt idx="2">
                        <c:v>96520841</c:v>
                      </c:pt>
                      <c:pt idx="3">
                        <c:v>96520841</c:v>
                      </c:pt>
                      <c:pt idx="4">
                        <c:v>96520841</c:v>
                      </c:pt>
                      <c:pt idx="5">
                        <c:v>126520841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D7-41E3-8112-AFFB266CCAB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Sheet4!$A$8:$B$8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 State Education Function Support Programme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Sheet4!$C$8:$H$8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72050000</c:v>
                      </c:pt>
                      <c:pt idx="1">
                        <c:v>20000000</c:v>
                      </c:pt>
                      <c:pt idx="2">
                        <c:v>25000000</c:v>
                      </c:pt>
                      <c:pt idx="3">
                        <c:v>76500000</c:v>
                      </c:pt>
                      <c:pt idx="4">
                        <c:v>125600000</c:v>
                      </c:pt>
                      <c:pt idx="5">
                        <c:v>108200000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D7-41E3-8112-AFFB266CCAB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Sheet4!$A$9:$B$9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County Owned TVET &amp;Home Craft Centre Development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Sheet4!$C$9:$H$9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42582166</c:v>
                      </c:pt>
                      <c:pt idx="1">
                        <c:v>2750000</c:v>
                      </c:pt>
                      <c:pt idx="2">
                        <c:v>815000</c:v>
                      </c:pt>
                      <c:pt idx="3">
                        <c:v>27578394</c:v>
                      </c:pt>
                      <c:pt idx="4">
                        <c:v>27578394</c:v>
                      </c:pt>
                      <c:pt idx="5">
                        <c:v>678500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D7-41E3-8112-AFFB266CCAB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Sheet4!$A$10:$B$10</c15:sqref>
                        </c15:formulaRef>
                      </c:ext>
                    </c:extLst>
                    <c:strCache>
                      <c:ptCount val="2"/>
                      <c:pt idx="0">
                        <c:v>EDUCATION</c:v>
                      </c:pt>
                      <c:pt idx="1">
                        <c:v>Pre- Primary Education &amp; Child- Day- Care Services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Sheet4!$C$1:$H$1</c15:sqref>
                        </c15:formulaRef>
                      </c:ext>
                    </c:extLst>
                    <c:strCache>
                      <c:ptCount val="6"/>
                      <c:pt idx="0">
                        <c:v>2017/2018</c:v>
                      </c:pt>
                      <c:pt idx="1">
                        <c:v>2018/2019</c:v>
                      </c:pt>
                      <c:pt idx="2">
                        <c:v>2019/2020</c:v>
                      </c:pt>
                      <c:pt idx="3">
                        <c:v>2020/2021</c:v>
                      </c:pt>
                      <c:pt idx="4">
                        <c:v>2021/2022</c:v>
                      </c:pt>
                      <c:pt idx="5">
                        <c:v>2022/2023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Sheet4!$C$10:$H$10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5921756</c:v>
                      </c:pt>
                      <c:pt idx="1">
                        <c:v>11675042</c:v>
                      </c:pt>
                      <c:pt idx="2">
                        <c:v>7980000</c:v>
                      </c:pt>
                      <c:pt idx="3">
                        <c:v>2770000</c:v>
                      </c:pt>
                      <c:pt idx="4">
                        <c:v>7440000</c:v>
                      </c:pt>
                      <c:pt idx="5">
                        <c:v>7440000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D7-41E3-8112-AFFB266CCAB0}"/>
                  </c:ext>
                </c:extLst>
              </c15:ser>
            </c15:filteredBarSeries>
          </c:ext>
        </c:extLst>
      </c:barChart>
      <c:catAx>
        <c:axId val="56702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9232"/>
        <c:crosses val="autoZero"/>
        <c:auto val="1"/>
        <c:lblAlgn val="ctr"/>
        <c:lblOffset val="100"/>
        <c:noMultiLvlLbl val="0"/>
      </c:catAx>
      <c:valAx>
        <c:axId val="567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>
      <a:noFill/>
    </a:ln>
    <a:effectLst/>
  </c:spPr>
  <c:txPr>
    <a:bodyPr/>
    <a:lstStyle/>
    <a:p>
      <a:pPr>
        <a:defRPr>
          <a:solidFill>
            <a:schemeClr val="accent4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1</xdr:rowOff>
    </xdr:from>
    <xdr:to>
      <xdr:col>3</xdr:col>
      <xdr:colOff>885825</xdr:colOff>
      <xdr:row>32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28AB1-4C0E-8439-2919-0E4264338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20</xdr:row>
      <xdr:rowOff>152400</xdr:rowOff>
    </xdr:from>
    <xdr:to>
      <xdr:col>11</xdr:col>
      <xdr:colOff>38100</xdr:colOff>
      <xdr:row>32</xdr:row>
      <xdr:rowOff>33336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BEA5D-82D9-2CDA-D6A8-C9A3F7CB7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32</xdr:row>
      <xdr:rowOff>157162</xdr:rowOff>
    </xdr:from>
    <xdr:to>
      <xdr:col>5</xdr:col>
      <xdr:colOff>342900</xdr:colOff>
      <xdr:row>48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E2D88-4EF6-73EE-042E-C7E4FE1C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695325</xdr:colOff>
      <xdr:row>32</xdr:row>
      <xdr:rowOff>157162</xdr:rowOff>
    </xdr:from>
    <xdr:to>
      <xdr:col>11</xdr:col>
      <xdr:colOff>495300</xdr:colOff>
      <xdr:row>48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73143-E065-7FB3-FAED-5D4F8B1E7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19</xdr:row>
      <xdr:rowOff>9525</xdr:rowOff>
    </xdr:from>
    <xdr:to>
      <xdr:col>10</xdr:col>
      <xdr:colOff>390524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02C10A-D566-4701-AFBC-9F7E8AD95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15</xdr:row>
      <xdr:rowOff>138112</xdr:rowOff>
    </xdr:from>
    <xdr:to>
      <xdr:col>16</xdr:col>
      <xdr:colOff>247650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2A3F8-0BD5-D8EA-C885-4AE19332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161925</xdr:rowOff>
    </xdr:from>
    <xdr:to>
      <xdr:col>2</xdr:col>
      <xdr:colOff>752475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5A8C5-D124-D1CF-4198-3B3E9000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38101</xdr:colOff>
      <xdr:row>14</xdr:row>
      <xdr:rowOff>171449</xdr:rowOff>
    </xdr:from>
    <xdr:to>
      <xdr:col>12</xdr:col>
      <xdr:colOff>419101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B4924-8272-309C-A5AB-0BC0492C5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34</xdr:row>
      <xdr:rowOff>185736</xdr:rowOff>
    </xdr:from>
    <xdr:to>
      <xdr:col>2</xdr:col>
      <xdr:colOff>666750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2E7ED-A446-F67A-831F-0F5AB0C9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0</xdr:row>
      <xdr:rowOff>76200</xdr:rowOff>
    </xdr:from>
    <xdr:to>
      <xdr:col>12</xdr:col>
      <xdr:colOff>171450</xdr:colOff>
      <xdr:row>15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FA8AD-3251-461F-66D5-5EF83ADD0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847724</xdr:colOff>
      <xdr:row>2</xdr:row>
      <xdr:rowOff>176211</xdr:rowOff>
    </xdr:from>
    <xdr:to>
      <xdr:col>14</xdr:col>
      <xdr:colOff>38099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53899-45DB-75F0-3A0A-C2BD1DD83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676276</xdr:colOff>
      <xdr:row>12</xdr:row>
      <xdr:rowOff>1019174</xdr:rowOff>
    </xdr:from>
    <xdr:to>
      <xdr:col>16</xdr:col>
      <xdr:colOff>1</xdr:colOff>
      <xdr:row>19</xdr:row>
      <xdr:rowOff>1285874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02546-8989-E15C-2469-2F1D7CE32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180975</xdr:rowOff>
    </xdr:from>
    <xdr:to>
      <xdr:col>15</xdr:col>
      <xdr:colOff>238125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47E06-841A-2534-EA36-DFFEB8B48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REV.%20SOURCES%201%20(1)%20OCT.xlsx" TargetMode="External"/><Relationship Id="rId1" Type="http://schemas.openxmlformats.org/officeDocument/2006/relationships/externalLinkPath" Target="/Users/USER/Downloads/REV.%20SOURCES%201%20(1)%20O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Supplementary%20Recurrent%202%20-Adjusted%20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Approved%20Supplementary%202%20Budget%202018-19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Supplementary%20Budget%201%20FY%20201920%20Final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lementary%20Development%202%20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proved%20Supplementary%202%20Budget%202018-19%20%20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Local\Microsoft\Windows\INetCache\IE\02AD03SY\APPROVED_SUPPLEMENTARY_BUDGET_3_FY_2020-21_Corrected%5b2%5d.xlsx" TargetMode="External"/><Relationship Id="rId1" Type="http://schemas.openxmlformats.org/officeDocument/2006/relationships/externalLinkPath" Target="/Users/USER/AppData/Local/Microsoft/Windows/INetCache/IE/02AD03SY/APPROVED_SUPPLEMENTARY_BUDGET_3_FY_2020-21_Corrected%5b2%5d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Local\Microsoft\Windows\INetCache\IE\0WJUYZ3U\APPROVED_BUDGET_FOR_2021-22_FY_Final%5b1%5d.xlsx" TargetMode="External"/><Relationship Id="rId1" Type="http://schemas.openxmlformats.org/officeDocument/2006/relationships/externalLinkPath" Target="/Users/USER/AppData/Local/Microsoft/Windows/INetCache/IE/0WJUYZ3U/APPROVED_BUDGET_FOR_2021-22_FY_Final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ENUE "/>
      <sheetName val="DPT EXPENDITURES "/>
      <sheetName val="Sheet3"/>
    </sheetNames>
    <sheetDataSet>
      <sheetData sheetId="0" refreshError="1"/>
      <sheetData sheetId="1">
        <row r="17">
          <cell r="D17">
            <v>4237419764</v>
          </cell>
          <cell r="F17">
            <v>4531059120.8999996</v>
          </cell>
          <cell r="H17">
            <v>4847449050</v>
          </cell>
          <cell r="K17">
            <v>2558185903.8699999</v>
          </cell>
          <cell r="M17">
            <v>3174272986.1999998</v>
          </cell>
          <cell r="O17">
            <v>2185059922.7200003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LINE BUDGET"/>
      <sheetName val="Resource"/>
      <sheetName val="Sheet5"/>
    </sheetNames>
    <sheetDataSet>
      <sheetData sheetId="0">
        <row r="6">
          <cell r="D6">
            <v>627122175</v>
          </cell>
        </row>
        <row r="7">
          <cell r="D7">
            <v>466165696</v>
          </cell>
        </row>
        <row r="8">
          <cell r="D8">
            <v>428133410</v>
          </cell>
        </row>
        <row r="9">
          <cell r="D9">
            <v>1706763306</v>
          </cell>
        </row>
        <row r="10">
          <cell r="D10">
            <v>213657151</v>
          </cell>
        </row>
        <row r="11">
          <cell r="D11">
            <v>247547194</v>
          </cell>
        </row>
        <row r="12">
          <cell r="D12">
            <v>55785848</v>
          </cell>
        </row>
        <row r="13">
          <cell r="D13">
            <v>24243114</v>
          </cell>
        </row>
        <row r="14">
          <cell r="D14">
            <v>41191049.550000004</v>
          </cell>
        </row>
        <row r="15">
          <cell r="D15">
            <v>80274397</v>
          </cell>
        </row>
        <row r="16">
          <cell r="D16">
            <v>22842934</v>
          </cell>
        </row>
        <row r="17">
          <cell r="D17">
            <v>72073522</v>
          </cell>
        </row>
        <row r="19">
          <cell r="D19">
            <v>3985799796.5500002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Supplementary"/>
      <sheetName val="SUMMARY(R)"/>
      <sheetName val="LINE BUDGET(R)"/>
      <sheetName val="SUMMARY(D)"/>
      <sheetName val="LINE BUDGET(D)"/>
      <sheetName val="Sheet1"/>
      <sheetName val="Sheet2"/>
      <sheetName val="Resource 2"/>
      <sheetName val="Resource 1"/>
      <sheetName val="SUMMARY(REC)"/>
      <sheetName val="Resource Envelope"/>
      <sheetName val="Sheet4"/>
      <sheetName val="Sheet5"/>
      <sheetName val="Sheet6"/>
      <sheetName val="Sheet7"/>
      <sheetName val="PRINCIPAL ITEM"/>
      <sheetName val="DEVT BUDGET FY 2019-20"/>
      <sheetName val="Sheet8"/>
    </sheetNames>
    <sheetDataSet>
      <sheetData sheetId="0"/>
      <sheetData sheetId="1">
        <row r="6">
          <cell r="F6" t="str">
            <v>COLUMN E</v>
          </cell>
        </row>
        <row r="8">
          <cell r="H8">
            <v>601934809.25</v>
          </cell>
        </row>
        <row r="9">
          <cell r="H9">
            <v>472444189</v>
          </cell>
        </row>
        <row r="10">
          <cell r="H10">
            <v>387007957</v>
          </cell>
        </row>
        <row r="11">
          <cell r="H11">
            <v>1811250115</v>
          </cell>
        </row>
        <row r="12">
          <cell r="H12">
            <v>168485229</v>
          </cell>
        </row>
        <row r="13">
          <cell r="H13">
            <v>280996715</v>
          </cell>
        </row>
        <row r="14">
          <cell r="H14">
            <v>49168210</v>
          </cell>
        </row>
        <row r="15">
          <cell r="H15">
            <v>26471878</v>
          </cell>
        </row>
        <row r="16">
          <cell r="H16">
            <v>42595905.200000003</v>
          </cell>
        </row>
        <row r="17">
          <cell r="H17">
            <v>92398245</v>
          </cell>
        </row>
        <row r="18">
          <cell r="H18">
            <v>72252028.200000003</v>
          </cell>
        </row>
        <row r="19">
          <cell r="H19">
            <v>88307645.199999988</v>
          </cell>
        </row>
        <row r="20">
          <cell r="H20">
            <v>4093312925.8499994</v>
          </cell>
        </row>
      </sheetData>
      <sheetData sheetId="2"/>
      <sheetData sheetId="3">
        <row r="7">
          <cell r="J7">
            <v>72117442</v>
          </cell>
        </row>
        <row r="8">
          <cell r="J8">
            <v>86080912</v>
          </cell>
        </row>
        <row r="9">
          <cell r="J9">
            <v>32739185</v>
          </cell>
        </row>
        <row r="10">
          <cell r="J10">
            <v>409380716.75</v>
          </cell>
        </row>
        <row r="11">
          <cell r="J11">
            <v>72644821</v>
          </cell>
        </row>
        <row r="12">
          <cell r="J12">
            <v>185221945</v>
          </cell>
        </row>
        <row r="13">
          <cell r="J13">
            <v>27605350</v>
          </cell>
        </row>
        <row r="14">
          <cell r="J14">
            <v>43491400</v>
          </cell>
        </row>
        <row r="15">
          <cell r="J15">
            <v>107439102</v>
          </cell>
        </row>
        <row r="16">
          <cell r="J16">
            <v>77302200</v>
          </cell>
        </row>
        <row r="17">
          <cell r="J17">
            <v>129504473.92</v>
          </cell>
        </row>
        <row r="18">
          <cell r="J18">
            <v>574618498.81999993</v>
          </cell>
        </row>
        <row r="19">
          <cell r="J19">
            <v>1818146046.49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Envelope"/>
      <sheetName val="SUMMARY(REC)"/>
      <sheetName val="LINE BUDGET(R)"/>
      <sheetName val="Sheet4"/>
      <sheetName val="Sheet5"/>
      <sheetName val="Sheet6"/>
      <sheetName val="Sheet7"/>
      <sheetName val="PRINCIPAL ITEM"/>
      <sheetName val="SUMMARY(D)"/>
      <sheetName val="DEVT BUDGET FY 2019-20"/>
      <sheetName val="Sheet8"/>
      <sheetName val="Sheet9"/>
      <sheetName val="Sheet10"/>
      <sheetName val="Sheet11"/>
      <sheetName val="Sheet1"/>
      <sheetName val="Sheet2"/>
      <sheetName val="Sheet3"/>
    </sheetNames>
    <sheetDataSet>
      <sheetData sheetId="0"/>
      <sheetData sheetId="1">
        <row r="7">
          <cell r="E7">
            <v>569393333</v>
          </cell>
        </row>
        <row r="8">
          <cell r="E8">
            <v>541235923</v>
          </cell>
        </row>
        <row r="9">
          <cell r="E9">
            <v>417474232</v>
          </cell>
        </row>
        <row r="10">
          <cell r="E10">
            <v>224194741</v>
          </cell>
        </row>
        <row r="11">
          <cell r="E11">
            <v>108472439</v>
          </cell>
        </row>
        <row r="12">
          <cell r="E12">
            <v>172969229</v>
          </cell>
        </row>
        <row r="13">
          <cell r="E13">
            <v>2018371430.6999998</v>
          </cell>
        </row>
        <row r="14">
          <cell r="E14">
            <v>37488028</v>
          </cell>
        </row>
        <row r="15">
          <cell r="E15">
            <v>78066285</v>
          </cell>
        </row>
        <row r="16">
          <cell r="E16">
            <v>52270941</v>
          </cell>
        </row>
        <row r="17">
          <cell r="E17">
            <v>37155210</v>
          </cell>
        </row>
        <row r="18">
          <cell r="E18">
            <v>38721469</v>
          </cell>
        </row>
        <row r="19">
          <cell r="E19">
            <v>4295813260.6999998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E6">
            <v>120860717</v>
          </cell>
        </row>
        <row r="7">
          <cell r="E7">
            <v>285308732</v>
          </cell>
        </row>
        <row r="8">
          <cell r="E8">
            <v>30000000</v>
          </cell>
        </row>
        <row r="9">
          <cell r="E9">
            <v>488286283</v>
          </cell>
        </row>
        <row r="10">
          <cell r="E10">
            <v>48934000</v>
          </cell>
        </row>
        <row r="11">
          <cell r="E11">
            <v>47294748</v>
          </cell>
        </row>
        <row r="12">
          <cell r="E12">
            <v>404849851</v>
          </cell>
        </row>
        <row r="13">
          <cell r="E13">
            <v>71302200</v>
          </cell>
        </row>
        <row r="14">
          <cell r="E14">
            <v>226831774.67000002</v>
          </cell>
        </row>
        <row r="15">
          <cell r="E15">
            <v>69936316</v>
          </cell>
        </row>
        <row r="16">
          <cell r="E16">
            <v>29700000</v>
          </cell>
        </row>
        <row r="17">
          <cell r="E17">
            <v>12500000</v>
          </cell>
        </row>
        <row r="18">
          <cell r="E18">
            <v>1835804621.6700001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Supplementary"/>
      <sheetName val="SUMMARY(R)"/>
      <sheetName val="LINE BUDGET(R)"/>
      <sheetName val="SUMMARY(D)"/>
      <sheetName val="LINE BUDGET(D)"/>
      <sheetName val="Sheet1"/>
      <sheetName val="Sheet2"/>
      <sheetName val="Resource 2"/>
      <sheetName val="Resource 1"/>
    </sheetNames>
    <sheetDataSet>
      <sheetData sheetId="0"/>
      <sheetData sheetId="1"/>
      <sheetData sheetId="2"/>
      <sheetData sheetId="3">
        <row r="7">
          <cell r="E7">
            <v>80000000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Supplementary"/>
      <sheetName val="SUMMARY(R)"/>
      <sheetName val="LINE BUDGET(R)"/>
      <sheetName val="SUMMARY(D)"/>
      <sheetName val="LINE BUDGET(D)"/>
      <sheetName val="Sheet1"/>
      <sheetName val="Sheet2"/>
      <sheetName val="Resource 2"/>
      <sheetName val="Resource 1"/>
    </sheetNames>
    <sheetDataSet>
      <sheetData sheetId="0"/>
      <sheetData sheetId="1"/>
      <sheetData sheetId="2"/>
      <sheetData sheetId="3">
        <row r="7">
          <cell r="J7">
            <v>72117442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ource Envelope"/>
      <sheetName val="SUMMARY(REC)"/>
      <sheetName val="LINE BUDGET(R)"/>
      <sheetName val="PRINCIPAL ITEM"/>
      <sheetName val="ECONOMIC CLASSIFICATION"/>
      <sheetName val="SUMMARY(D)"/>
      <sheetName val="DEVELOPMENT BUDGET FY 2020-21"/>
      <sheetName val="E. ITEM"/>
      <sheetName val="Development Projects List"/>
      <sheetName val="WARD CODES"/>
    </sheetNames>
    <sheetDataSet>
      <sheetData sheetId="0" refreshError="1"/>
      <sheetData sheetId="1" refreshError="1"/>
      <sheetData sheetId="2">
        <row r="7">
          <cell r="I7">
            <v>161317778</v>
          </cell>
        </row>
        <row r="18">
          <cell r="I18">
            <v>91000000</v>
          </cell>
        </row>
        <row r="82">
          <cell r="G82">
            <v>260299284</v>
          </cell>
        </row>
        <row r="88">
          <cell r="I88">
            <v>9191000</v>
          </cell>
        </row>
        <row r="91">
          <cell r="I91">
            <v>4000000</v>
          </cell>
        </row>
        <row r="121">
          <cell r="I121">
            <v>1000000</v>
          </cell>
        </row>
        <row r="125">
          <cell r="I125">
            <v>5000000</v>
          </cell>
        </row>
        <row r="149">
          <cell r="I149">
            <v>1000000</v>
          </cell>
        </row>
        <row r="177">
          <cell r="I177">
            <v>5300000</v>
          </cell>
        </row>
        <row r="180">
          <cell r="I180">
            <v>1000000</v>
          </cell>
        </row>
        <row r="203">
          <cell r="I203">
            <v>84732000</v>
          </cell>
        </row>
        <row r="220">
          <cell r="I220">
            <v>3200000</v>
          </cell>
        </row>
        <row r="224">
          <cell r="I224">
            <v>3000000</v>
          </cell>
        </row>
        <row r="234">
          <cell r="I234">
            <v>4000000</v>
          </cell>
        </row>
        <row r="236">
          <cell r="I236">
            <v>0</v>
          </cell>
        </row>
        <row r="258">
          <cell r="I258">
            <v>700000</v>
          </cell>
        </row>
        <row r="289">
          <cell r="I289">
            <v>400000</v>
          </cell>
        </row>
        <row r="306">
          <cell r="I306">
            <v>400000</v>
          </cell>
        </row>
        <row r="326">
          <cell r="I326">
            <v>100000</v>
          </cell>
        </row>
        <row r="345">
          <cell r="I345">
            <v>800000</v>
          </cell>
        </row>
        <row r="365">
          <cell r="I365">
            <v>1690000</v>
          </cell>
        </row>
        <row r="379">
          <cell r="I379">
            <v>231088593</v>
          </cell>
        </row>
        <row r="397">
          <cell r="I397">
            <v>1600000</v>
          </cell>
        </row>
        <row r="401">
          <cell r="I401">
            <v>2000000</v>
          </cell>
        </row>
        <row r="433">
          <cell r="I433">
            <v>1100000</v>
          </cell>
        </row>
        <row r="460">
          <cell r="I460">
            <v>1321120</v>
          </cell>
        </row>
        <row r="486">
          <cell r="I486">
            <v>2200000</v>
          </cell>
        </row>
        <row r="507">
          <cell r="I507">
            <v>376500</v>
          </cell>
        </row>
        <row r="524">
          <cell r="I524">
            <v>600000</v>
          </cell>
        </row>
        <row r="550">
          <cell r="I550">
            <v>4800000</v>
          </cell>
        </row>
        <row r="576">
          <cell r="I576">
            <v>180633435</v>
          </cell>
        </row>
        <row r="580">
          <cell r="I580">
            <v>100000</v>
          </cell>
        </row>
        <row r="596">
          <cell r="I596">
            <v>70000</v>
          </cell>
        </row>
        <row r="601">
          <cell r="I601">
            <v>100000</v>
          </cell>
        </row>
        <row r="607">
          <cell r="I607">
            <v>700000</v>
          </cell>
        </row>
        <row r="614">
          <cell r="I614">
            <v>20000</v>
          </cell>
        </row>
        <row r="625">
          <cell r="I625">
            <v>120000</v>
          </cell>
        </row>
        <row r="637">
          <cell r="I637">
            <v>55000</v>
          </cell>
        </row>
        <row r="652">
          <cell r="I652">
            <v>200000</v>
          </cell>
        </row>
        <row r="735">
          <cell r="I735">
            <v>52855839</v>
          </cell>
        </row>
        <row r="743">
          <cell r="I743">
            <v>100000</v>
          </cell>
        </row>
        <row r="771">
          <cell r="I771">
            <v>300000</v>
          </cell>
        </row>
        <row r="799">
          <cell r="I799">
            <v>200000</v>
          </cell>
        </row>
        <row r="806">
          <cell r="I806">
            <v>300000</v>
          </cell>
        </row>
        <row r="820">
          <cell r="I820">
            <v>300000</v>
          </cell>
        </row>
        <row r="836">
          <cell r="I836">
            <v>80000</v>
          </cell>
        </row>
        <row r="852">
          <cell r="I852">
            <v>131184229</v>
          </cell>
        </row>
        <row r="857">
          <cell r="I857">
            <v>810000</v>
          </cell>
        </row>
        <row r="884">
          <cell r="I884">
            <v>600000</v>
          </cell>
        </row>
        <row r="908">
          <cell r="I908">
            <v>350000</v>
          </cell>
        </row>
        <row r="936">
          <cell r="I936">
            <v>1256005222</v>
          </cell>
        </row>
        <row r="948">
          <cell r="I948">
            <v>1800000</v>
          </cell>
        </row>
        <row r="1002">
          <cell r="I1002">
            <v>25638028</v>
          </cell>
        </row>
        <row r="1009">
          <cell r="I1009">
            <v>280000</v>
          </cell>
        </row>
        <row r="1024">
          <cell r="I1024">
            <v>350000</v>
          </cell>
        </row>
        <row r="1042">
          <cell r="I1042">
            <v>300000</v>
          </cell>
        </row>
        <row r="1059">
          <cell r="I1059">
            <v>300000</v>
          </cell>
        </row>
        <row r="1079">
          <cell r="I1079">
            <v>58068285</v>
          </cell>
        </row>
        <row r="1089">
          <cell r="I1089">
            <v>430000</v>
          </cell>
        </row>
        <row r="1116">
          <cell r="I1116">
            <v>200000</v>
          </cell>
        </row>
        <row r="1134">
          <cell r="I1134">
            <v>300000</v>
          </cell>
        </row>
        <row r="1144">
          <cell r="I1144">
            <v>100000</v>
          </cell>
        </row>
        <row r="1153">
          <cell r="I1153">
            <v>36867741</v>
          </cell>
        </row>
        <row r="1160">
          <cell r="I1160">
            <v>500000</v>
          </cell>
        </row>
        <row r="1187">
          <cell r="I1187">
            <v>200000</v>
          </cell>
        </row>
        <row r="1200">
          <cell r="I1200">
            <v>290000</v>
          </cell>
        </row>
        <row r="1215">
          <cell r="I1215">
            <v>100000</v>
          </cell>
        </row>
        <row r="1225">
          <cell r="I1225">
            <v>70000</v>
          </cell>
        </row>
        <row r="1237">
          <cell r="I1237">
            <v>270000</v>
          </cell>
        </row>
        <row r="1268">
          <cell r="I1268">
            <v>150000</v>
          </cell>
        </row>
        <row r="1283">
          <cell r="I1283">
            <v>150000</v>
          </cell>
        </row>
        <row r="1296">
          <cell r="I1296">
            <v>210000</v>
          </cell>
        </row>
        <row r="1307">
          <cell r="I1307">
            <v>100000</v>
          </cell>
        </row>
        <row r="1310">
          <cell r="I1310">
            <v>1000000</v>
          </cell>
        </row>
        <row r="1322">
          <cell r="I1322">
            <v>100000</v>
          </cell>
        </row>
        <row r="1337">
          <cell r="I1337">
            <v>29571210</v>
          </cell>
        </row>
        <row r="1343">
          <cell r="I1343">
            <v>650000</v>
          </cell>
        </row>
        <row r="1362">
          <cell r="I1362">
            <v>600000</v>
          </cell>
        </row>
        <row r="1381">
          <cell r="I1381">
            <v>350000</v>
          </cell>
        </row>
        <row r="1404">
          <cell r="I1404">
            <v>400000</v>
          </cell>
        </row>
        <row r="1427">
          <cell r="I1427">
            <v>10221467</v>
          </cell>
        </row>
        <row r="1433">
          <cell r="I1433">
            <v>900000</v>
          </cell>
        </row>
        <row r="1454">
          <cell r="I1454">
            <v>300000</v>
          </cell>
        </row>
        <row r="1479">
          <cell r="I1479">
            <v>150000</v>
          </cell>
        </row>
        <row r="1491">
          <cell r="I1491">
            <v>250000</v>
          </cell>
        </row>
        <row r="1516">
          <cell r="I1516">
            <v>550000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ource Envelope"/>
      <sheetName val="SUMMARY(REC)"/>
      <sheetName val="LINE BUDGET(R)"/>
      <sheetName val="Sheet17"/>
      <sheetName val="PRINCIPAL ITEM"/>
      <sheetName val="ECONOMIC CLASSIFICATION"/>
      <sheetName val="SUMMARY(D)"/>
      <sheetName val="DEVELOPMENT BUDGET FY 2020-21"/>
      <sheetName val="Sheet16"/>
      <sheetName val="Sheet15"/>
      <sheetName val="Sheet14"/>
      <sheetName val="Sheet13"/>
      <sheetName val="Sheet12"/>
      <sheetName val="Sheet10"/>
      <sheetName val="Sheet11"/>
      <sheetName val="Sheet9"/>
      <sheetName val="Sheet8"/>
      <sheetName val="Sheet7"/>
      <sheetName val="Sheet6"/>
      <sheetName val="Sheet5"/>
      <sheetName val="Sheet4"/>
      <sheetName val="Sheet3"/>
      <sheetName val="Sheet1"/>
      <sheetName val="Sheet2"/>
      <sheetName val="Variations"/>
      <sheetName val="E. ITEM"/>
      <sheetName val="Development Projects List"/>
      <sheetName val="WARD CODES"/>
    </sheetNames>
    <sheetDataSet>
      <sheetData sheetId="0" refreshError="1"/>
      <sheetData sheetId="1" refreshError="1"/>
      <sheetData sheetId="2">
        <row r="7">
          <cell r="Q7">
            <v>176159670</v>
          </cell>
        </row>
        <row r="18">
          <cell r="Q18">
            <v>80000000</v>
          </cell>
        </row>
        <row r="22">
          <cell r="Q22">
            <v>28000000</v>
          </cell>
        </row>
        <row r="86">
          <cell r="Q86">
            <v>260299284</v>
          </cell>
        </row>
        <row r="92">
          <cell r="Q92">
            <v>7549000</v>
          </cell>
        </row>
        <row r="95">
          <cell r="Q95">
            <v>4000000</v>
          </cell>
        </row>
        <row r="125">
          <cell r="Q125">
            <v>500000</v>
          </cell>
        </row>
        <row r="129">
          <cell r="Q129">
            <v>1000000</v>
          </cell>
        </row>
        <row r="153">
          <cell r="Q153">
            <v>1000000</v>
          </cell>
        </row>
        <row r="181">
          <cell r="Q181">
            <v>5300000</v>
          </cell>
        </row>
        <row r="184">
          <cell r="Q184">
            <v>1000000</v>
          </cell>
        </row>
        <row r="207">
          <cell r="Q207">
            <v>94732000</v>
          </cell>
        </row>
        <row r="224">
          <cell r="Q224">
            <v>3200000</v>
          </cell>
        </row>
        <row r="228">
          <cell r="Q228">
            <v>3000000</v>
          </cell>
        </row>
        <row r="238">
          <cell r="Q238">
            <v>5000000</v>
          </cell>
        </row>
        <row r="262">
          <cell r="Q262">
            <v>700000</v>
          </cell>
        </row>
        <row r="298">
          <cell r="Q298">
            <v>400000</v>
          </cell>
        </row>
        <row r="315">
          <cell r="Q315">
            <v>400000</v>
          </cell>
        </row>
        <row r="335">
          <cell r="Q335">
            <v>100000</v>
          </cell>
        </row>
        <row r="354">
          <cell r="Q354">
            <v>800000</v>
          </cell>
        </row>
        <row r="374">
          <cell r="Q374">
            <v>1690000</v>
          </cell>
        </row>
        <row r="388">
          <cell r="Q388">
            <v>231088593</v>
          </cell>
        </row>
        <row r="406">
          <cell r="Q406">
            <v>1600000</v>
          </cell>
        </row>
        <row r="410">
          <cell r="Q410">
            <v>2000000</v>
          </cell>
        </row>
        <row r="448">
          <cell r="Q448">
            <v>1100000</v>
          </cell>
        </row>
        <row r="475">
          <cell r="Q475">
            <v>1321120</v>
          </cell>
        </row>
        <row r="501">
          <cell r="Q501">
            <v>2200000</v>
          </cell>
        </row>
        <row r="522">
          <cell r="Q522">
            <v>376500</v>
          </cell>
        </row>
        <row r="539">
          <cell r="Q539">
            <v>600000</v>
          </cell>
        </row>
        <row r="565">
          <cell r="Q565">
            <v>4800000</v>
          </cell>
        </row>
        <row r="591">
          <cell r="Q591">
            <v>180633435</v>
          </cell>
        </row>
        <row r="595">
          <cell r="Q595">
            <v>100000</v>
          </cell>
        </row>
        <row r="611">
          <cell r="Q611">
            <v>70000</v>
          </cell>
        </row>
        <row r="616">
          <cell r="Q616">
            <v>100000</v>
          </cell>
        </row>
        <row r="622">
          <cell r="Q622">
            <v>700000</v>
          </cell>
        </row>
        <row r="629">
          <cell r="Q629">
            <v>20000</v>
          </cell>
        </row>
        <row r="640">
          <cell r="Q640">
            <v>120000</v>
          </cell>
        </row>
        <row r="652">
          <cell r="Q652">
            <v>55000</v>
          </cell>
        </row>
        <row r="667">
          <cell r="Q667">
            <v>200000</v>
          </cell>
        </row>
        <row r="750">
          <cell r="Q750">
            <v>52855839</v>
          </cell>
        </row>
        <row r="758">
          <cell r="Q758">
            <v>100000</v>
          </cell>
        </row>
        <row r="786">
          <cell r="Q786">
            <v>300000</v>
          </cell>
        </row>
        <row r="814">
          <cell r="Q814">
            <v>200000</v>
          </cell>
        </row>
        <row r="821">
          <cell r="Q821">
            <v>300000</v>
          </cell>
        </row>
        <row r="835">
          <cell r="Q835">
            <v>300000</v>
          </cell>
        </row>
        <row r="851">
          <cell r="Q851">
            <v>80000</v>
          </cell>
        </row>
        <row r="867">
          <cell r="Q867">
            <v>131184229</v>
          </cell>
        </row>
        <row r="872">
          <cell r="Q872">
            <v>810000</v>
          </cell>
        </row>
        <row r="899">
          <cell r="Q899">
            <v>600000</v>
          </cell>
        </row>
        <row r="924">
          <cell r="Q924">
            <v>350000</v>
          </cell>
        </row>
        <row r="960">
          <cell r="Q960">
            <v>1256849197</v>
          </cell>
        </row>
        <row r="972">
          <cell r="Q972">
            <v>1800000</v>
          </cell>
        </row>
        <row r="1029">
          <cell r="Q1029">
            <v>25638028</v>
          </cell>
        </row>
        <row r="1036">
          <cell r="Q1036">
            <v>280000</v>
          </cell>
        </row>
        <row r="1051">
          <cell r="Q1051">
            <v>350000</v>
          </cell>
        </row>
        <row r="1069">
          <cell r="Q1069">
            <v>300000</v>
          </cell>
        </row>
        <row r="1086">
          <cell r="Q1086">
            <v>300000</v>
          </cell>
        </row>
        <row r="1106">
          <cell r="Q1106">
            <v>58068285</v>
          </cell>
        </row>
        <row r="1116">
          <cell r="Q1116">
            <v>430000</v>
          </cell>
        </row>
        <row r="1143">
          <cell r="Q1143">
            <v>200000</v>
          </cell>
        </row>
        <row r="1161">
          <cell r="Q1161">
            <v>300000</v>
          </cell>
        </row>
        <row r="1171">
          <cell r="Q1171">
            <v>100000</v>
          </cell>
        </row>
        <row r="1180">
          <cell r="Q1180">
            <v>36867741</v>
          </cell>
        </row>
        <row r="1187">
          <cell r="Q1187">
            <v>500000</v>
          </cell>
        </row>
        <row r="1214">
          <cell r="Q1214">
            <v>200000</v>
          </cell>
        </row>
        <row r="1227">
          <cell r="Q1227">
            <v>290000</v>
          </cell>
        </row>
        <row r="1242">
          <cell r="Q1242">
            <v>100000</v>
          </cell>
        </row>
        <row r="1252">
          <cell r="Q1252">
            <v>70000</v>
          </cell>
        </row>
        <row r="1264">
          <cell r="Q1264">
            <v>270000</v>
          </cell>
        </row>
        <row r="1295">
          <cell r="Q1295">
            <v>150000</v>
          </cell>
        </row>
        <row r="1310">
          <cell r="Q1310">
            <v>150000</v>
          </cell>
        </row>
        <row r="1323">
          <cell r="Q1323">
            <v>210000</v>
          </cell>
        </row>
        <row r="1334">
          <cell r="Q1334">
            <v>100000</v>
          </cell>
        </row>
        <row r="1337">
          <cell r="Q1337">
            <v>1000000</v>
          </cell>
        </row>
        <row r="1349">
          <cell r="Q1349">
            <v>100000</v>
          </cell>
        </row>
        <row r="1364">
          <cell r="Q1364">
            <v>29571210</v>
          </cell>
        </row>
        <row r="1370">
          <cell r="Q1370">
            <v>650000</v>
          </cell>
        </row>
        <row r="1389">
          <cell r="Q1389">
            <v>600000</v>
          </cell>
        </row>
        <row r="1408">
          <cell r="Q1408">
            <v>350000</v>
          </cell>
        </row>
        <row r="1431">
          <cell r="Q1431">
            <v>400000</v>
          </cell>
        </row>
        <row r="1454">
          <cell r="Q1454">
            <v>10221467</v>
          </cell>
        </row>
        <row r="1460">
          <cell r="Q1460">
            <v>900000</v>
          </cell>
        </row>
        <row r="1481">
          <cell r="Q1481">
            <v>300000</v>
          </cell>
        </row>
        <row r="1506">
          <cell r="Q1506">
            <v>150000</v>
          </cell>
        </row>
        <row r="1518">
          <cell r="Q1518">
            <v>250000</v>
          </cell>
        </row>
        <row r="1543">
          <cell r="Q1543">
            <v>550000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opLeftCell="B1" workbookViewId="0">
      <selection activeCell="M33" sqref="M33"/>
    </sheetView>
  </sheetViews>
  <sheetFormatPr defaultColWidth="14.42578125" defaultRowHeight="15" customHeight="1"/>
  <cols>
    <col min="1" max="1" width="36.140625" style="1" bestFit="1" customWidth="1"/>
    <col min="2" max="2" width="14.7109375" style="1" bestFit="1" customWidth="1"/>
    <col min="3" max="3" width="24.85546875" style="1" hidden="1" customWidth="1"/>
    <col min="4" max="4" width="14.140625" style="1" bestFit="1" customWidth="1"/>
    <col min="5" max="5" width="23.7109375" style="1" hidden="1" customWidth="1"/>
    <col min="6" max="6" width="14.85546875" style="1" bestFit="1" customWidth="1"/>
    <col min="7" max="7" width="24.85546875" style="1" hidden="1" customWidth="1"/>
    <col min="8" max="8" width="25.85546875" style="1" bestFit="1" customWidth="1"/>
    <col min="9" max="9" width="25.85546875" style="1" hidden="1" customWidth="1"/>
    <col min="10" max="10" width="30.85546875" style="1" bestFit="1" customWidth="1"/>
    <col min="11" max="11" width="26.7109375" style="1" hidden="1" customWidth="1"/>
    <col min="12" max="18" width="8.7109375" style="1" customWidth="1"/>
    <col min="19" max="16384" width="14.42578125" style="1"/>
  </cols>
  <sheetData>
    <row r="1" spans="1:18" s="4" customFormat="1" ht="15.7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8" s="4" customFormat="1" ht="20.25" customHeight="1">
      <c r="A2" s="62" t="s">
        <v>43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3"/>
      <c r="M2" s="3"/>
      <c r="N2" s="3"/>
      <c r="O2" s="3"/>
      <c r="P2" s="3"/>
      <c r="Q2" s="3"/>
      <c r="R2" s="3"/>
    </row>
    <row r="3" spans="1:18" ht="14.25" customHeight="1">
      <c r="A3" s="1" t="s">
        <v>0</v>
      </c>
      <c r="B3" s="1" t="s">
        <v>1</v>
      </c>
      <c r="C3" s="1" t="s">
        <v>14</v>
      </c>
      <c r="D3" s="1" t="s">
        <v>2</v>
      </c>
      <c r="E3" s="1" t="s">
        <v>14</v>
      </c>
      <c r="F3" s="1" t="s">
        <v>3</v>
      </c>
      <c r="G3" s="1" t="s">
        <v>14</v>
      </c>
      <c r="H3" s="1" t="s">
        <v>40</v>
      </c>
      <c r="I3" s="1" t="s">
        <v>14</v>
      </c>
      <c r="J3" s="1" t="s">
        <v>41</v>
      </c>
      <c r="K3" s="1" t="s">
        <v>14</v>
      </c>
    </row>
    <row r="4" spans="1:18" ht="14.25" customHeight="1">
      <c r="A4" s="26" t="s">
        <v>32</v>
      </c>
      <c r="B4" s="1">
        <v>4409200000</v>
      </c>
      <c r="C4" s="1">
        <f>POWER((B4-B$11),2)</f>
        <v>2.4646692363346132E+16</v>
      </c>
      <c r="D4" s="1">
        <v>600000000</v>
      </c>
      <c r="E4" s="1">
        <f>POWER((D4-D$11),2)</f>
        <v>1.1736111111111106E+16</v>
      </c>
      <c r="F4" s="1">
        <v>365238098</v>
      </c>
      <c r="G4" s="1">
        <f>POWER((F4-F$11),2)</f>
        <v>1.465023680932424E+17</v>
      </c>
      <c r="H4" s="1">
        <f>Sheet2!C17</f>
        <v>3985799796.5500002</v>
      </c>
      <c r="I4" s="1">
        <f>POWER(H4-H$11,2)</f>
        <v>8.7546499973790054E+17</v>
      </c>
      <c r="J4" s="1">
        <f>Sheet2!L19</f>
        <v>142433518.41666666</v>
      </c>
      <c r="K4" s="1">
        <f>POWER(J4-J$11,2)</f>
        <v>1.5666056558713846E+18</v>
      </c>
    </row>
    <row r="5" spans="1:18" ht="14.25" customHeight="1">
      <c r="A5" s="26" t="s">
        <v>39</v>
      </c>
      <c r="B5" s="1">
        <v>4113400000</v>
      </c>
      <c r="C5" s="1">
        <f>POWER((B5-B$11),2)</f>
        <v>2.0502118449774634E+17</v>
      </c>
      <c r="D5" s="1">
        <v>430000000</v>
      </c>
      <c r="E5" s="1">
        <f>POWER((D5-D$11),2)</f>
        <v>3802777777777780</v>
      </c>
      <c r="F5" s="1">
        <v>687870888</v>
      </c>
      <c r="G5" s="1">
        <f>POWER((F5-F$11),2)</f>
        <v>3614833769203814</v>
      </c>
      <c r="H5" s="1">
        <f>Sheet2!F19</f>
        <v>341109410.48749995</v>
      </c>
      <c r="I5" s="1">
        <f t="shared" ref="I5:I9" si="0">POWER(H5-H$11,2)</f>
        <v>7.3388301017732874E+18</v>
      </c>
      <c r="J5" s="1">
        <f>Sheet2!O19</f>
        <v>151512170.54083332</v>
      </c>
      <c r="K5" s="1">
        <f t="shared" ref="K5:K9" si="1">POWER(J5-J$11,2)</f>
        <v>1.5439616479908344E+18</v>
      </c>
    </row>
    <row r="6" spans="1:18" ht="14.25" customHeight="1">
      <c r="A6" s="1" t="s">
        <v>5</v>
      </c>
      <c r="B6" s="1">
        <v>4241100000</v>
      </c>
      <c r="C6" s="1">
        <f t="shared" ref="C6:C9" si="2">POWER((B6-B$11),2)</f>
        <v>1.0568523151747957E+17</v>
      </c>
      <c r="D6" s="1">
        <v>480000000</v>
      </c>
      <c r="E6" s="1">
        <f>POWER((D6-D$11),2)</f>
        <v>136111111111111.58</v>
      </c>
      <c r="F6" s="1">
        <v>662041117</v>
      </c>
      <c r="G6" s="1">
        <f t="shared" ref="G6:G9" si="3">POWER((F6-F$11),2)</f>
        <v>7387962675418902</v>
      </c>
      <c r="H6" s="1">
        <f>Sheet2!I19</f>
        <v>357984438.39166665</v>
      </c>
      <c r="I6" s="1">
        <f t="shared" si="0"/>
        <v>7.2476850383683471E+18</v>
      </c>
      <c r="J6" s="1">
        <f>Sheet2!R19</f>
        <v>152983718.4725</v>
      </c>
      <c r="K6" s="1">
        <f t="shared" si="1"/>
        <v>1.5403068327938468E+18</v>
      </c>
    </row>
    <row r="7" spans="1:18" ht="14.25" customHeight="1">
      <c r="A7" s="1" t="s">
        <v>6</v>
      </c>
      <c r="B7" s="1">
        <v>4241100000</v>
      </c>
      <c r="C7" s="1">
        <f t="shared" si="2"/>
        <v>1.0568523151747957E+17</v>
      </c>
      <c r="D7" s="1">
        <v>405000000</v>
      </c>
      <c r="E7" s="1">
        <f t="shared" ref="E7:E9" si="4">POWER((D7-D$11),2)</f>
        <v>7511111111111115</v>
      </c>
      <c r="F7" s="1">
        <v>809996082</v>
      </c>
      <c r="G7" s="1">
        <f t="shared" si="3"/>
        <v>3844211588244911.5</v>
      </c>
      <c r="H7" s="1">
        <f>'[1]DPT EXPENDITURES '!$D$17</f>
        <v>4237419764</v>
      </c>
      <c r="I7" s="1">
        <f t="shared" si="0"/>
        <v>1.4096405277808003E+18</v>
      </c>
      <c r="J7" s="1">
        <f>'[1]DPT EXPENDITURES '!$K$17</f>
        <v>2558185903.8699999</v>
      </c>
      <c r="K7" s="1">
        <f t="shared" si="1"/>
        <v>1.3551548871295506E+18</v>
      </c>
    </row>
    <row r="8" spans="1:18" ht="14.25" customHeight="1">
      <c r="A8" s="1" t="s">
        <v>7</v>
      </c>
      <c r="B8" s="1">
        <v>5196177952</v>
      </c>
      <c r="C8" s="1">
        <f t="shared" si="2"/>
        <v>3.9688147989605043E+17</v>
      </c>
      <c r="D8" s="1">
        <v>485000000</v>
      </c>
      <c r="E8" s="1">
        <f t="shared" si="4"/>
        <v>44444444444444.711</v>
      </c>
      <c r="F8" s="1">
        <v>1085780955</v>
      </c>
      <c r="G8" s="1">
        <f t="shared" si="3"/>
        <v>1.1409977317771432E+17</v>
      </c>
      <c r="H8" s="1">
        <f>'[1]DPT EXPENDITURES '!$F$17</f>
        <v>4531059120.8999996</v>
      </c>
      <c r="I8" s="1">
        <f t="shared" si="0"/>
        <v>2.1931305353375649E+18</v>
      </c>
      <c r="J8" s="1">
        <f>'[1]DPT EXPENDITURES '!$M$17</f>
        <v>3174272986.1999998</v>
      </c>
      <c r="K8" s="1">
        <f t="shared" si="1"/>
        <v>3.1691059261908797E+18</v>
      </c>
    </row>
    <row r="9" spans="1:18" ht="14.25" customHeight="1">
      <c r="A9" s="1" t="s">
        <v>8</v>
      </c>
      <c r="B9" s="1">
        <v>5196177952</v>
      </c>
      <c r="C9" s="1">
        <f t="shared" si="2"/>
        <v>3.9688147989605043E+17</v>
      </c>
      <c r="D9" s="1">
        <v>550000000</v>
      </c>
      <c r="E9" s="1">
        <f t="shared" si="4"/>
        <v>3402777777777775.5</v>
      </c>
      <c r="F9" s="1">
        <v>877039114</v>
      </c>
      <c r="G9" s="1">
        <f t="shared" si="3"/>
        <v>1.665254449151848E+16</v>
      </c>
      <c r="H9" s="1">
        <f>'[1]DPT EXPENDITURES '!$H$17</f>
        <v>4847449050</v>
      </c>
      <c r="I9" s="1">
        <f t="shared" si="0"/>
        <v>3.2303308565016893E+18</v>
      </c>
      <c r="J9" s="1">
        <f>'[1]DPT EXPENDITURES '!$O$17</f>
        <v>2185059922.7200003</v>
      </c>
      <c r="K9" s="1">
        <f t="shared" si="1"/>
        <v>6.2565761723016781E+17</v>
      </c>
    </row>
    <row r="10" spans="1:18" ht="14.25" customHeight="1"/>
    <row r="11" spans="1:18" ht="14.25" customHeight="1">
      <c r="A11" s="1" t="s">
        <v>9</v>
      </c>
      <c r="B11" s="1">
        <f>AVERAGE(B4:B9)</f>
        <v>4566192650.666667</v>
      </c>
      <c r="C11" s="1">
        <f t="shared" ref="C11:J11" si="5">AVERAGE(C4:C9)</f>
        <v>2.058002166146921E+17</v>
      </c>
      <c r="D11" s="1">
        <f>AVERAGE(D4:D9)</f>
        <v>491666666.66666669</v>
      </c>
      <c r="E11" s="1">
        <f t="shared" si="5"/>
        <v>4438888888888888.5</v>
      </c>
      <c r="F11" s="1">
        <f t="shared" si="5"/>
        <v>747994375.66666663</v>
      </c>
      <c r="G11" s="1">
        <f t="shared" si="5"/>
        <v>4.8683615632557128E+16</v>
      </c>
      <c r="H11" s="1">
        <f t="shared" si="5"/>
        <v>3050136930.0548611</v>
      </c>
      <c r="J11" s="1">
        <f t="shared" si="5"/>
        <v>1394074703.3700001</v>
      </c>
    </row>
    <row r="12" spans="1:18" ht="14.25" hidden="1" customHeight="1">
      <c r="A12" s="2" t="s">
        <v>15</v>
      </c>
      <c r="B12" s="2"/>
      <c r="C12" s="2">
        <f>POWER(C13,0.5)</f>
        <v>453652087.63400626</v>
      </c>
      <c r="D12" s="2"/>
      <c r="E12" s="2">
        <f>POWER(E13,0.5)</f>
        <v>66624986.971022278</v>
      </c>
      <c r="F12" s="2"/>
      <c r="G12" s="2">
        <f>POWER(G13,0.5)</f>
        <v>220643639.45638028</v>
      </c>
      <c r="I12" s="2">
        <f>POWER(I13,0.5)</f>
        <v>1927653239.0231907</v>
      </c>
      <c r="K12" s="2">
        <f>POWER(K13,0.5)</f>
        <v>1278070979.1978602</v>
      </c>
    </row>
    <row r="13" spans="1:18" ht="14.25" hidden="1" customHeight="1">
      <c r="A13" s="1" t="s">
        <v>10</v>
      </c>
      <c r="C13" s="1">
        <f>AVERAGE(C4:C9)</f>
        <v>2.058002166146921E+17</v>
      </c>
      <c r="E13" s="1">
        <f>AVERAGE(E4:E9)</f>
        <v>4438888888888888.5</v>
      </c>
      <c r="G13" s="1">
        <f>AVERAGE(G4:G9)</f>
        <v>4.8683615632557128E+16</v>
      </c>
      <c r="I13" s="1">
        <f>AVERAGE(I4:I9)</f>
        <v>3.7158470099165983E+18</v>
      </c>
      <c r="K13" s="1">
        <f>AVERAGE(K4:K9)</f>
        <v>1.6334654278677773E+18</v>
      </c>
    </row>
    <row r="14" spans="1:18" ht="14.25" customHeight="1">
      <c r="A14" s="1" t="s">
        <v>11</v>
      </c>
      <c r="B14" s="1">
        <f>MAX(B4:B9)</f>
        <v>5196177952</v>
      </c>
      <c r="C14" s="1">
        <f t="shared" ref="C14:J14" si="6">MAX(C4:C9)</f>
        <v>3.9688147989605043E+17</v>
      </c>
      <c r="D14" s="1">
        <f t="shared" si="6"/>
        <v>600000000</v>
      </c>
      <c r="E14" s="1">
        <f t="shared" si="6"/>
        <v>1.1736111111111106E+16</v>
      </c>
      <c r="F14" s="1">
        <f t="shared" si="6"/>
        <v>1085780955</v>
      </c>
      <c r="G14" s="1">
        <f t="shared" si="6"/>
        <v>1.465023680932424E+17</v>
      </c>
      <c r="H14" s="1">
        <f>MAX(H4:H9)</f>
        <v>4847449050</v>
      </c>
      <c r="J14" s="1">
        <f t="shared" si="6"/>
        <v>3174272986.1999998</v>
      </c>
    </row>
    <row r="15" spans="1:18" ht="14.25" customHeight="1">
      <c r="A15" s="1" t="s">
        <v>12</v>
      </c>
      <c r="B15" s="1">
        <f>MIN(B4:B9)</f>
        <v>4113400000</v>
      </c>
      <c r="C15" s="1">
        <f t="shared" ref="C15:H15" si="7">MIN(C4:C9)</f>
        <v>2.4646692363346132E+16</v>
      </c>
      <c r="D15" s="1">
        <f t="shared" si="7"/>
        <v>405000000</v>
      </c>
      <c r="E15" s="1">
        <f t="shared" si="7"/>
        <v>44444444444444.711</v>
      </c>
      <c r="F15" s="1">
        <f t="shared" si="7"/>
        <v>365238098</v>
      </c>
      <c r="G15" s="1">
        <f t="shared" si="7"/>
        <v>3614833769203814</v>
      </c>
      <c r="H15" s="1">
        <f t="shared" si="7"/>
        <v>341109410.48749995</v>
      </c>
      <c r="J15" s="1">
        <f>MIN(J4:J9)</f>
        <v>142433518.41666666</v>
      </c>
    </row>
    <row r="16" spans="1:18" ht="14.25" customHeight="1">
      <c r="A16" s="1" t="s">
        <v>13</v>
      </c>
      <c r="B16" s="1">
        <f t="shared" ref="B16" si="8">B14-B15</f>
        <v>1082777952</v>
      </c>
      <c r="C16" s="1">
        <f t="shared" ref="C16:J16" si="9">C14-C15</f>
        <v>3.7223478753270432E+17</v>
      </c>
      <c r="D16" s="1">
        <f t="shared" si="9"/>
        <v>195000000</v>
      </c>
      <c r="E16" s="1">
        <f t="shared" si="9"/>
        <v>1.1691666666666662E+16</v>
      </c>
      <c r="F16" s="1">
        <f t="shared" si="9"/>
        <v>720542857</v>
      </c>
      <c r="G16" s="1">
        <f t="shared" si="9"/>
        <v>1.4288753432403859E+17</v>
      </c>
      <c r="H16" s="1">
        <f t="shared" si="9"/>
        <v>4506339639.5124998</v>
      </c>
      <c r="J16" s="1">
        <f t="shared" si="9"/>
        <v>3031839467.7833333</v>
      </c>
    </row>
    <row r="17" spans="2:2" ht="14.25" customHeight="1"/>
    <row r="18" spans="2:2" ht="14.25" customHeight="1"/>
    <row r="19" spans="2:2" ht="14.25" customHeight="1"/>
    <row r="20" spans="2:2" ht="14.25" customHeight="1"/>
    <row r="21" spans="2:2" ht="14.25" customHeight="1"/>
    <row r="22" spans="2:2" ht="14.25" customHeight="1"/>
    <row r="23" spans="2:2" ht="14.25" customHeight="1"/>
    <row r="24" spans="2:2" ht="14.25" customHeight="1"/>
    <row r="25" spans="2:2" ht="14.25" customHeight="1"/>
    <row r="26" spans="2:2" ht="14.25" customHeight="1">
      <c r="B26" s="1" t="s">
        <v>15</v>
      </c>
    </row>
    <row r="27" spans="2:2" ht="14.25" customHeight="1"/>
    <row r="28" spans="2:2" ht="14.25" customHeight="1"/>
    <row r="29" spans="2:2" ht="14.25" customHeight="1"/>
    <row r="30" spans="2:2" ht="14.25" customHeight="1"/>
    <row r="31" spans="2:2" ht="14.25" customHeight="1"/>
    <row r="32" spans="2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</sheetData>
  <mergeCells count="2">
    <mergeCell ref="A1:K1"/>
    <mergeCell ref="A2:K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"/>
  <sheetViews>
    <sheetView zoomScaleNormal="100" workbookViewId="0">
      <selection activeCell="B16" sqref="B16"/>
    </sheetView>
  </sheetViews>
  <sheetFormatPr defaultColWidth="14.42578125" defaultRowHeight="15" customHeight="1"/>
  <cols>
    <col min="1" max="1" width="8.7109375" style="1" customWidth="1"/>
    <col min="2" max="2" width="30.85546875" style="1" bestFit="1" customWidth="1"/>
    <col min="3" max="3" width="14.28515625" style="1" bestFit="1" customWidth="1"/>
    <col min="4" max="4" width="11" style="1" bestFit="1" customWidth="1"/>
    <col min="5" max="5" width="2.42578125" style="1" customWidth="1"/>
    <col min="6" max="6" width="14.28515625" style="1" bestFit="1" customWidth="1"/>
    <col min="7" max="7" width="11" style="1" bestFit="1" customWidth="1"/>
    <col min="8" max="8" width="3.140625" style="1" customWidth="1"/>
    <col min="9" max="9" width="19.140625" style="1" bestFit="1" customWidth="1"/>
    <col min="10" max="10" width="11" style="1" bestFit="1" customWidth="1"/>
    <col min="11" max="11" width="5.85546875" style="1" customWidth="1"/>
    <col min="12" max="12" width="14.28515625" style="1" bestFit="1" customWidth="1"/>
    <col min="13" max="13" width="11" style="1" bestFit="1" customWidth="1"/>
    <col min="14" max="14" width="2.85546875" style="1" customWidth="1"/>
    <col min="15" max="15" width="14.28515625" style="1" bestFit="1" customWidth="1"/>
    <col min="16" max="16" width="11" style="1" bestFit="1" customWidth="1"/>
    <col min="17" max="17" width="2.5703125" style="1" customWidth="1"/>
    <col min="18" max="18" width="14.28515625" style="1" bestFit="1" customWidth="1"/>
    <col min="19" max="19" width="11" style="1" bestFit="1" customWidth="1"/>
    <col min="20" max="22" width="8.7109375" style="1" customWidth="1"/>
    <col min="23" max="16384" width="14.42578125" style="1"/>
  </cols>
  <sheetData>
    <row r="1" spans="1:19" ht="14.25" customHeight="1">
      <c r="A1" s="63" t="s">
        <v>36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14.25" customHeight="1">
      <c r="A2" s="7" t="s">
        <v>16</v>
      </c>
      <c r="B2" s="64" t="s">
        <v>30</v>
      </c>
      <c r="C2" s="65"/>
      <c r="D2" s="65"/>
      <c r="E2" s="65"/>
      <c r="F2" s="65"/>
      <c r="G2" s="65"/>
      <c r="H2" s="65"/>
      <c r="I2" s="65"/>
      <c r="J2" s="65"/>
      <c r="K2" s="18"/>
      <c r="L2" s="63" t="s">
        <v>31</v>
      </c>
      <c r="M2" s="63"/>
      <c r="N2" s="63"/>
      <c r="O2" s="63"/>
      <c r="P2" s="63"/>
      <c r="Q2" s="63"/>
      <c r="R2" s="63"/>
      <c r="S2" s="63"/>
    </row>
    <row r="3" spans="1:19" ht="14.25" customHeight="1">
      <c r="A3" s="7"/>
      <c r="B3" s="7"/>
      <c r="C3" s="17" t="s">
        <v>34</v>
      </c>
      <c r="D3" s="17" t="s">
        <v>35</v>
      </c>
      <c r="E3" s="21"/>
      <c r="F3" s="17" t="s">
        <v>34</v>
      </c>
      <c r="G3" s="17" t="s">
        <v>35</v>
      </c>
      <c r="H3" s="21"/>
      <c r="I3" s="17" t="s">
        <v>34</v>
      </c>
      <c r="J3" s="17" t="s">
        <v>35</v>
      </c>
      <c r="L3" s="17" t="s">
        <v>34</v>
      </c>
      <c r="M3" s="17" t="s">
        <v>35</v>
      </c>
      <c r="N3" s="21"/>
      <c r="O3" s="17" t="s">
        <v>34</v>
      </c>
      <c r="P3" s="17" t="s">
        <v>35</v>
      </c>
      <c r="Q3" s="21"/>
      <c r="R3" s="17" t="s">
        <v>34</v>
      </c>
      <c r="S3" s="17" t="s">
        <v>35</v>
      </c>
    </row>
    <row r="4" spans="1:19" ht="14.25" customHeight="1">
      <c r="A4" s="8"/>
      <c r="B4" s="9" t="s">
        <v>37</v>
      </c>
      <c r="C4" s="66" t="s">
        <v>32</v>
      </c>
      <c r="D4" s="67"/>
      <c r="E4" s="21"/>
      <c r="F4" s="62" t="s">
        <v>4</v>
      </c>
      <c r="G4" s="62"/>
      <c r="H4" s="23"/>
      <c r="I4" s="62" t="s">
        <v>5</v>
      </c>
      <c r="J4" s="62"/>
      <c r="K4" s="6"/>
      <c r="L4" s="62" t="s">
        <v>32</v>
      </c>
      <c r="M4" s="62"/>
      <c r="N4" s="23"/>
      <c r="O4" s="62" t="s">
        <v>4</v>
      </c>
      <c r="P4" s="62"/>
      <c r="Q4" s="23"/>
      <c r="R4" s="62" t="s">
        <v>5</v>
      </c>
      <c r="S4" s="62"/>
    </row>
    <row r="5" spans="1:19" ht="14.25" customHeight="1">
      <c r="A5" s="8">
        <v>3961</v>
      </c>
      <c r="B5" s="11" t="s">
        <v>17</v>
      </c>
      <c r="C5" s="12">
        <f>[2]SUMMARY!D6</f>
        <v>627122175</v>
      </c>
      <c r="D5" s="19">
        <f>C5/C$17</f>
        <v>0.15733910557746023</v>
      </c>
      <c r="E5" s="22"/>
      <c r="F5" s="12">
        <f>'[3]SUMMARY(R)'!H8</f>
        <v>601934809.25</v>
      </c>
      <c r="G5" s="19">
        <f>F5/F$17</f>
        <v>0.14705321096969512</v>
      </c>
      <c r="H5" s="22"/>
      <c r="I5" s="12">
        <f>'[4]SUMMARY(REC)'!E7</f>
        <v>569393333</v>
      </c>
      <c r="J5" s="19">
        <f>I5/I$17</f>
        <v>0.13254610907067635</v>
      </c>
      <c r="K5" s="13"/>
      <c r="L5" s="1">
        <f>'[5]SUMMARY(D)'!E7</f>
        <v>93000000</v>
      </c>
      <c r="M5" s="20">
        <f>L5/L$17</f>
        <v>5.4411349843430844E-2</v>
      </c>
      <c r="N5" s="24"/>
      <c r="O5" s="1">
        <f>'[6]SUMMARY(D)'!J7</f>
        <v>72117442</v>
      </c>
      <c r="P5" s="20">
        <f>O5/O$17</f>
        <v>3.9665373493634054E-2</v>
      </c>
      <c r="Q5" s="24"/>
      <c r="R5" s="1">
        <f>'[4]SUMMARY(D)'!E6</f>
        <v>120860717</v>
      </c>
      <c r="S5" s="20">
        <f>R5/R$17</f>
        <v>6.5835283108752099E-2</v>
      </c>
    </row>
    <row r="6" spans="1:19" ht="14.25" customHeight="1">
      <c r="A6" s="8">
        <v>3962</v>
      </c>
      <c r="B6" s="11" t="s">
        <v>18</v>
      </c>
      <c r="C6" s="12">
        <f>[2]SUMMARY!D7</f>
        <v>466165696</v>
      </c>
      <c r="D6" s="19">
        <f t="shared" ref="D6:D17" si="0">C6/C$17</f>
        <v>0.11695662597090309</v>
      </c>
      <c r="E6" s="22"/>
      <c r="F6" s="12">
        <f>'[3]SUMMARY(R)'!H9</f>
        <v>472444189</v>
      </c>
      <c r="G6" s="19">
        <f t="shared" ref="G6:G17" si="1">F6/F$17</f>
        <v>0.11541853690599389</v>
      </c>
      <c r="H6" s="22"/>
      <c r="I6" s="12">
        <f>'[4]SUMMARY(REC)'!E8</f>
        <v>541235923</v>
      </c>
      <c r="J6" s="19">
        <f t="shared" ref="J6:J17" si="2">I6/I$17</f>
        <v>0.12599149221672779</v>
      </c>
      <c r="K6" s="13"/>
      <c r="L6" s="1">
        <f>'[5]SUMMARY(D)'!E8</f>
        <v>118715000</v>
      </c>
      <c r="M6" s="20">
        <f t="shared" ref="M6:M17" si="3">L6/L$17</f>
        <v>6.9456380609278418E-2</v>
      </c>
      <c r="N6" s="24"/>
      <c r="O6" s="1">
        <f>'[3]SUMMARY(D)'!J8</f>
        <v>86080912</v>
      </c>
      <c r="P6" s="20">
        <f t="shared" ref="P6:P17" si="4">O6/O$17</f>
        <v>4.7345433094432905E-2</v>
      </c>
      <c r="Q6" s="24"/>
      <c r="R6" s="1">
        <f>'[4]SUMMARY(D)'!E7</f>
        <v>285308732</v>
      </c>
      <c r="S6" s="20">
        <f t="shared" ref="S6:S17" si="5">R6/R$17</f>
        <v>0.1554134512094536</v>
      </c>
    </row>
    <row r="7" spans="1:19" ht="14.25" customHeight="1">
      <c r="A7" s="8">
        <v>3963</v>
      </c>
      <c r="B7" s="11" t="s">
        <v>19</v>
      </c>
      <c r="C7" s="12">
        <f>[2]SUMMARY!D8</f>
        <v>428133410</v>
      </c>
      <c r="D7" s="19">
        <f>C7/C$17</f>
        <v>0.10741468007765484</v>
      </c>
      <c r="E7" s="22"/>
      <c r="F7" s="12">
        <f>'[3]SUMMARY(R)'!H10</f>
        <v>387007957</v>
      </c>
      <c r="G7" s="19">
        <f t="shared" si="1"/>
        <v>9.4546389198826186E-2</v>
      </c>
      <c r="H7" s="22"/>
      <c r="I7" s="12">
        <f>'[4]SUMMARY(REC)'!E9</f>
        <v>417474232</v>
      </c>
      <c r="J7" s="19">
        <f t="shared" si="2"/>
        <v>9.7181652614939981E-2</v>
      </c>
      <c r="K7" s="13"/>
      <c r="L7" s="1">
        <f>'[5]SUMMARY(D)'!E9</f>
        <v>19000000</v>
      </c>
      <c r="M7" s="20">
        <f t="shared" si="3"/>
        <v>1.111629727984071E-2</v>
      </c>
      <c r="N7" s="24"/>
      <c r="O7" s="1">
        <f>'[3]SUMMARY(D)'!J9</f>
        <v>32739185</v>
      </c>
      <c r="P7" s="20">
        <f t="shared" si="4"/>
        <v>1.8006906025621119E-2</v>
      </c>
      <c r="Q7" s="24"/>
      <c r="R7" s="1">
        <f>'[4]SUMMARY(D)'!E8</f>
        <v>30000000</v>
      </c>
      <c r="S7" s="20">
        <f t="shared" si="5"/>
        <v>1.6341608276761781E-2</v>
      </c>
    </row>
    <row r="8" spans="1:19" ht="14.25" customHeight="1">
      <c r="A8" s="8">
        <v>3964</v>
      </c>
      <c r="B8" s="11" t="s">
        <v>20</v>
      </c>
      <c r="C8" s="12">
        <f>[2]SUMMARY!D9</f>
        <v>1706763306</v>
      </c>
      <c r="D8" s="19">
        <f>C8/C$17</f>
        <v>0.42821099732036916</v>
      </c>
      <c r="E8" s="22"/>
      <c r="F8" s="12">
        <f>'[3]SUMMARY(R)'!H11</f>
        <v>1811250115</v>
      </c>
      <c r="G8" s="19">
        <f t="shared" si="1"/>
        <v>0.44249001916311681</v>
      </c>
      <c r="H8" s="22"/>
      <c r="I8" s="12">
        <f>'[4]SUMMARY(REC)'!E10</f>
        <v>224194741</v>
      </c>
      <c r="J8" s="19">
        <f t="shared" si="2"/>
        <v>5.21891263409964E-2</v>
      </c>
      <c r="K8" s="13"/>
      <c r="L8" s="1">
        <f>'[5]SUMMARY(D)'!E10</f>
        <v>214110623</v>
      </c>
      <c r="M8" s="20">
        <f t="shared" si="3"/>
        <v>0.1252693334757842</v>
      </c>
      <c r="N8" s="24"/>
      <c r="O8" s="1">
        <f>'[3]SUMMARY(D)'!J10</f>
        <v>409380716.75</v>
      </c>
      <c r="P8" s="20">
        <f t="shared" si="4"/>
        <v>0.22516382418250999</v>
      </c>
      <c r="Q8" s="24"/>
      <c r="R8" s="1">
        <f>'[4]SUMMARY(D)'!E9</f>
        <v>488286283</v>
      </c>
      <c r="S8" s="20">
        <f t="shared" si="5"/>
        <v>0.26597943879006813</v>
      </c>
    </row>
    <row r="9" spans="1:19" ht="14.25" customHeight="1">
      <c r="A9" s="8">
        <v>3965</v>
      </c>
      <c r="B9" s="11" t="s">
        <v>21</v>
      </c>
      <c r="C9" s="12">
        <f>[2]SUMMARY!D10</f>
        <v>213657151</v>
      </c>
      <c r="D9" s="19">
        <f t="shared" si="0"/>
        <v>5.3604586759459373E-2</v>
      </c>
      <c r="E9" s="22"/>
      <c r="F9" s="12">
        <f>'[3]SUMMARY(R)'!H12</f>
        <v>168485229</v>
      </c>
      <c r="G9" s="19">
        <f t="shared" si="1"/>
        <v>4.1161091773850418E-2</v>
      </c>
      <c r="H9" s="22"/>
      <c r="I9" s="12">
        <f>'[4]SUMMARY(REC)'!E11</f>
        <v>108472439</v>
      </c>
      <c r="J9" s="19">
        <f t="shared" si="2"/>
        <v>2.5250734242187354E-2</v>
      </c>
      <c r="K9" s="13"/>
      <c r="L9" s="1">
        <f>'[5]SUMMARY(D)'!E11</f>
        <v>15300000</v>
      </c>
      <c r="M9" s="20">
        <f t="shared" si="3"/>
        <v>8.9515446516612029E-3</v>
      </c>
      <c r="N9" s="24"/>
      <c r="O9" s="1">
        <f>'[3]SUMMARY(D)'!J11</f>
        <v>72644821</v>
      </c>
      <c r="P9" s="20">
        <f t="shared" si="4"/>
        <v>3.9955437650481151E-2</v>
      </c>
      <c r="Q9" s="24"/>
      <c r="R9" s="1">
        <f>'[4]SUMMARY(D)'!E10</f>
        <v>48934000</v>
      </c>
      <c r="S9" s="20">
        <f t="shared" si="5"/>
        <v>2.6655341980502029E-2</v>
      </c>
    </row>
    <row r="10" spans="1:19" ht="14.25" customHeight="1">
      <c r="A10" s="8">
        <v>3966</v>
      </c>
      <c r="B10" s="11" t="s">
        <v>22</v>
      </c>
      <c r="C10" s="12">
        <f>[2]SUMMARY!D11</f>
        <v>247547194</v>
      </c>
      <c r="D10" s="19">
        <f t="shared" si="0"/>
        <v>6.2107282511848716E-2</v>
      </c>
      <c r="E10" s="22"/>
      <c r="F10" s="12">
        <f>'[3]SUMMARY(R)'!H13</f>
        <v>280996715</v>
      </c>
      <c r="G10" s="19">
        <f t="shared" si="1"/>
        <v>6.8647748190825031E-2</v>
      </c>
      <c r="H10" s="22"/>
      <c r="I10" s="12">
        <f>'[4]SUMMARY(REC)'!E12</f>
        <v>172969229</v>
      </c>
      <c r="J10" s="19">
        <f t="shared" si="2"/>
        <v>4.0264606141612119E-2</v>
      </c>
      <c r="K10" s="13"/>
      <c r="L10" s="1">
        <f>'[5]SUMMARY(D)'!E12</f>
        <v>54200000</v>
      </c>
      <c r="M10" s="20">
        <f t="shared" si="3"/>
        <v>3.1710700661440341E-2</v>
      </c>
      <c r="N10" s="24"/>
      <c r="O10" s="1">
        <f>'[3]SUMMARY(D)'!J12</f>
        <v>185221945</v>
      </c>
      <c r="P10" s="20">
        <f t="shared" si="4"/>
        <v>0.10187407406438993</v>
      </c>
      <c r="Q10" s="24"/>
      <c r="R10" s="1">
        <f>'[4]SUMMARY(D)'!E11</f>
        <v>47294748</v>
      </c>
      <c r="S10" s="20">
        <f t="shared" si="5"/>
        <v>2.5762408178805419E-2</v>
      </c>
    </row>
    <row r="11" spans="1:19" ht="14.25" customHeight="1">
      <c r="A11" s="8">
        <v>3967</v>
      </c>
      <c r="B11" s="11" t="s">
        <v>23</v>
      </c>
      <c r="C11" s="12">
        <f>[2]SUMMARY!D12</f>
        <v>55785848</v>
      </c>
      <c r="D11" s="19">
        <f t="shared" si="0"/>
        <v>1.3996149040974589E-2</v>
      </c>
      <c r="E11" s="22"/>
      <c r="F11" s="12">
        <f>'[3]SUMMARY(R)'!H14</f>
        <v>49168210</v>
      </c>
      <c r="G11" s="19">
        <f t="shared" si="1"/>
        <v>1.2011837572811501E-2</v>
      </c>
      <c r="H11" s="22"/>
      <c r="I11" s="12">
        <f>'[4]SUMMARY(REC)'!E13</f>
        <v>2018371430.6999998</v>
      </c>
      <c r="J11" s="19">
        <f t="shared" si="2"/>
        <v>0.46984617538312351</v>
      </c>
      <c r="K11" s="13"/>
      <c r="L11" s="1">
        <f>'[5]SUMMARY(D)'!E13</f>
        <v>7000000</v>
      </c>
      <c r="M11" s="20">
        <f t="shared" si="3"/>
        <v>4.0954779452044721E-3</v>
      </c>
      <c r="N11" s="24"/>
      <c r="O11" s="1">
        <f>'[3]SUMMARY(D)'!J13</f>
        <v>27605350</v>
      </c>
      <c r="P11" s="20">
        <f t="shared" si="4"/>
        <v>1.5183241221624179E-2</v>
      </c>
      <c r="Q11" s="24"/>
      <c r="R11" s="1">
        <f>'[4]SUMMARY(D)'!E12</f>
        <v>404849851</v>
      </c>
      <c r="S11" s="20">
        <f t="shared" si="5"/>
        <v>0.2205299225315791</v>
      </c>
    </row>
    <row r="12" spans="1:19" ht="14.25" customHeight="1">
      <c r="A12" s="14">
        <v>3968</v>
      </c>
      <c r="B12" s="15" t="s">
        <v>24</v>
      </c>
      <c r="C12" s="12">
        <f>[2]SUMMARY!D13</f>
        <v>24243114</v>
      </c>
      <c r="D12" s="19">
        <f t="shared" si="0"/>
        <v>6.0823712272212414E-3</v>
      </c>
      <c r="E12" s="22"/>
      <c r="F12" s="12">
        <f>'[3]SUMMARY(R)'!H15</f>
        <v>26471878</v>
      </c>
      <c r="G12" s="19">
        <f t="shared" si="1"/>
        <v>6.4671034146510957E-3</v>
      </c>
      <c r="H12" s="22"/>
      <c r="I12" s="12">
        <f>'[4]SUMMARY(REC)'!E14</f>
        <v>37488028</v>
      </c>
      <c r="J12" s="19">
        <f t="shared" si="2"/>
        <v>8.7266428322099257E-3</v>
      </c>
      <c r="K12" s="13"/>
      <c r="L12" s="1">
        <f>'[5]SUMMARY(D)'!E14</f>
        <v>53100000</v>
      </c>
      <c r="M12" s="20">
        <f t="shared" si="3"/>
        <v>3.1067125555765351E-2</v>
      </c>
      <c r="N12" s="24"/>
      <c r="O12" s="1">
        <f>'[3]SUMMARY(D)'!J14</f>
        <v>43491400</v>
      </c>
      <c r="P12" s="20">
        <f t="shared" si="4"/>
        <v>2.3920740626948975E-2</v>
      </c>
      <c r="Q12" s="24"/>
      <c r="R12" s="1">
        <f>'[4]SUMMARY(D)'!E13</f>
        <v>71302200</v>
      </c>
      <c r="S12" s="20">
        <f t="shared" si="5"/>
        <v>3.8839754055710794E-2</v>
      </c>
    </row>
    <row r="13" spans="1:19" ht="14.25" customHeight="1">
      <c r="A13" s="8">
        <v>3969</v>
      </c>
      <c r="B13" s="11" t="s">
        <v>25</v>
      </c>
      <c r="C13" s="12">
        <f>[2]SUMMARY!D14</f>
        <v>41191049.550000004</v>
      </c>
      <c r="D13" s="19">
        <f t="shared" si="0"/>
        <v>1.0334450211386396E-2</v>
      </c>
      <c r="E13" s="22"/>
      <c r="F13" s="12">
        <f>'[3]SUMMARY(R)'!H16</f>
        <v>42595905.200000003</v>
      </c>
      <c r="G13" s="19">
        <f t="shared" si="1"/>
        <v>1.040621764610257E-2</v>
      </c>
      <c r="H13" s="22"/>
      <c r="I13" s="12">
        <f>'[4]SUMMARY(REC)'!E15</f>
        <v>78066285</v>
      </c>
      <c r="J13" s="19">
        <f t="shared" si="2"/>
        <v>1.8172643982033602E-2</v>
      </c>
      <c r="K13" s="13"/>
      <c r="L13" s="1">
        <f>'[5]SUMMARY(D)'!E15</f>
        <v>168400000</v>
      </c>
      <c r="M13" s="20">
        <f t="shared" si="3"/>
        <v>9.8525497996061875E-2</v>
      </c>
      <c r="N13" s="24"/>
      <c r="O13" s="1">
        <f>'[3]SUMMARY(D)'!J15</f>
        <v>107439102</v>
      </c>
      <c r="P13" s="20">
        <f t="shared" si="4"/>
        <v>5.9092668714603683E-2</v>
      </c>
      <c r="Q13" s="24"/>
      <c r="R13" s="1">
        <f>'[4]SUMMARY(D)'!E14</f>
        <v>226831774.67000002</v>
      </c>
      <c r="S13" s="20">
        <f t="shared" si="5"/>
        <v>0.12355986687932784</v>
      </c>
    </row>
    <row r="14" spans="1:19" ht="14.25" customHeight="1">
      <c r="A14" s="8">
        <v>3970</v>
      </c>
      <c r="B14" s="15" t="s">
        <v>26</v>
      </c>
      <c r="C14" s="12">
        <f>[2]SUMMARY!D15</f>
        <v>80274397</v>
      </c>
      <c r="D14" s="19">
        <f t="shared" si="0"/>
        <v>2.0140097620930015E-2</v>
      </c>
      <c r="E14" s="22"/>
      <c r="F14" s="12">
        <f>'[3]SUMMARY(R)'!H17</f>
        <v>92398245</v>
      </c>
      <c r="G14" s="19">
        <f t="shared" si="1"/>
        <v>2.2572973694849629E-2</v>
      </c>
      <c r="H14" s="22"/>
      <c r="I14" s="12">
        <f>'[4]SUMMARY(REC)'!E16</f>
        <v>52270941</v>
      </c>
      <c r="J14" s="19">
        <f t="shared" si="2"/>
        <v>1.2167880172585176E-2</v>
      </c>
      <c r="K14" s="13"/>
      <c r="L14" s="1">
        <f>'[5]SUMMARY(D)'!E16</f>
        <v>9320086</v>
      </c>
      <c r="M14" s="20">
        <f t="shared" si="3"/>
        <v>5.4528866657727101E-3</v>
      </c>
      <c r="N14" s="24"/>
      <c r="O14" s="1">
        <f>'[3]SUMMARY(D)'!J16</f>
        <v>77302200</v>
      </c>
      <c r="P14" s="20">
        <f t="shared" si="4"/>
        <v>4.2517046498676402E-2</v>
      </c>
      <c r="Q14" s="24"/>
      <c r="R14" s="1">
        <f>'[4]SUMMARY(D)'!E15</f>
        <v>69936316</v>
      </c>
      <c r="S14" s="20">
        <f t="shared" si="5"/>
        <v>3.8095729346394241E-2</v>
      </c>
    </row>
    <row r="15" spans="1:19" ht="14.25" customHeight="1">
      <c r="A15" s="8">
        <v>3971</v>
      </c>
      <c r="B15" s="11" t="s">
        <v>27</v>
      </c>
      <c r="C15" s="12">
        <f>[2]SUMMARY!D16</f>
        <v>22842934</v>
      </c>
      <c r="D15" s="19">
        <f t="shared" si="0"/>
        <v>5.7310791223814661E-3</v>
      </c>
      <c r="E15" s="22"/>
      <c r="F15" s="12">
        <f>'[3]SUMMARY(R)'!H18</f>
        <v>72252028.200000003</v>
      </c>
      <c r="G15" s="19">
        <f t="shared" si="1"/>
        <v>1.765123495536234E-2</v>
      </c>
      <c r="H15" s="22"/>
      <c r="I15" s="12">
        <f>'[4]SUMMARY(REC)'!E17</f>
        <v>37155210</v>
      </c>
      <c r="J15" s="19">
        <f t="shared" si="2"/>
        <v>8.649167863024285E-3</v>
      </c>
      <c r="K15" s="13"/>
      <c r="L15" s="1">
        <f>'[5]SUMMARY(D)'!E17</f>
        <v>109500000</v>
      </c>
      <c r="M15" s="20">
        <f t="shared" si="3"/>
        <v>6.4064976428555673E-2</v>
      </c>
      <c r="N15" s="24"/>
      <c r="O15" s="1">
        <f>'[3]SUMMARY(D)'!J17</f>
        <v>129504473.92</v>
      </c>
      <c r="P15" s="20">
        <f t="shared" si="4"/>
        <v>7.1228862043295871E-2</v>
      </c>
      <c r="Q15" s="24"/>
      <c r="R15" s="1">
        <f>'[4]SUMMARY(D)'!E16</f>
        <v>29700000</v>
      </c>
      <c r="S15" s="20">
        <f t="shared" si="5"/>
        <v>1.6178192193994162E-2</v>
      </c>
    </row>
    <row r="16" spans="1:19" ht="14.25" customHeight="1">
      <c r="A16" s="8">
        <v>3972</v>
      </c>
      <c r="B16" s="8" t="s">
        <v>28</v>
      </c>
      <c r="C16" s="12">
        <f>[2]SUMMARY!D17</f>
        <v>72073522</v>
      </c>
      <c r="D16" s="19">
        <f t="shared" si="0"/>
        <v>1.8082574559410855E-2</v>
      </c>
      <c r="E16" s="22"/>
      <c r="F16" s="12">
        <f>'[3]SUMMARY(R)'!H19</f>
        <v>88307645.199999988</v>
      </c>
      <c r="G16" s="19">
        <f t="shared" si="1"/>
        <v>2.1573636513915535E-2</v>
      </c>
      <c r="H16" s="22"/>
      <c r="I16" s="12">
        <f>'[4]SUMMARY(REC)'!E18</f>
        <v>38721469</v>
      </c>
      <c r="J16" s="19">
        <f t="shared" si="2"/>
        <v>9.0137691398835072E-3</v>
      </c>
      <c r="K16" s="13"/>
      <c r="L16" s="1">
        <f>'[5]SUMMARY(D)'!E18</f>
        <v>847556512</v>
      </c>
      <c r="M16" s="20">
        <f t="shared" si="3"/>
        <v>0.49587842888720424</v>
      </c>
      <c r="N16" s="24"/>
      <c r="O16" s="1">
        <f>'[3]SUMMARY(D)'!J18</f>
        <v>574618498.81999993</v>
      </c>
      <c r="P16" s="20">
        <f t="shared" si="4"/>
        <v>0.31604639238378168</v>
      </c>
      <c r="Q16" s="24"/>
      <c r="R16" s="1">
        <f>'[4]SUMMARY(D)'!E17</f>
        <v>12500000</v>
      </c>
      <c r="S16" s="20">
        <f t="shared" si="5"/>
        <v>6.8090034486507417E-3</v>
      </c>
    </row>
    <row r="17" spans="1:19" ht="14.25" customHeight="1">
      <c r="A17" s="8"/>
      <c r="B17" s="9" t="s">
        <v>29</v>
      </c>
      <c r="C17" s="12">
        <f>[2]SUMMARY!D19</f>
        <v>3985799796.5500002</v>
      </c>
      <c r="D17" s="19">
        <f t="shared" si="0"/>
        <v>1</v>
      </c>
      <c r="E17" s="22"/>
      <c r="F17" s="12">
        <f>'[3]SUMMARY(R)'!H20</f>
        <v>4093312925.8499994</v>
      </c>
      <c r="G17" s="19">
        <f t="shared" si="1"/>
        <v>1</v>
      </c>
      <c r="H17" s="22"/>
      <c r="I17" s="12">
        <f>'[4]SUMMARY(REC)'!E19</f>
        <v>4295813260.6999998</v>
      </c>
      <c r="J17" s="19">
        <f t="shared" si="2"/>
        <v>1</v>
      </c>
      <c r="K17" s="13"/>
      <c r="L17" s="1">
        <f>'[5]SUMMARY(D)'!E20</f>
        <v>1709202221</v>
      </c>
      <c r="M17" s="20">
        <f t="shared" si="3"/>
        <v>1</v>
      </c>
      <c r="N17" s="24"/>
      <c r="O17" s="1">
        <f>'[3]SUMMARY(D)'!J19</f>
        <v>1818146046.49</v>
      </c>
      <c r="P17" s="20">
        <f t="shared" si="4"/>
        <v>1</v>
      </c>
      <c r="Q17" s="24"/>
      <c r="R17" s="1">
        <f>'[4]SUMMARY(D)'!E18</f>
        <v>1835804621.6700001</v>
      </c>
      <c r="S17" s="20">
        <f t="shared" si="5"/>
        <v>1</v>
      </c>
    </row>
    <row r="18" spans="1:19" ht="14.25" customHeight="1">
      <c r="A18" s="16"/>
      <c r="B18" s="10"/>
      <c r="C18" s="12"/>
      <c r="D18" s="12"/>
      <c r="E18" s="12"/>
      <c r="F18" s="12"/>
      <c r="G18" s="12"/>
      <c r="H18" s="12"/>
      <c r="I18" s="12"/>
      <c r="J18" s="12"/>
      <c r="K18" s="13"/>
    </row>
    <row r="19" spans="1:19" ht="14.25" customHeight="1">
      <c r="B19" s="1" t="s">
        <v>33</v>
      </c>
      <c r="C19" s="1">
        <f>AVERAGE(C5:C16)</f>
        <v>332149983.04583335</v>
      </c>
      <c r="F19" s="1">
        <f t="shared" ref="F19:O19" si="6">AVERAGE(F5:F16)</f>
        <v>341109410.48749995</v>
      </c>
      <c r="I19" s="1">
        <f t="shared" si="6"/>
        <v>357984438.39166665</v>
      </c>
      <c r="L19" s="1">
        <f>AVERAGE(L5:L16)</f>
        <v>142433518.41666666</v>
      </c>
      <c r="O19" s="1">
        <f t="shared" si="6"/>
        <v>151512170.54083332</v>
      </c>
      <c r="R19" s="1">
        <f>AVERAGE(R5:R16)</f>
        <v>152983718.4725</v>
      </c>
    </row>
    <row r="20" spans="1:19" ht="14.25" customHeight="1"/>
    <row r="21" spans="1:19" ht="14.25" customHeight="1"/>
    <row r="22" spans="1:19" ht="14.25" customHeight="1"/>
    <row r="23" spans="1:19" ht="14.25" customHeight="1"/>
    <row r="24" spans="1:19" ht="14.25" customHeight="1"/>
    <row r="25" spans="1:19" ht="14.25" customHeight="1"/>
    <row r="26" spans="1:19" ht="14.25" customHeight="1"/>
    <row r="27" spans="1:19" ht="14.25" customHeight="1"/>
    <row r="28" spans="1:19" ht="14.25" customHeight="1"/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</sheetData>
  <mergeCells count="9">
    <mergeCell ref="A1:S1"/>
    <mergeCell ref="B2:J2"/>
    <mergeCell ref="L2:S2"/>
    <mergeCell ref="C4:D4"/>
    <mergeCell ref="F4:G4"/>
    <mergeCell ref="I4:J4"/>
    <mergeCell ref="L4:M4"/>
    <mergeCell ref="O4:P4"/>
    <mergeCell ref="R4:S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>
      <selection activeCell="A9" sqref="A9:A10"/>
    </sheetView>
  </sheetViews>
  <sheetFormatPr defaultColWidth="14.42578125" defaultRowHeight="15" customHeight="1"/>
  <cols>
    <col min="1" max="1" width="30.85546875" style="59" bestFit="1" customWidth="1"/>
    <col min="2" max="2" width="17.5703125" style="59" bestFit="1" customWidth="1"/>
    <col min="3" max="8" width="18.42578125" style="59" bestFit="1" customWidth="1"/>
    <col min="9" max="11" width="8.7109375" style="59" customWidth="1"/>
    <col min="12" max="16384" width="14.42578125" style="59"/>
  </cols>
  <sheetData>
    <row r="1" spans="1:8" ht="14.25" customHeight="1">
      <c r="A1" s="1"/>
      <c r="B1" s="1"/>
      <c r="C1" s="71" t="s">
        <v>38</v>
      </c>
      <c r="D1" s="71"/>
      <c r="E1" s="71"/>
      <c r="F1" s="1"/>
      <c r="G1" s="1"/>
      <c r="H1" s="1"/>
    </row>
    <row r="2" spans="1:8" ht="14.25" customHeight="1">
      <c r="A2" s="1"/>
      <c r="B2" s="1"/>
      <c r="C2" s="1" t="s">
        <v>32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4.25" customHeight="1">
      <c r="A3" s="68" t="s">
        <v>17</v>
      </c>
      <c r="B3" s="1" t="s">
        <v>30</v>
      </c>
      <c r="C3" s="1">
        <f>[2]SUMMARY!D6</f>
        <v>627122175</v>
      </c>
      <c r="D3" s="1">
        <f>'[3]SUMMARY(R)'!H8</f>
        <v>601934809.25</v>
      </c>
      <c r="E3" s="1">
        <f>'[4]SUMMARY(REC)'!E7</f>
        <v>569393333</v>
      </c>
      <c r="F3" s="1">
        <v>669393333</v>
      </c>
      <c r="G3" s="1">
        <v>637393333</v>
      </c>
      <c r="H3" s="1">
        <v>681635622</v>
      </c>
    </row>
    <row r="4" spans="1:8" ht="14.25" customHeight="1">
      <c r="A4" s="70"/>
      <c r="B4" s="1" t="s">
        <v>31</v>
      </c>
      <c r="C4" s="1">
        <f>'[5]SUMMARY(D)'!E7</f>
        <v>80000000</v>
      </c>
      <c r="D4" s="1">
        <f>'[6]SUMMARY(D)'!J7</f>
        <v>72117442</v>
      </c>
      <c r="E4" s="1">
        <f>'[4]SUMMARY(D)'!E6</f>
        <v>120860717</v>
      </c>
      <c r="F4" s="1">
        <v>428860717</v>
      </c>
      <c r="G4" s="1">
        <v>369568225</v>
      </c>
      <c r="H4" s="1">
        <v>60417240</v>
      </c>
    </row>
    <row r="5" spans="1:8" ht="8.25" customHeight="1">
      <c r="A5" s="27"/>
      <c r="B5" s="1"/>
      <c r="C5" s="1"/>
      <c r="D5" s="1"/>
      <c r="E5" s="1"/>
      <c r="F5" s="1"/>
      <c r="G5" s="1"/>
      <c r="H5" s="1"/>
    </row>
    <row r="6" spans="1:8" ht="14.25" customHeight="1">
      <c r="A6" s="68" t="s">
        <v>18</v>
      </c>
      <c r="B6" s="1" t="s">
        <v>30</v>
      </c>
      <c r="C6" s="25">
        <v>466165696</v>
      </c>
      <c r="D6" s="25">
        <v>472444189</v>
      </c>
      <c r="E6" s="25">
        <v>541235923</v>
      </c>
      <c r="F6" s="1">
        <v>465241039</v>
      </c>
      <c r="G6" s="1">
        <v>459738124</v>
      </c>
      <c r="H6" s="1">
        <v>525484508</v>
      </c>
    </row>
    <row r="7" spans="1:8" ht="14.25" customHeight="1">
      <c r="A7" s="69"/>
      <c r="B7" s="1" t="s">
        <v>31</v>
      </c>
      <c r="C7" s="25">
        <v>118715000</v>
      </c>
      <c r="D7" s="25">
        <v>86080912</v>
      </c>
      <c r="E7" s="25">
        <v>285308732</v>
      </c>
      <c r="F7" s="1">
        <v>109097638</v>
      </c>
      <c r="G7" s="1">
        <v>143630336</v>
      </c>
      <c r="H7" s="1">
        <v>193228291</v>
      </c>
    </row>
    <row r="8" spans="1:8" ht="7.5" customHeight="1">
      <c r="A8" s="61"/>
      <c r="B8" s="1"/>
      <c r="C8" s="25"/>
      <c r="D8" s="25"/>
      <c r="E8" s="25"/>
      <c r="F8" s="1"/>
      <c r="G8" s="1"/>
      <c r="H8" s="1"/>
    </row>
    <row r="9" spans="1:8" ht="14.25" customHeight="1">
      <c r="A9" s="68" t="s">
        <v>19</v>
      </c>
      <c r="B9" s="1" t="s">
        <v>30</v>
      </c>
      <c r="C9" s="25">
        <v>428133410</v>
      </c>
      <c r="D9" s="25">
        <v>387007957</v>
      </c>
      <c r="E9" s="25">
        <v>417474232</v>
      </c>
      <c r="F9" s="1">
        <v>557961866</v>
      </c>
      <c r="G9" s="1">
        <v>599770385</v>
      </c>
      <c r="H9" s="1">
        <v>606852670</v>
      </c>
    </row>
    <row r="10" spans="1:8" ht="14.25" customHeight="1">
      <c r="A10" s="70"/>
      <c r="B10" s="1" t="s">
        <v>31</v>
      </c>
      <c r="C10" s="25">
        <v>19000000</v>
      </c>
      <c r="D10" s="25">
        <v>32739185</v>
      </c>
      <c r="E10" s="25">
        <v>30000000</v>
      </c>
      <c r="F10" s="1">
        <v>152672520</v>
      </c>
      <c r="G10" s="1">
        <v>2080010</v>
      </c>
      <c r="H10" s="1">
        <v>19210510</v>
      </c>
    </row>
    <row r="11" spans="1:8" ht="6.75" customHeight="1">
      <c r="A11" s="27"/>
      <c r="B11" s="1"/>
      <c r="C11" s="25"/>
      <c r="D11" s="25"/>
      <c r="E11" s="25"/>
      <c r="F11" s="1"/>
      <c r="G11" s="1"/>
      <c r="H11" s="1"/>
    </row>
    <row r="12" spans="1:8" ht="14.25" customHeight="1">
      <c r="A12" s="72" t="s">
        <v>20</v>
      </c>
      <c r="B12" s="1" t="s">
        <v>30</v>
      </c>
      <c r="C12" s="25">
        <v>1706763306</v>
      </c>
      <c r="D12" s="25">
        <v>1811250115</v>
      </c>
      <c r="E12" s="25">
        <v>224194741</v>
      </c>
      <c r="F12" s="1">
        <v>190701097</v>
      </c>
      <c r="G12" s="1">
        <v>251714603</v>
      </c>
      <c r="H12" s="1">
        <v>231686389</v>
      </c>
    </row>
    <row r="13" spans="1:8" ht="14.25" customHeight="1">
      <c r="A13" s="73"/>
      <c r="B13" s="1" t="s">
        <v>31</v>
      </c>
      <c r="C13" s="25">
        <v>214110623</v>
      </c>
      <c r="D13" s="25">
        <v>409380717</v>
      </c>
      <c r="E13" s="25">
        <v>488286283</v>
      </c>
      <c r="F13" s="1">
        <v>546599715</v>
      </c>
      <c r="G13" s="1">
        <v>795882159</v>
      </c>
      <c r="H13" s="1">
        <v>315162993</v>
      </c>
    </row>
    <row r="14" spans="1:8" ht="6.75" customHeight="1">
      <c r="A14" s="28"/>
      <c r="B14" s="1"/>
      <c r="C14" s="25"/>
      <c r="D14" s="25"/>
      <c r="E14" s="25"/>
      <c r="F14" s="1"/>
      <c r="G14" s="1"/>
      <c r="H14" s="1"/>
    </row>
    <row r="15" spans="1:8" ht="14.25" customHeight="1">
      <c r="A15" s="72" t="s">
        <v>21</v>
      </c>
      <c r="B15" s="1" t="s">
        <v>30</v>
      </c>
      <c r="C15" s="25">
        <v>213657151</v>
      </c>
      <c r="D15" s="25">
        <v>168485229</v>
      </c>
      <c r="E15" s="25">
        <v>108472439</v>
      </c>
      <c r="F15" s="1">
        <v>102589239</v>
      </c>
      <c r="G15" s="1">
        <v>102589239</v>
      </c>
      <c r="H15" s="1">
        <v>130489239</v>
      </c>
    </row>
    <row r="16" spans="1:8" ht="14.25" customHeight="1">
      <c r="A16" s="73"/>
      <c r="B16" s="1" t="s">
        <v>31</v>
      </c>
      <c r="C16" s="25">
        <v>15300000</v>
      </c>
      <c r="D16" s="25">
        <v>72644821</v>
      </c>
      <c r="E16" s="25">
        <v>48934000</v>
      </c>
      <c r="F16" s="1">
        <v>105800000</v>
      </c>
      <c r="G16" s="1">
        <v>126675566</v>
      </c>
      <c r="H16" s="1">
        <v>148229999</v>
      </c>
    </row>
    <row r="17" spans="1:8" ht="6" customHeight="1">
      <c r="A17" s="28"/>
      <c r="B17" s="1"/>
      <c r="C17" s="25"/>
      <c r="D17" s="25"/>
      <c r="E17" s="25"/>
      <c r="F17" s="1"/>
      <c r="G17" s="1"/>
      <c r="H17" s="1"/>
    </row>
    <row r="18" spans="1:8" ht="14.25" customHeight="1">
      <c r="A18" s="68" t="s">
        <v>22</v>
      </c>
      <c r="B18" s="1" t="s">
        <v>30</v>
      </c>
      <c r="C18" s="25">
        <v>247547194</v>
      </c>
      <c r="D18" s="25">
        <v>280996715</v>
      </c>
      <c r="E18" s="25">
        <v>172969229</v>
      </c>
      <c r="F18" s="1">
        <v>246044623</v>
      </c>
      <c r="G18" s="1">
        <v>299814623</v>
      </c>
      <c r="H18" s="1">
        <v>308233405</v>
      </c>
    </row>
    <row r="19" spans="1:8" ht="14.25" customHeight="1">
      <c r="A19" s="70"/>
      <c r="B19" s="1" t="s">
        <v>31</v>
      </c>
      <c r="C19" s="25">
        <v>54200000</v>
      </c>
      <c r="D19" s="25">
        <v>185221945</v>
      </c>
      <c r="E19" s="25">
        <v>47294748</v>
      </c>
      <c r="F19" s="1">
        <v>54538344</v>
      </c>
      <c r="G19" s="1">
        <v>22007910</v>
      </c>
      <c r="H19" s="1">
        <v>4300000</v>
      </c>
    </row>
    <row r="20" spans="1:8" ht="7.5" customHeight="1">
      <c r="A20" s="27"/>
      <c r="B20" s="1"/>
      <c r="C20" s="25"/>
      <c r="D20" s="25"/>
      <c r="E20" s="25"/>
      <c r="F20" s="1"/>
      <c r="G20" s="1"/>
      <c r="H20" s="1"/>
    </row>
    <row r="21" spans="1:8" ht="14.25" customHeight="1">
      <c r="A21" s="68" t="s">
        <v>23</v>
      </c>
      <c r="B21" s="1" t="s">
        <v>30</v>
      </c>
      <c r="C21" s="25">
        <v>55785848</v>
      </c>
      <c r="D21" s="25">
        <v>49168210</v>
      </c>
      <c r="E21" s="25">
        <v>2018371431</v>
      </c>
      <c r="F21" s="1">
        <v>1779789586</v>
      </c>
      <c r="G21" s="1">
        <v>1962276832.8999996</v>
      </c>
      <c r="H21" s="1">
        <v>2116310238</v>
      </c>
    </row>
    <row r="22" spans="1:8" ht="14.25" customHeight="1">
      <c r="A22" s="69"/>
      <c r="B22" s="1" t="s">
        <v>31</v>
      </c>
      <c r="C22" s="25">
        <v>7000000</v>
      </c>
      <c r="D22" s="25">
        <v>27605350</v>
      </c>
      <c r="E22" s="25">
        <v>404849851</v>
      </c>
      <c r="F22" s="1">
        <v>556554954.85000002</v>
      </c>
      <c r="G22" s="1">
        <v>958745444.70000005</v>
      </c>
      <c r="H22" s="1">
        <v>782650068</v>
      </c>
    </row>
    <row r="23" spans="1:8" ht="6" customHeight="1">
      <c r="A23" s="61"/>
      <c r="B23" s="1"/>
      <c r="C23" s="25"/>
      <c r="D23" s="25"/>
      <c r="E23" s="25"/>
      <c r="F23" s="1"/>
      <c r="G23" s="1"/>
      <c r="H23" s="1"/>
    </row>
    <row r="24" spans="1:8" ht="14.25" customHeight="1">
      <c r="A24" s="74" t="s">
        <v>24</v>
      </c>
      <c r="B24" s="1" t="s">
        <v>30</v>
      </c>
      <c r="C24" s="25">
        <v>24243114</v>
      </c>
      <c r="D24" s="25">
        <v>26471878</v>
      </c>
      <c r="E24" s="25">
        <v>37488028</v>
      </c>
      <c r="F24" s="1">
        <v>37768028</v>
      </c>
      <c r="G24" s="1">
        <v>28968028</v>
      </c>
      <c r="H24" s="1">
        <v>36307943</v>
      </c>
    </row>
    <row r="25" spans="1:8" ht="14.25" customHeight="1">
      <c r="A25" s="69"/>
      <c r="B25" s="1" t="s">
        <v>31</v>
      </c>
      <c r="C25" s="25">
        <v>53100000</v>
      </c>
      <c r="D25" s="25">
        <v>43491400</v>
      </c>
      <c r="E25" s="25">
        <v>71302200</v>
      </c>
      <c r="F25" s="1">
        <v>164999830.5</v>
      </c>
      <c r="G25" s="1">
        <v>99192630.5</v>
      </c>
      <c r="H25" s="1">
        <v>106479534</v>
      </c>
    </row>
    <row r="26" spans="1:8" ht="6.75" customHeight="1">
      <c r="A26" s="61"/>
      <c r="B26" s="1"/>
      <c r="C26" s="25"/>
      <c r="D26" s="25"/>
      <c r="E26" s="25"/>
      <c r="F26" s="1"/>
      <c r="G26" s="1"/>
      <c r="H26" s="1"/>
    </row>
    <row r="27" spans="1:8" ht="14.25" customHeight="1">
      <c r="A27" s="68" t="s">
        <v>25</v>
      </c>
      <c r="B27" s="1" t="s">
        <v>30</v>
      </c>
      <c r="C27" s="25">
        <v>41191050</v>
      </c>
      <c r="D27" s="25">
        <v>42595905</v>
      </c>
      <c r="E27" s="25">
        <v>78066285</v>
      </c>
      <c r="F27" s="1">
        <v>79578285</v>
      </c>
      <c r="G27" s="1">
        <v>77078285</v>
      </c>
      <c r="H27" s="1">
        <v>74733368</v>
      </c>
    </row>
    <row r="28" spans="1:8" ht="14.25" customHeight="1">
      <c r="A28" s="69"/>
      <c r="B28" s="1" t="s">
        <v>31</v>
      </c>
      <c r="C28" s="25">
        <v>168400000</v>
      </c>
      <c r="D28" s="25">
        <v>107439102</v>
      </c>
      <c r="E28" s="25">
        <v>226831775</v>
      </c>
      <c r="F28" s="1">
        <v>391680629.51999998</v>
      </c>
      <c r="G28" s="1">
        <v>612081564</v>
      </c>
      <c r="H28" s="1">
        <v>466281287.72000003</v>
      </c>
    </row>
    <row r="29" spans="1:8" ht="6" customHeight="1">
      <c r="A29" s="60"/>
      <c r="B29" s="1"/>
      <c r="C29" s="25"/>
      <c r="D29" s="25"/>
      <c r="E29" s="25"/>
      <c r="F29" s="1"/>
      <c r="G29" s="1"/>
      <c r="H29" s="1"/>
    </row>
    <row r="30" spans="1:8" ht="14.25" customHeight="1">
      <c r="A30" s="15" t="s">
        <v>26</v>
      </c>
      <c r="B30" s="1" t="s">
        <v>30</v>
      </c>
      <c r="C30" s="25">
        <v>80274397</v>
      </c>
      <c r="D30" s="25">
        <v>92398245</v>
      </c>
      <c r="E30" s="25">
        <v>52270941</v>
      </c>
      <c r="F30" s="1">
        <v>42839441</v>
      </c>
      <c r="G30" s="1">
        <v>42839441</v>
      </c>
      <c r="H30" s="1">
        <v>47839441</v>
      </c>
    </row>
    <row r="31" spans="1:8" ht="14.25" customHeight="1">
      <c r="A31" s="15"/>
      <c r="B31" s="1" t="s">
        <v>31</v>
      </c>
      <c r="C31" s="25">
        <v>9320086</v>
      </c>
      <c r="D31" s="25">
        <v>77302200</v>
      </c>
      <c r="E31" s="25">
        <v>69936316</v>
      </c>
      <c r="F31" s="1">
        <v>19585934</v>
      </c>
      <c r="G31" s="1">
        <v>19471788</v>
      </c>
      <c r="H31" s="1">
        <v>38500000</v>
      </c>
    </row>
    <row r="32" spans="1:8" ht="8.25" customHeight="1">
      <c r="A32" s="15"/>
      <c r="B32" s="1"/>
      <c r="C32" s="25"/>
      <c r="D32" s="25"/>
      <c r="E32" s="25"/>
      <c r="F32" s="1"/>
      <c r="G32" s="1"/>
      <c r="H32" s="1"/>
    </row>
    <row r="33" spans="1:8" ht="14.25" customHeight="1">
      <c r="A33" s="11" t="s">
        <v>27</v>
      </c>
      <c r="B33" s="1" t="s">
        <v>30</v>
      </c>
      <c r="C33" s="25">
        <v>22842934</v>
      </c>
      <c r="D33" s="25">
        <v>72252028</v>
      </c>
      <c r="E33" s="25">
        <v>37155210</v>
      </c>
      <c r="F33" s="1">
        <v>46168210</v>
      </c>
      <c r="G33" s="1">
        <v>46168210</v>
      </c>
      <c r="H33" s="1">
        <v>51668210</v>
      </c>
    </row>
    <row r="34" spans="1:8" ht="14.25" customHeight="1">
      <c r="A34" s="11"/>
      <c r="B34" s="1" t="s">
        <v>31</v>
      </c>
      <c r="C34" s="25">
        <v>109500000</v>
      </c>
      <c r="D34" s="25">
        <v>129504474</v>
      </c>
      <c r="E34" s="25">
        <v>29700000</v>
      </c>
      <c r="F34" s="1">
        <v>9733421</v>
      </c>
      <c r="G34" s="1">
        <v>5000000</v>
      </c>
      <c r="H34" s="1">
        <v>42133334</v>
      </c>
    </row>
    <row r="35" spans="1:8" ht="5.25" customHeight="1">
      <c r="A35" s="29"/>
      <c r="B35" s="30"/>
      <c r="C35" s="30"/>
      <c r="D35" s="30"/>
      <c r="E35" s="30"/>
      <c r="F35" s="30"/>
      <c r="G35" s="30"/>
      <c r="H35" s="30"/>
    </row>
    <row r="36" spans="1:8" ht="14.25" customHeight="1">
      <c r="A36" s="8" t="s">
        <v>28</v>
      </c>
      <c r="B36" s="1" t="s">
        <v>30</v>
      </c>
      <c r="C36" s="25">
        <v>72073522</v>
      </c>
      <c r="D36" s="25">
        <v>88307645</v>
      </c>
      <c r="E36" s="25">
        <v>38721469</v>
      </c>
      <c r="F36" s="1">
        <v>19345017</v>
      </c>
      <c r="G36" s="1">
        <v>22708017</v>
      </c>
      <c r="H36" s="1">
        <v>36208017</v>
      </c>
    </row>
    <row r="37" spans="1:8" ht="14.25" customHeight="1">
      <c r="A37" s="8"/>
      <c r="B37" s="1" t="s">
        <v>31</v>
      </c>
      <c r="C37" s="25">
        <v>847556512</v>
      </c>
      <c r="D37" s="25">
        <v>574618499</v>
      </c>
      <c r="E37" s="25">
        <v>12500000</v>
      </c>
      <c r="F37" s="1">
        <v>18062200</v>
      </c>
      <c r="G37" s="1">
        <v>19937353</v>
      </c>
      <c r="H37" s="1">
        <v>8466666</v>
      </c>
    </row>
    <row r="38" spans="1:8" ht="14.25" customHeight="1">
      <c r="A38" s="9" t="s">
        <v>29</v>
      </c>
      <c r="B38" s="1"/>
      <c r="C38" s="1"/>
      <c r="D38" s="1"/>
      <c r="E38" s="1"/>
      <c r="F38" s="1"/>
      <c r="G38" s="1"/>
      <c r="H38" s="1"/>
    </row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s="59" customFormat="1" ht="14.25" customHeight="1"/>
    <row r="50" s="59" customFormat="1" ht="14.25" customHeight="1"/>
    <row r="51" s="59" customFormat="1" ht="14.25" customHeight="1"/>
    <row r="52" s="59" customFormat="1" ht="14.25" customHeight="1"/>
    <row r="53" s="59" customFormat="1" ht="14.25" customHeight="1"/>
    <row r="54" s="59" customFormat="1" ht="14.25" customHeight="1"/>
    <row r="55" s="59" customFormat="1" ht="14.25" customHeight="1"/>
    <row r="56" s="59" customFormat="1" ht="14.25" customHeight="1"/>
    <row r="57" s="59" customFormat="1" ht="14.25" customHeight="1"/>
    <row r="58" s="59" customFormat="1" ht="14.25" customHeight="1"/>
    <row r="59" s="59" customFormat="1" ht="14.25" customHeight="1"/>
    <row r="60" s="59" customFormat="1" ht="14.25" customHeight="1"/>
    <row r="61" s="59" customFormat="1" ht="14.25" customHeight="1"/>
    <row r="62" s="59" customFormat="1" ht="14.25" customHeight="1"/>
    <row r="63" s="59" customFormat="1" ht="14.25" customHeight="1"/>
    <row r="64" s="59" customFormat="1" ht="14.25" customHeight="1"/>
    <row r="65" s="59" customFormat="1" ht="14.25" customHeight="1"/>
    <row r="66" s="59" customFormat="1" ht="14.25" customHeight="1"/>
    <row r="67" s="59" customFormat="1" ht="14.25" customHeight="1"/>
    <row r="68" s="59" customFormat="1" ht="14.25" customHeight="1"/>
    <row r="69" s="59" customFormat="1" ht="14.25" customHeight="1"/>
    <row r="70" s="59" customFormat="1" ht="14.25" customHeight="1"/>
    <row r="71" s="59" customFormat="1" ht="14.25" customHeight="1"/>
    <row r="72" s="59" customFormat="1" ht="14.25" customHeight="1"/>
    <row r="73" s="59" customFormat="1" ht="14.25" customHeight="1"/>
    <row r="74" s="59" customFormat="1" ht="14.25" customHeight="1"/>
    <row r="75" s="59" customFormat="1" ht="14.25" customHeight="1"/>
    <row r="76" s="59" customFormat="1" ht="14.25" customHeight="1"/>
    <row r="77" s="59" customFormat="1" ht="14.25" customHeight="1"/>
    <row r="78" s="59" customFormat="1" ht="14.25" customHeight="1"/>
    <row r="79" s="59" customFormat="1" ht="14.25" customHeight="1"/>
    <row r="80" s="59" customFormat="1" ht="14.25" customHeight="1"/>
    <row r="81" s="59" customFormat="1" ht="14.25" customHeight="1"/>
    <row r="82" s="59" customFormat="1" ht="14.25" customHeight="1"/>
    <row r="83" s="59" customFormat="1" ht="14.25" customHeight="1"/>
    <row r="84" s="59" customFormat="1" ht="14.25" customHeight="1"/>
    <row r="85" s="59" customFormat="1" ht="14.25" customHeight="1"/>
    <row r="86" s="59" customFormat="1" ht="14.25" customHeight="1"/>
    <row r="87" s="59" customFormat="1" ht="14.25" customHeight="1"/>
    <row r="88" s="59" customFormat="1" ht="14.25" customHeight="1"/>
    <row r="89" s="59" customFormat="1" ht="14.25" customHeight="1"/>
    <row r="90" s="59" customFormat="1" ht="14.25" customHeight="1"/>
    <row r="91" s="59" customFormat="1" ht="14.25" customHeight="1"/>
    <row r="92" s="59" customFormat="1" ht="14.25" customHeight="1"/>
    <row r="93" s="59" customFormat="1" ht="14.25" customHeight="1"/>
    <row r="94" s="59" customFormat="1" ht="14.25" customHeight="1"/>
    <row r="95" s="59" customFormat="1" ht="14.25" customHeight="1"/>
    <row r="96" s="59" customFormat="1" ht="14.25" customHeight="1"/>
    <row r="97" s="59" customFormat="1" ht="14.25" customHeight="1"/>
    <row r="98" s="59" customFormat="1" ht="14.25" customHeight="1"/>
    <row r="99" s="59" customFormat="1" ht="14.25" customHeight="1"/>
    <row r="100" s="59" customFormat="1" ht="14.25" customHeight="1"/>
    <row r="101" s="59" customFormat="1" ht="14.25" customHeight="1"/>
    <row r="102" s="59" customFormat="1" ht="14.25" customHeight="1"/>
    <row r="103" s="59" customFormat="1" ht="14.25" customHeight="1"/>
    <row r="104" s="59" customFormat="1" ht="14.25" customHeight="1"/>
    <row r="105" s="59" customFormat="1" ht="14.25" customHeight="1"/>
    <row r="106" s="59" customFormat="1" ht="14.25" customHeight="1"/>
    <row r="107" s="59" customFormat="1" ht="14.25" customHeight="1"/>
    <row r="108" s="59" customFormat="1" ht="14.25" customHeight="1"/>
    <row r="109" s="59" customFormat="1" ht="14.25" customHeight="1"/>
    <row r="110" s="59" customFormat="1" ht="14.25" customHeight="1"/>
    <row r="111" s="59" customFormat="1" ht="14.25" customHeight="1"/>
    <row r="112" s="59" customFormat="1" ht="14.25" customHeight="1"/>
    <row r="113" s="59" customFormat="1" ht="14.25" customHeight="1"/>
    <row r="114" s="59" customFormat="1" ht="14.25" customHeight="1"/>
    <row r="115" s="59" customFormat="1" ht="14.25" customHeight="1"/>
    <row r="116" s="59" customFormat="1" ht="14.25" customHeight="1"/>
    <row r="117" s="59" customFormat="1" ht="14.25" customHeight="1"/>
    <row r="118" s="59" customFormat="1" ht="14.25" customHeight="1"/>
    <row r="119" s="59" customFormat="1" ht="14.25" customHeight="1"/>
    <row r="120" s="59" customFormat="1" ht="14.25" customHeight="1"/>
    <row r="121" s="59" customFormat="1" ht="14.25" customHeight="1"/>
    <row r="122" s="59" customFormat="1" ht="14.25" customHeight="1"/>
  </sheetData>
  <mergeCells count="10">
    <mergeCell ref="A27:A28"/>
    <mergeCell ref="A3:A4"/>
    <mergeCell ref="A6:A7"/>
    <mergeCell ref="C1:E1"/>
    <mergeCell ref="A9:A10"/>
    <mergeCell ref="A12:A13"/>
    <mergeCell ref="A15:A16"/>
    <mergeCell ref="A18:A19"/>
    <mergeCell ref="A21:A22"/>
    <mergeCell ref="A24:A25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14EE-D27C-44DA-97C7-7BA86FCAC612}">
  <dimension ref="A1:H14"/>
  <sheetViews>
    <sheetView workbookViewId="0">
      <selection activeCell="B6" sqref="B1:H6"/>
    </sheetView>
  </sheetViews>
  <sheetFormatPr defaultRowHeight="15"/>
  <cols>
    <col min="1" max="1" width="17.7109375" style="31" customWidth="1"/>
    <col min="2" max="2" width="57.140625" style="32" bestFit="1" customWidth="1"/>
    <col min="3" max="3" width="12.7109375" style="31" bestFit="1" customWidth="1"/>
    <col min="4" max="5" width="11.28515625" style="31" bestFit="1" customWidth="1"/>
    <col min="6" max="8" width="12.42578125" style="31" bestFit="1" customWidth="1"/>
    <col min="9" max="16384" width="9.140625" style="31"/>
  </cols>
  <sheetData>
    <row r="1" spans="1:8">
      <c r="A1" s="40" t="s">
        <v>44</v>
      </c>
      <c r="B1" s="41" t="s">
        <v>57</v>
      </c>
      <c r="C1" s="42" t="s">
        <v>32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</row>
    <row r="2" spans="1:8" ht="15.75">
      <c r="A2" s="77" t="s">
        <v>45</v>
      </c>
      <c r="B2" s="34" t="s">
        <v>47</v>
      </c>
      <c r="C2" s="43">
        <v>209283472</v>
      </c>
      <c r="D2" s="43">
        <v>22000000</v>
      </c>
      <c r="E2" s="43">
        <v>22000000</v>
      </c>
      <c r="F2" s="43">
        <v>22000000</v>
      </c>
      <c r="G2" s="43">
        <v>22000000</v>
      </c>
      <c r="H2" s="43">
        <v>22000000</v>
      </c>
    </row>
    <row r="3" spans="1:8" ht="45" customHeight="1">
      <c r="A3" s="78"/>
      <c r="B3" s="38" t="s">
        <v>48</v>
      </c>
      <c r="C3" s="43">
        <v>29000000</v>
      </c>
      <c r="D3" s="43">
        <v>33000000</v>
      </c>
      <c r="E3" s="43">
        <v>33000000</v>
      </c>
      <c r="F3" s="43">
        <v>33000000</v>
      </c>
      <c r="G3" s="43">
        <v>33000000</v>
      </c>
      <c r="H3" s="43">
        <v>48000000</v>
      </c>
    </row>
    <row r="4" spans="1:8" ht="15.75">
      <c r="A4" s="78"/>
      <c r="B4" s="38" t="s">
        <v>49</v>
      </c>
      <c r="C4" s="43">
        <v>24000000</v>
      </c>
      <c r="D4" s="43">
        <v>28000000</v>
      </c>
      <c r="E4" s="43">
        <v>41520841</v>
      </c>
      <c r="F4" s="43">
        <v>41520841</v>
      </c>
      <c r="G4" s="43">
        <v>41520841</v>
      </c>
      <c r="H4" s="43">
        <v>51520841</v>
      </c>
    </row>
    <row r="5" spans="1:8" ht="15.75">
      <c r="A5" s="79"/>
      <c r="B5" s="38" t="s">
        <v>53</v>
      </c>
      <c r="C5" s="43">
        <v>0</v>
      </c>
      <c r="D5" s="43">
        <v>0</v>
      </c>
      <c r="E5" s="43">
        <v>0</v>
      </c>
      <c r="F5" s="43">
        <v>0</v>
      </c>
      <c r="G5" s="43">
        <v>0</v>
      </c>
      <c r="H5" s="43">
        <v>5000000</v>
      </c>
    </row>
    <row r="6" spans="1:8" ht="15.75">
      <c r="A6" s="33"/>
      <c r="B6" s="49" t="s">
        <v>46</v>
      </c>
      <c r="C6" s="50">
        <f>SUM(C2:C5)</f>
        <v>262283472</v>
      </c>
      <c r="D6" s="50">
        <f t="shared" ref="D6:H6" si="0">SUM(D2:D5)</f>
        <v>83000000</v>
      </c>
      <c r="E6" s="50">
        <f t="shared" si="0"/>
        <v>96520841</v>
      </c>
      <c r="F6" s="50">
        <f t="shared" si="0"/>
        <v>96520841</v>
      </c>
      <c r="G6" s="50">
        <f t="shared" si="0"/>
        <v>96520841</v>
      </c>
      <c r="H6" s="50">
        <f t="shared" si="0"/>
        <v>126520841</v>
      </c>
    </row>
    <row r="7" spans="1:8" ht="15.75">
      <c r="A7" s="33"/>
      <c r="B7" s="47" t="s">
        <v>9</v>
      </c>
      <c r="C7" s="48">
        <f>AVERAGE(C2:C5)</f>
        <v>65570868</v>
      </c>
      <c r="D7" s="48">
        <f t="shared" ref="D7:H7" si="1">AVERAGE(D2:D5)</f>
        <v>20750000</v>
      </c>
      <c r="E7" s="48">
        <f t="shared" si="1"/>
        <v>24130210.25</v>
      </c>
      <c r="F7" s="48">
        <f t="shared" si="1"/>
        <v>24130210.25</v>
      </c>
      <c r="G7" s="48">
        <f t="shared" si="1"/>
        <v>24130210.25</v>
      </c>
      <c r="H7" s="48">
        <f t="shared" si="1"/>
        <v>31630210.25</v>
      </c>
    </row>
    <row r="8" spans="1:8" ht="15.75">
      <c r="A8" s="75" t="s">
        <v>58</v>
      </c>
      <c r="B8" s="34" t="s">
        <v>54</v>
      </c>
      <c r="C8" s="44">
        <v>72050000</v>
      </c>
      <c r="D8" s="37">
        <v>20000000</v>
      </c>
      <c r="E8" s="37">
        <v>25000000</v>
      </c>
      <c r="F8" s="37">
        <v>76500000</v>
      </c>
      <c r="G8" s="37">
        <v>125600000</v>
      </c>
      <c r="H8" s="37">
        <v>108200000</v>
      </c>
    </row>
    <row r="9" spans="1:8" ht="15.75" customHeight="1">
      <c r="A9" s="80"/>
      <c r="B9" s="35" t="s">
        <v>55</v>
      </c>
      <c r="C9" s="45">
        <v>42582166</v>
      </c>
      <c r="D9" s="37">
        <v>2750000</v>
      </c>
      <c r="E9" s="37">
        <v>815000</v>
      </c>
      <c r="F9" s="37">
        <v>27578394</v>
      </c>
      <c r="G9" s="37">
        <v>27578394</v>
      </c>
      <c r="H9" s="37">
        <v>678500</v>
      </c>
    </row>
    <row r="10" spans="1:8" ht="15.75">
      <c r="A10" s="81"/>
      <c r="B10" s="34" t="s">
        <v>56</v>
      </c>
      <c r="C10" s="45">
        <v>5921756</v>
      </c>
      <c r="D10" s="37">
        <v>11675042</v>
      </c>
      <c r="E10" s="37">
        <v>7980000</v>
      </c>
      <c r="F10" s="37">
        <v>2770000</v>
      </c>
      <c r="G10" s="37">
        <v>7440000</v>
      </c>
      <c r="H10" s="37">
        <v>7440000</v>
      </c>
    </row>
    <row r="11" spans="1:8" ht="15.75">
      <c r="A11" s="36"/>
      <c r="B11" s="47" t="s">
        <v>9</v>
      </c>
      <c r="C11" s="48">
        <f>AVERAGE(C8:C10)</f>
        <v>40184640.666666664</v>
      </c>
      <c r="D11" s="48">
        <f t="shared" ref="D11:H11" si="2">AVERAGE(D8:D10)</f>
        <v>11475014</v>
      </c>
      <c r="E11" s="48">
        <f t="shared" si="2"/>
        <v>11265000</v>
      </c>
      <c r="F11" s="48">
        <f t="shared" si="2"/>
        <v>35616131.333333336</v>
      </c>
      <c r="G11" s="48">
        <f t="shared" si="2"/>
        <v>53539464.666666664</v>
      </c>
      <c r="H11" s="48">
        <f t="shared" si="2"/>
        <v>38772833.333333336</v>
      </c>
    </row>
    <row r="12" spans="1:8" ht="29.25" customHeight="1">
      <c r="A12" s="75" t="s">
        <v>50</v>
      </c>
      <c r="B12" s="39" t="s">
        <v>51</v>
      </c>
      <c r="C12" s="37">
        <v>90000000</v>
      </c>
      <c r="D12" s="37">
        <v>77430521</v>
      </c>
      <c r="E12" s="37">
        <v>126000000</v>
      </c>
      <c r="F12" s="37">
        <v>158230830</v>
      </c>
      <c r="G12" s="37">
        <v>252796545.56999999</v>
      </c>
      <c r="H12" s="37">
        <v>282029401</v>
      </c>
    </row>
    <row r="13" spans="1:8" ht="15.75">
      <c r="A13" s="76"/>
      <c r="B13" s="39" t="s">
        <v>52</v>
      </c>
      <c r="C13" s="46">
        <v>40000000</v>
      </c>
      <c r="D13" s="37">
        <v>71044343</v>
      </c>
      <c r="E13" s="37">
        <v>71000000</v>
      </c>
      <c r="F13" s="37">
        <v>110624228</v>
      </c>
      <c r="G13" s="37">
        <v>142448847</v>
      </c>
      <c r="H13" s="37">
        <v>157448847</v>
      </c>
    </row>
    <row r="14" spans="1:8" ht="15.75">
      <c r="B14" s="47" t="s">
        <v>9</v>
      </c>
      <c r="C14" s="48">
        <f>AVERAGE(C12:C13)</f>
        <v>65000000</v>
      </c>
      <c r="D14" s="48">
        <f t="shared" ref="D14:H14" si="3">AVERAGE(D12:D13)</f>
        <v>74237432</v>
      </c>
      <c r="E14" s="48">
        <f t="shared" si="3"/>
        <v>98500000</v>
      </c>
      <c r="F14" s="48">
        <f t="shared" si="3"/>
        <v>134427529</v>
      </c>
      <c r="G14" s="48">
        <f t="shared" si="3"/>
        <v>197622696.285</v>
      </c>
      <c r="H14" s="48">
        <f t="shared" si="3"/>
        <v>219739124</v>
      </c>
    </row>
  </sheetData>
  <mergeCells count="3">
    <mergeCell ref="A12:A13"/>
    <mergeCell ref="A2:A5"/>
    <mergeCell ref="A8:A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307F-0BAB-40BA-926B-0DA1A721FBE5}">
  <dimension ref="A1:O77"/>
  <sheetViews>
    <sheetView workbookViewId="0">
      <selection activeCell="F12" sqref="F12"/>
    </sheetView>
  </sheetViews>
  <sheetFormatPr defaultRowHeight="15"/>
  <cols>
    <col min="1" max="1" width="14" customWidth="1"/>
    <col min="2" max="2" width="10.28515625" customWidth="1"/>
    <col min="3" max="8" width="14.28515625" bestFit="1" customWidth="1"/>
    <col min="9" max="9" width="10" bestFit="1" customWidth="1"/>
    <col min="12" max="12" width="9.28515625" bestFit="1" customWidth="1"/>
    <col min="13" max="13" width="11.28515625" bestFit="1" customWidth="1"/>
  </cols>
  <sheetData>
    <row r="1" spans="1:15" ht="31.5">
      <c r="A1" s="55" t="s">
        <v>60</v>
      </c>
      <c r="B1" s="56" t="s">
        <v>59</v>
      </c>
      <c r="C1" s="55" t="s">
        <v>4</v>
      </c>
      <c r="D1" s="55" t="s">
        <v>5</v>
      </c>
      <c r="E1" s="55" t="s">
        <v>6</v>
      </c>
      <c r="F1" s="55" t="s">
        <v>7</v>
      </c>
      <c r="G1" s="55" t="s">
        <v>8</v>
      </c>
      <c r="H1" s="55" t="s">
        <v>33</v>
      </c>
    </row>
    <row r="2" spans="1:15" ht="18.75">
      <c r="A2" s="82" t="s">
        <v>18</v>
      </c>
      <c r="B2" s="5">
        <v>2210301</v>
      </c>
      <c r="C2" s="52">
        <v>3050000</v>
      </c>
      <c r="D2" s="52">
        <v>2850000</v>
      </c>
      <c r="E2" s="52">
        <v>4650000</v>
      </c>
      <c r="F2" s="52">
        <v>4150000</v>
      </c>
      <c r="G2" s="52">
        <v>9650000</v>
      </c>
      <c r="H2" s="52">
        <f>AVERAGE(C2:G2)</f>
        <v>4870000</v>
      </c>
      <c r="L2" s="57" t="s">
        <v>61</v>
      </c>
      <c r="M2" s="57" t="s">
        <v>62</v>
      </c>
      <c r="N2" s="57"/>
      <c r="O2" s="57"/>
    </row>
    <row r="3" spans="1:15" ht="18.75">
      <c r="A3" s="83"/>
      <c r="B3" s="5">
        <v>2210302</v>
      </c>
      <c r="C3" s="5">
        <v>18817000</v>
      </c>
      <c r="D3" s="52">
        <v>20714000</v>
      </c>
      <c r="E3" s="52">
        <v>19839000</v>
      </c>
      <c r="F3" s="52">
        <v>20839000</v>
      </c>
      <c r="G3" s="52">
        <v>21339000</v>
      </c>
      <c r="H3" s="52">
        <f t="shared" ref="H3:H13" si="0">AVERAGE(C3:G3)</f>
        <v>20309600</v>
      </c>
      <c r="L3" s="57">
        <v>1</v>
      </c>
      <c r="M3" s="57">
        <f>B2</f>
        <v>2210301</v>
      </c>
      <c r="N3" s="57"/>
      <c r="O3" s="57"/>
    </row>
    <row r="4" spans="1:15" ht="18.75">
      <c r="A4" s="83"/>
      <c r="B4" s="5">
        <v>2210303</v>
      </c>
      <c r="C4" s="52">
        <v>6950000</v>
      </c>
      <c r="D4" s="52">
        <v>2680000</v>
      </c>
      <c r="E4" s="52">
        <v>3292000</v>
      </c>
      <c r="F4" s="52">
        <v>1650000</v>
      </c>
      <c r="G4" s="52">
        <v>5950000</v>
      </c>
      <c r="H4" s="52">
        <f t="shared" si="0"/>
        <v>4104400</v>
      </c>
      <c r="L4" s="57">
        <v>2</v>
      </c>
      <c r="M4" s="57">
        <f>M3+1</f>
        <v>2210302</v>
      </c>
      <c r="N4" s="57"/>
      <c r="O4" s="57"/>
    </row>
    <row r="5" spans="1:15" ht="18.75">
      <c r="A5" s="83"/>
      <c r="B5" s="5">
        <v>2210401</v>
      </c>
      <c r="C5" s="52">
        <v>2200000</v>
      </c>
      <c r="D5" s="52">
        <v>4400000</v>
      </c>
      <c r="E5" s="52">
        <v>9000000</v>
      </c>
      <c r="F5" s="52">
        <v>5000000</v>
      </c>
      <c r="G5" s="52">
        <v>8700000</v>
      </c>
      <c r="H5" s="52">
        <f t="shared" si="0"/>
        <v>5860000</v>
      </c>
      <c r="L5" s="57">
        <v>3</v>
      </c>
      <c r="M5" s="57">
        <f>M4+1</f>
        <v>2210303</v>
      </c>
      <c r="N5" s="57"/>
      <c r="O5" s="57"/>
    </row>
    <row r="6" spans="1:15" ht="18.75">
      <c r="A6" s="83"/>
      <c r="B6" s="5">
        <v>2210402</v>
      </c>
      <c r="C6" s="52">
        <v>10850000</v>
      </c>
      <c r="D6" s="52">
        <v>10650000</v>
      </c>
      <c r="E6" s="52">
        <v>3000000</v>
      </c>
      <c r="F6" s="52">
        <v>3000000</v>
      </c>
      <c r="G6" s="52">
        <v>8000000</v>
      </c>
      <c r="H6" s="52">
        <f t="shared" si="0"/>
        <v>7100000</v>
      </c>
      <c r="L6" s="57">
        <v>4</v>
      </c>
      <c r="M6" s="57">
        <f>M3+100</f>
        <v>2210401</v>
      </c>
      <c r="N6" s="57"/>
      <c r="O6" s="57"/>
    </row>
    <row r="7" spans="1:15" ht="18.75">
      <c r="A7" s="83"/>
      <c r="B7" s="5">
        <v>2210403</v>
      </c>
      <c r="C7" s="52">
        <v>200000</v>
      </c>
      <c r="D7" s="52">
        <v>200000</v>
      </c>
      <c r="E7" s="52">
        <v>1000000</v>
      </c>
      <c r="F7" s="52">
        <v>1000000</v>
      </c>
      <c r="G7" s="52">
        <v>1000000</v>
      </c>
      <c r="H7" s="52">
        <f>AVERAGE(C7:G7)</f>
        <v>680000</v>
      </c>
      <c r="L7" s="57">
        <v>5</v>
      </c>
      <c r="M7" s="57">
        <f t="shared" ref="M7:M8" si="1">M4+100</f>
        <v>2210402</v>
      </c>
      <c r="N7" s="57"/>
      <c r="O7" s="57"/>
    </row>
    <row r="8" spans="1:15" s="51" customFormat="1" ht="18.75">
      <c r="A8" s="53"/>
      <c r="B8" s="53"/>
      <c r="C8" s="54"/>
      <c r="D8" s="54"/>
      <c r="E8" s="54"/>
      <c r="F8" s="54"/>
      <c r="G8" s="54"/>
      <c r="H8" s="52"/>
      <c r="L8" s="58">
        <v>6</v>
      </c>
      <c r="M8" s="57">
        <f t="shared" si="1"/>
        <v>2210403</v>
      </c>
      <c r="N8" s="58"/>
      <c r="O8" s="58"/>
    </row>
    <row r="9" spans="1:15" ht="18.75">
      <c r="A9" s="82" t="s">
        <v>19</v>
      </c>
      <c r="B9" s="5">
        <v>2210301</v>
      </c>
      <c r="C9" s="52">
        <v>3241048</v>
      </c>
      <c r="D9" s="52">
        <v>2876500</v>
      </c>
      <c r="E9" s="52">
        <v>3097620</v>
      </c>
      <c r="F9" s="52">
        <v>3097620</v>
      </c>
      <c r="G9" s="52">
        <v>4821120</v>
      </c>
      <c r="H9" s="52">
        <f t="shared" si="0"/>
        <v>3426781.6</v>
      </c>
      <c r="L9" s="57"/>
      <c r="M9" s="57"/>
      <c r="N9" s="57"/>
      <c r="O9" s="57"/>
    </row>
    <row r="10" spans="1:15" ht="18.75">
      <c r="A10" s="83"/>
      <c r="B10" s="5">
        <v>2210302</v>
      </c>
      <c r="C10" s="52">
        <v>3100000</v>
      </c>
      <c r="D10" s="52">
        <v>3600000</v>
      </c>
      <c r="E10" s="52">
        <v>3100000</v>
      </c>
      <c r="F10" s="52">
        <v>3100000</v>
      </c>
      <c r="G10" s="52">
        <v>3100000</v>
      </c>
      <c r="H10" s="52">
        <f t="shared" si="0"/>
        <v>3200000</v>
      </c>
      <c r="L10" s="57"/>
      <c r="M10" s="57"/>
      <c r="N10" s="57"/>
      <c r="O10" s="57"/>
    </row>
    <row r="11" spans="1:15" ht="15.75">
      <c r="A11" s="83"/>
      <c r="B11" s="5">
        <v>2210303</v>
      </c>
      <c r="C11" s="52">
        <v>3143100</v>
      </c>
      <c r="D11" s="52">
        <v>4250000</v>
      </c>
      <c r="E11" s="52">
        <v>5750000</v>
      </c>
      <c r="F11" s="52">
        <v>5750000</v>
      </c>
      <c r="G11" s="52">
        <v>6300000</v>
      </c>
      <c r="H11" s="52">
        <f t="shared" si="0"/>
        <v>5038620</v>
      </c>
    </row>
    <row r="12" spans="1:15" ht="15.75">
      <c r="A12" s="83"/>
      <c r="B12" s="5">
        <v>2210401</v>
      </c>
      <c r="C12" s="52">
        <v>1000000</v>
      </c>
      <c r="D12" s="52">
        <v>1000000</v>
      </c>
      <c r="E12" s="52">
        <v>2000000</v>
      </c>
      <c r="F12" s="52">
        <v>2000000</v>
      </c>
      <c r="G12" s="52">
        <v>2000000</v>
      </c>
      <c r="H12" s="52">
        <f t="shared" si="0"/>
        <v>1600000</v>
      </c>
    </row>
    <row r="13" spans="1:15" ht="15.75">
      <c r="A13" s="83"/>
      <c r="B13" s="5">
        <v>2210402</v>
      </c>
      <c r="C13" s="52">
        <v>1000000</v>
      </c>
      <c r="D13" s="52">
        <v>1000000</v>
      </c>
      <c r="E13" s="52">
        <v>0</v>
      </c>
      <c r="F13" s="52">
        <v>0</v>
      </c>
      <c r="G13" s="5">
        <v>0</v>
      </c>
      <c r="H13" s="52">
        <f t="shared" si="0"/>
        <v>400000</v>
      </c>
    </row>
    <row r="14" spans="1:15" ht="15.75">
      <c r="A14" s="83"/>
      <c r="B14" s="5">
        <v>2210403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f>AVERAGE(C14:G14)</f>
        <v>0</v>
      </c>
    </row>
    <row r="15" spans="1:15" ht="15.75">
      <c r="A15" s="5"/>
      <c r="B15" s="5"/>
      <c r="C15" s="52"/>
      <c r="D15" s="52"/>
      <c r="E15" s="52"/>
      <c r="F15" s="52"/>
      <c r="G15" s="5"/>
      <c r="H15" s="52"/>
    </row>
    <row r="16" spans="1:15" ht="15.75">
      <c r="A16" s="82" t="s">
        <v>20</v>
      </c>
      <c r="B16" s="5">
        <v>2210301</v>
      </c>
      <c r="C16" s="52">
        <v>0</v>
      </c>
      <c r="D16" s="52">
        <f>0</f>
        <v>0</v>
      </c>
      <c r="E16" s="52">
        <f>0</f>
        <v>0</v>
      </c>
      <c r="F16" s="5">
        <v>0</v>
      </c>
      <c r="G16" s="52">
        <v>0</v>
      </c>
      <c r="H16" s="52">
        <f t="shared" ref="H16:H17" si="2">AVERAGE(C16:G16)</f>
        <v>0</v>
      </c>
    </row>
    <row r="17" spans="1:8" ht="15.75">
      <c r="A17" s="83"/>
      <c r="B17" s="5">
        <v>2210302</v>
      </c>
      <c r="C17" s="52">
        <v>482300</v>
      </c>
      <c r="D17" s="52">
        <v>245000</v>
      </c>
      <c r="E17" s="52">
        <v>245000</v>
      </c>
      <c r="F17" s="52">
        <v>245000</v>
      </c>
      <c r="G17" s="52">
        <v>245000</v>
      </c>
      <c r="H17" s="52">
        <f t="shared" si="2"/>
        <v>292460</v>
      </c>
    </row>
    <row r="18" spans="1:8" ht="15.75">
      <c r="A18" s="83"/>
      <c r="B18" s="5">
        <v>2210303</v>
      </c>
      <c r="C18" s="52">
        <v>1429200</v>
      </c>
      <c r="D18" s="52">
        <v>1120000</v>
      </c>
      <c r="E18" s="52">
        <v>1120000</v>
      </c>
      <c r="F18" s="52">
        <v>1120000</v>
      </c>
      <c r="G18" s="52">
        <v>1120000</v>
      </c>
      <c r="H18" s="52">
        <f>AVERAGE(C18:G18)</f>
        <v>1181840</v>
      </c>
    </row>
    <row r="19" spans="1:8" ht="15.75">
      <c r="A19" s="83"/>
      <c r="B19" s="5">
        <v>2210401</v>
      </c>
      <c r="C19" s="52">
        <v>0</v>
      </c>
      <c r="D19" s="52">
        <v>0</v>
      </c>
      <c r="E19" s="52">
        <v>0</v>
      </c>
      <c r="F19" s="52">
        <f>0</f>
        <v>0</v>
      </c>
      <c r="G19" s="52">
        <f>0</f>
        <v>0</v>
      </c>
      <c r="H19" s="52">
        <f t="shared" ref="H19:H76" si="3">AVERAGE(C19:G19)</f>
        <v>0</v>
      </c>
    </row>
    <row r="20" spans="1:8" ht="15.75">
      <c r="A20" s="83"/>
      <c r="B20" s="5">
        <v>2210402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f t="shared" si="3"/>
        <v>0</v>
      </c>
    </row>
    <row r="21" spans="1:8" ht="15.75">
      <c r="A21" s="83"/>
      <c r="B21" s="5">
        <v>2210403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f t="shared" si="3"/>
        <v>0</v>
      </c>
    </row>
    <row r="22" spans="1:8" ht="15.75">
      <c r="A22" s="5"/>
      <c r="B22" s="5"/>
      <c r="C22" s="52"/>
      <c r="D22" s="52"/>
      <c r="E22" s="52"/>
      <c r="F22" s="52"/>
      <c r="G22" s="52"/>
      <c r="H22" s="52"/>
    </row>
    <row r="23" spans="1:8" ht="15.75">
      <c r="A23" s="82" t="s">
        <v>21</v>
      </c>
      <c r="B23" s="5">
        <v>2210301</v>
      </c>
      <c r="C23" s="5">
        <v>620000</v>
      </c>
      <c r="D23" s="52">
        <v>400000</v>
      </c>
      <c r="E23" s="52">
        <v>400000</v>
      </c>
      <c r="F23" s="52">
        <v>400000</v>
      </c>
      <c r="G23" s="52">
        <v>400000</v>
      </c>
      <c r="H23" s="52">
        <f t="shared" si="3"/>
        <v>444000</v>
      </c>
    </row>
    <row r="24" spans="1:8" ht="15.75">
      <c r="A24" s="83"/>
      <c r="B24" s="5">
        <v>2210302</v>
      </c>
      <c r="C24" s="52">
        <v>657000</v>
      </c>
      <c r="D24" s="52">
        <v>400000</v>
      </c>
      <c r="E24" s="52">
        <v>400000</v>
      </c>
      <c r="F24" s="52">
        <v>400000</v>
      </c>
      <c r="G24" s="52">
        <v>400000</v>
      </c>
      <c r="H24" s="52">
        <f t="shared" si="3"/>
        <v>451400</v>
      </c>
    </row>
    <row r="25" spans="1:8" ht="15.75">
      <c r="A25" s="83"/>
      <c r="B25" s="5">
        <v>2210303</v>
      </c>
      <c r="C25" s="52">
        <v>868800</v>
      </c>
      <c r="D25" s="5">
        <v>480000</v>
      </c>
      <c r="E25" s="52">
        <v>480000</v>
      </c>
      <c r="F25" s="52">
        <v>480000</v>
      </c>
      <c r="G25" s="52">
        <v>480000</v>
      </c>
      <c r="H25" s="52">
        <f t="shared" si="3"/>
        <v>557760</v>
      </c>
    </row>
    <row r="26" spans="1:8" ht="15.75">
      <c r="A26" s="83"/>
      <c r="B26" s="5">
        <v>2210401</v>
      </c>
      <c r="C26" s="52">
        <v>0</v>
      </c>
      <c r="D26" s="52">
        <v>0</v>
      </c>
      <c r="E26" s="52">
        <v>0</v>
      </c>
      <c r="F26" s="52">
        <f>0</f>
        <v>0</v>
      </c>
      <c r="G26" s="52">
        <v>0</v>
      </c>
      <c r="H26" s="52">
        <f t="shared" si="3"/>
        <v>0</v>
      </c>
    </row>
    <row r="27" spans="1:8" ht="15.75">
      <c r="A27" s="83"/>
      <c r="B27" s="5">
        <v>2210402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f t="shared" si="3"/>
        <v>0</v>
      </c>
    </row>
    <row r="28" spans="1:8" ht="15.75">
      <c r="A28" s="83"/>
      <c r="B28" s="5">
        <v>2210403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f t="shared" si="3"/>
        <v>0</v>
      </c>
    </row>
    <row r="29" spans="1:8" ht="15.75">
      <c r="A29" s="5"/>
      <c r="B29" s="5"/>
      <c r="C29" s="52"/>
      <c r="D29" s="52"/>
      <c r="E29" s="52"/>
      <c r="F29" s="52"/>
      <c r="G29" s="52"/>
      <c r="H29" s="52"/>
    </row>
    <row r="30" spans="1:8" ht="15.75">
      <c r="A30" s="82" t="s">
        <v>22</v>
      </c>
      <c r="B30" s="5">
        <v>2210301</v>
      </c>
      <c r="C30" s="52">
        <v>630000</v>
      </c>
      <c r="D30" s="52">
        <v>420000</v>
      </c>
      <c r="E30" s="52">
        <v>420000</v>
      </c>
      <c r="F30" s="52">
        <v>420000</v>
      </c>
      <c r="G30" s="52">
        <v>420000</v>
      </c>
      <c r="H30" s="52">
        <f t="shared" si="3"/>
        <v>462000</v>
      </c>
    </row>
    <row r="31" spans="1:8" ht="15.75">
      <c r="A31" s="83"/>
      <c r="B31" s="5">
        <v>2210302</v>
      </c>
      <c r="C31" s="52">
        <v>1340000</v>
      </c>
      <c r="D31" s="52">
        <v>790000</v>
      </c>
      <c r="E31" s="52">
        <v>790000</v>
      </c>
      <c r="F31" s="52">
        <v>790000</v>
      </c>
      <c r="G31" s="52">
        <v>790000</v>
      </c>
      <c r="H31" s="52">
        <f t="shared" si="3"/>
        <v>900000</v>
      </c>
    </row>
    <row r="32" spans="1:8" ht="15.75">
      <c r="A32" s="83"/>
      <c r="B32" s="5">
        <v>2210303</v>
      </c>
      <c r="C32" s="52">
        <v>740000</v>
      </c>
      <c r="D32" s="52">
        <v>550000</v>
      </c>
      <c r="E32" s="52">
        <v>550000</v>
      </c>
      <c r="F32" s="52">
        <v>550000</v>
      </c>
      <c r="G32" s="52">
        <v>550000</v>
      </c>
      <c r="H32" s="52">
        <f t="shared" si="3"/>
        <v>588000</v>
      </c>
    </row>
    <row r="33" spans="1:8" ht="15.75">
      <c r="A33" s="83"/>
      <c r="B33" s="5">
        <v>2210401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f t="shared" si="3"/>
        <v>0</v>
      </c>
    </row>
    <row r="34" spans="1:8" ht="15.75">
      <c r="A34" s="83"/>
      <c r="B34" s="5">
        <v>2210402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f t="shared" si="3"/>
        <v>0</v>
      </c>
    </row>
    <row r="35" spans="1:8" ht="15.75">
      <c r="A35" s="83"/>
      <c r="B35" s="5">
        <v>2210403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f t="shared" si="3"/>
        <v>0</v>
      </c>
    </row>
    <row r="36" spans="1:8" ht="15.75">
      <c r="A36" s="5"/>
      <c r="B36" s="5"/>
      <c r="C36" s="52"/>
      <c r="D36" s="52"/>
      <c r="E36" s="52"/>
      <c r="F36" s="52"/>
      <c r="G36" s="52"/>
      <c r="H36" s="52"/>
    </row>
    <row r="37" spans="1:8" ht="15.75">
      <c r="A37" s="82" t="s">
        <v>23</v>
      </c>
      <c r="B37" s="5">
        <v>2210301</v>
      </c>
      <c r="C37" s="52">
        <v>0</v>
      </c>
      <c r="D37" s="52">
        <f>0</f>
        <v>0</v>
      </c>
      <c r="E37" s="52">
        <v>0</v>
      </c>
      <c r="F37" s="5">
        <v>0</v>
      </c>
      <c r="G37" s="5">
        <v>0</v>
      </c>
      <c r="H37" s="52">
        <f t="shared" si="3"/>
        <v>0</v>
      </c>
    </row>
    <row r="38" spans="1:8" ht="15.75">
      <c r="A38" s="83"/>
      <c r="B38" s="5">
        <v>2210302</v>
      </c>
      <c r="C38" s="52">
        <v>1500000</v>
      </c>
      <c r="D38" s="52">
        <v>900000</v>
      </c>
      <c r="E38" s="52">
        <v>900000</v>
      </c>
      <c r="F38" s="52">
        <v>900000</v>
      </c>
      <c r="G38" s="52">
        <v>900000</v>
      </c>
      <c r="H38" s="52">
        <f t="shared" si="3"/>
        <v>1020000</v>
      </c>
    </row>
    <row r="39" spans="1:8" ht="15.75">
      <c r="A39" s="83"/>
      <c r="B39" s="5">
        <v>2210303</v>
      </c>
      <c r="C39" s="52">
        <v>1500000</v>
      </c>
      <c r="D39" s="52">
        <v>900000</v>
      </c>
      <c r="E39" s="52">
        <v>900000</v>
      </c>
      <c r="F39" s="52">
        <v>900000</v>
      </c>
      <c r="G39" s="52">
        <v>900000</v>
      </c>
      <c r="H39" s="52">
        <f t="shared" si="3"/>
        <v>1020000</v>
      </c>
    </row>
    <row r="40" spans="1:8" ht="15.75">
      <c r="A40" s="83"/>
      <c r="B40" s="5">
        <v>2210401</v>
      </c>
      <c r="C40" s="52">
        <v>500000</v>
      </c>
      <c r="D40" s="52">
        <v>0</v>
      </c>
      <c r="E40" s="52">
        <v>0</v>
      </c>
      <c r="F40" s="52">
        <v>0</v>
      </c>
      <c r="G40" s="52">
        <v>0</v>
      </c>
      <c r="H40" s="52">
        <f t="shared" si="3"/>
        <v>100000</v>
      </c>
    </row>
    <row r="41" spans="1:8" ht="15.75">
      <c r="A41" s="83"/>
      <c r="B41" s="5">
        <v>2210402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f t="shared" si="3"/>
        <v>0</v>
      </c>
    </row>
    <row r="42" spans="1:8" ht="15.75">
      <c r="A42" s="83"/>
      <c r="B42" s="5">
        <v>2210403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f t="shared" si="3"/>
        <v>0</v>
      </c>
    </row>
    <row r="43" spans="1:8" ht="15.75">
      <c r="A43" s="5"/>
      <c r="B43" s="5"/>
      <c r="C43" s="52"/>
      <c r="D43" s="52"/>
      <c r="E43" s="52"/>
      <c r="F43" s="52"/>
      <c r="G43" s="52"/>
      <c r="H43" s="52"/>
    </row>
    <row r="44" spans="1:8" ht="15.75">
      <c r="A44" s="84" t="s">
        <v>24</v>
      </c>
      <c r="B44" s="5">
        <v>2210301</v>
      </c>
      <c r="C44" s="52">
        <v>50000</v>
      </c>
      <c r="D44" s="52">
        <v>50000</v>
      </c>
      <c r="E44" s="52">
        <v>50000</v>
      </c>
      <c r="F44" s="52">
        <v>50000</v>
      </c>
      <c r="G44" s="52">
        <v>50000</v>
      </c>
      <c r="H44" s="52">
        <f t="shared" si="3"/>
        <v>50000</v>
      </c>
    </row>
    <row r="45" spans="1:8" ht="15.75">
      <c r="A45" s="83"/>
      <c r="B45" s="5">
        <v>2210302</v>
      </c>
      <c r="C45" s="52">
        <v>400000</v>
      </c>
      <c r="D45" s="52">
        <v>400000</v>
      </c>
      <c r="E45" s="52">
        <v>400000</v>
      </c>
      <c r="F45" s="52">
        <v>400000</v>
      </c>
      <c r="G45" s="52">
        <v>400000</v>
      </c>
      <c r="H45" s="52">
        <f t="shared" si="3"/>
        <v>400000</v>
      </c>
    </row>
    <row r="46" spans="1:8" ht="15.75">
      <c r="A46" s="83"/>
      <c r="B46" s="5">
        <v>2210303</v>
      </c>
      <c r="C46" s="52">
        <v>400000</v>
      </c>
      <c r="D46" s="52">
        <v>400000</v>
      </c>
      <c r="E46" s="52">
        <v>400000</v>
      </c>
      <c r="F46" s="52">
        <v>400000</v>
      </c>
      <c r="G46" s="52">
        <v>400000</v>
      </c>
      <c r="H46" s="52">
        <f t="shared" si="3"/>
        <v>400000</v>
      </c>
    </row>
    <row r="47" spans="1:8" ht="15.75">
      <c r="A47" s="83"/>
      <c r="B47" s="5">
        <v>2210401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f t="shared" si="3"/>
        <v>0</v>
      </c>
    </row>
    <row r="48" spans="1:8" ht="15.75">
      <c r="A48" s="83"/>
      <c r="B48" s="5">
        <v>2210402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f t="shared" si="3"/>
        <v>0</v>
      </c>
    </row>
    <row r="49" spans="1:8" ht="15.75">
      <c r="A49" s="83"/>
      <c r="B49" s="5">
        <v>2210403</v>
      </c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f t="shared" si="3"/>
        <v>0</v>
      </c>
    </row>
    <row r="50" spans="1:8" ht="15.75">
      <c r="A50" s="5"/>
      <c r="B50" s="5"/>
      <c r="C50" s="52"/>
      <c r="D50" s="52"/>
      <c r="E50" s="52"/>
      <c r="F50" s="52"/>
      <c r="G50" s="52"/>
      <c r="H50" s="52"/>
    </row>
    <row r="51" spans="1:8" ht="15.75">
      <c r="A51" s="82" t="s">
        <v>25</v>
      </c>
      <c r="B51" s="5">
        <v>2210301</v>
      </c>
      <c r="C51" s="52">
        <v>180000</v>
      </c>
      <c r="D51" s="52">
        <v>180000</v>
      </c>
      <c r="E51" s="52">
        <v>180000</v>
      </c>
      <c r="F51" s="52">
        <v>180000</v>
      </c>
      <c r="G51" s="52">
        <v>180000</v>
      </c>
      <c r="H51" s="52">
        <f t="shared" si="3"/>
        <v>180000</v>
      </c>
    </row>
    <row r="52" spans="1:8" ht="15.75">
      <c r="A52" s="83"/>
      <c r="B52" s="5">
        <v>2210302</v>
      </c>
      <c r="C52" s="52">
        <v>500000</v>
      </c>
      <c r="D52" s="52">
        <v>450000</v>
      </c>
      <c r="E52" s="52">
        <v>350000</v>
      </c>
      <c r="F52" s="52">
        <v>350000</v>
      </c>
      <c r="G52" s="52">
        <v>340000</v>
      </c>
      <c r="H52" s="52">
        <f t="shared" si="3"/>
        <v>398000</v>
      </c>
    </row>
    <row r="53" spans="1:8" ht="15.75">
      <c r="A53" s="83"/>
      <c r="B53" s="5">
        <v>2210303</v>
      </c>
      <c r="C53" s="52">
        <v>239900</v>
      </c>
      <c r="D53" s="52">
        <v>250000</v>
      </c>
      <c r="E53" s="52">
        <v>250000</v>
      </c>
      <c r="F53" s="52">
        <v>250000</v>
      </c>
      <c r="G53" s="52">
        <v>250000</v>
      </c>
      <c r="H53" s="52">
        <f t="shared" si="3"/>
        <v>247980</v>
      </c>
    </row>
    <row r="54" spans="1:8" ht="15.75">
      <c r="A54" s="83"/>
      <c r="B54" s="5">
        <v>2210401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f t="shared" si="3"/>
        <v>0</v>
      </c>
    </row>
    <row r="55" spans="1:8" ht="15.75">
      <c r="A55" s="83"/>
      <c r="B55" s="5">
        <v>2210402</v>
      </c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f t="shared" si="3"/>
        <v>0</v>
      </c>
    </row>
    <row r="56" spans="1:8" ht="15.75">
      <c r="A56" s="83"/>
      <c r="B56" s="5">
        <v>2210403</v>
      </c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f t="shared" si="3"/>
        <v>0</v>
      </c>
    </row>
    <row r="57" spans="1:8" ht="15.75">
      <c r="A57" s="5"/>
      <c r="B57" s="5"/>
      <c r="C57" s="52"/>
      <c r="D57" s="52"/>
      <c r="E57" s="52"/>
      <c r="F57" s="52"/>
      <c r="G57" s="52"/>
      <c r="H57" s="52"/>
    </row>
    <row r="58" spans="1:8" ht="15.75">
      <c r="A58" s="84" t="s">
        <v>26</v>
      </c>
      <c r="B58" s="5">
        <v>2210301</v>
      </c>
      <c r="C58" s="52">
        <v>1121400</v>
      </c>
      <c r="D58" s="52">
        <v>790000</v>
      </c>
      <c r="E58" s="52">
        <v>1671000</v>
      </c>
      <c r="F58" s="52">
        <v>830000</v>
      </c>
      <c r="G58" s="52">
        <v>830000</v>
      </c>
      <c r="H58" s="52">
        <f t="shared" si="3"/>
        <v>1048480</v>
      </c>
    </row>
    <row r="59" spans="1:8" ht="15.75">
      <c r="A59" s="83"/>
      <c r="B59" s="5">
        <v>2210302</v>
      </c>
      <c r="C59" s="52">
        <v>543400</v>
      </c>
      <c r="D59" s="52">
        <v>600000</v>
      </c>
      <c r="E59" s="52">
        <v>600000</v>
      </c>
      <c r="F59" s="52">
        <v>600000</v>
      </c>
      <c r="G59" s="52">
        <v>600000</v>
      </c>
      <c r="H59" s="52">
        <f t="shared" si="3"/>
        <v>588680</v>
      </c>
    </row>
    <row r="60" spans="1:8" ht="15.75">
      <c r="A60" s="83"/>
      <c r="B60" s="5">
        <v>2210303</v>
      </c>
      <c r="C60" s="52">
        <v>946300</v>
      </c>
      <c r="D60" s="52">
        <v>710000</v>
      </c>
      <c r="E60" s="52">
        <v>710000</v>
      </c>
      <c r="F60" s="52">
        <v>710000</v>
      </c>
      <c r="G60" s="52">
        <v>710000</v>
      </c>
      <c r="H60" s="52">
        <f t="shared" si="3"/>
        <v>757260</v>
      </c>
    </row>
    <row r="61" spans="1:8" ht="15.75">
      <c r="A61" s="83"/>
      <c r="B61" s="5">
        <v>2210401</v>
      </c>
      <c r="C61" s="52">
        <v>3000000</v>
      </c>
      <c r="D61" s="52">
        <v>500000</v>
      </c>
      <c r="E61" s="52">
        <v>0</v>
      </c>
      <c r="F61" s="52">
        <v>0</v>
      </c>
      <c r="G61" s="52">
        <v>0</v>
      </c>
      <c r="H61" s="52">
        <f t="shared" si="3"/>
        <v>700000</v>
      </c>
    </row>
    <row r="62" spans="1:8" ht="15.75">
      <c r="A62" s="83"/>
      <c r="B62" s="5">
        <v>2210402</v>
      </c>
      <c r="C62" s="52">
        <v>2800000</v>
      </c>
      <c r="D62" s="52">
        <v>1500000</v>
      </c>
      <c r="E62" s="52">
        <v>500000</v>
      </c>
      <c r="F62" s="52">
        <v>500000</v>
      </c>
      <c r="G62" s="5">
        <v>0</v>
      </c>
      <c r="H62" s="52">
        <f t="shared" si="3"/>
        <v>1060000</v>
      </c>
    </row>
    <row r="63" spans="1:8" ht="15.75">
      <c r="A63" s="83"/>
      <c r="B63" s="5">
        <v>2210403</v>
      </c>
      <c r="C63" s="52">
        <v>3649000</v>
      </c>
      <c r="D63" s="52">
        <v>1500000</v>
      </c>
      <c r="E63" s="52">
        <v>500000</v>
      </c>
      <c r="F63" s="52">
        <v>500000</v>
      </c>
      <c r="G63" s="52">
        <v>500000</v>
      </c>
      <c r="H63" s="52">
        <f t="shared" si="3"/>
        <v>1329800</v>
      </c>
    </row>
    <row r="64" spans="1:8" ht="15.75">
      <c r="A64" s="5"/>
      <c r="B64" s="5"/>
      <c r="C64" s="52"/>
      <c r="D64" s="52"/>
      <c r="E64" s="52"/>
      <c r="F64" s="52"/>
      <c r="G64" s="52"/>
      <c r="H64" s="52"/>
    </row>
    <row r="65" spans="1:8" ht="15.75">
      <c r="A65" s="82" t="s">
        <v>27</v>
      </c>
      <c r="B65" s="5">
        <v>2210301</v>
      </c>
      <c r="C65" s="52">
        <v>250000</v>
      </c>
      <c r="D65" s="52">
        <v>300000</v>
      </c>
      <c r="E65" s="52">
        <v>300000</v>
      </c>
      <c r="F65" s="52">
        <v>300000</v>
      </c>
      <c r="G65" s="52">
        <v>300000</v>
      </c>
      <c r="H65" s="52">
        <f t="shared" si="3"/>
        <v>290000</v>
      </c>
    </row>
    <row r="66" spans="1:8" ht="15.75">
      <c r="A66" s="83"/>
      <c r="B66" s="5">
        <v>2210302</v>
      </c>
      <c r="C66" s="52">
        <v>875000</v>
      </c>
      <c r="D66" s="52">
        <v>550000</v>
      </c>
      <c r="E66" s="52">
        <v>650000</v>
      </c>
      <c r="F66" s="52">
        <v>650000</v>
      </c>
      <c r="G66" s="52">
        <v>650000</v>
      </c>
      <c r="H66" s="52">
        <f t="shared" si="3"/>
        <v>675000</v>
      </c>
    </row>
    <row r="67" spans="1:8" ht="15.75">
      <c r="A67" s="83"/>
      <c r="B67" s="5">
        <v>2210303</v>
      </c>
      <c r="C67" s="52">
        <v>390400</v>
      </c>
      <c r="D67" s="52">
        <v>550000</v>
      </c>
      <c r="E67" s="52">
        <v>750000</v>
      </c>
      <c r="F67" s="52">
        <v>750000</v>
      </c>
      <c r="G67" s="52">
        <v>750000</v>
      </c>
      <c r="H67" s="52">
        <f t="shared" si="3"/>
        <v>638080</v>
      </c>
    </row>
    <row r="68" spans="1:8" ht="15.75">
      <c r="A68" s="83"/>
      <c r="B68" s="5">
        <v>2210401</v>
      </c>
      <c r="C68" s="52">
        <v>0</v>
      </c>
      <c r="D68" s="52">
        <v>0</v>
      </c>
      <c r="E68" s="52">
        <v>0</v>
      </c>
      <c r="F68" s="52">
        <v>0</v>
      </c>
      <c r="G68" s="52">
        <v>0</v>
      </c>
      <c r="H68" s="52">
        <f t="shared" si="3"/>
        <v>0</v>
      </c>
    </row>
    <row r="69" spans="1:8" ht="15.75">
      <c r="A69" s="83"/>
      <c r="B69" s="5">
        <v>2210402</v>
      </c>
      <c r="C69" s="52">
        <v>0</v>
      </c>
      <c r="D69" s="52">
        <v>0</v>
      </c>
      <c r="E69" s="52">
        <v>0</v>
      </c>
      <c r="F69" s="52">
        <v>0</v>
      </c>
      <c r="G69" s="52">
        <v>0</v>
      </c>
      <c r="H69" s="52">
        <f t="shared" si="3"/>
        <v>0</v>
      </c>
    </row>
    <row r="70" spans="1:8" ht="15.75">
      <c r="A70" s="83"/>
      <c r="B70" s="5">
        <v>2210403</v>
      </c>
      <c r="C70" s="52">
        <v>0</v>
      </c>
      <c r="D70" s="52">
        <v>0</v>
      </c>
      <c r="E70" s="52">
        <v>0</v>
      </c>
      <c r="F70" s="52">
        <v>0</v>
      </c>
      <c r="G70" s="52">
        <v>0</v>
      </c>
      <c r="H70" s="52">
        <f t="shared" si="3"/>
        <v>0</v>
      </c>
    </row>
    <row r="71" spans="1:8" ht="15.75">
      <c r="A71" s="5"/>
      <c r="B71" s="5"/>
      <c r="C71" s="52"/>
      <c r="D71" s="52"/>
      <c r="E71" s="52"/>
      <c r="F71" s="52"/>
      <c r="G71" s="52"/>
      <c r="H71" s="52"/>
    </row>
    <row r="72" spans="1:8" ht="15.75">
      <c r="A72" s="82" t="s">
        <v>28</v>
      </c>
      <c r="B72" s="5">
        <v>2210301</v>
      </c>
      <c r="C72" s="52">
        <v>360000</v>
      </c>
      <c r="D72" s="52">
        <v>550000</v>
      </c>
      <c r="E72" s="52">
        <v>550000</v>
      </c>
      <c r="F72" s="52">
        <v>550000</v>
      </c>
      <c r="G72" s="52">
        <v>550000</v>
      </c>
      <c r="H72" s="52">
        <f t="shared" si="3"/>
        <v>512000</v>
      </c>
    </row>
    <row r="73" spans="1:8" ht="15.75">
      <c r="A73" s="83"/>
      <c r="B73" s="5">
        <v>2210302</v>
      </c>
      <c r="C73" s="52">
        <v>570000</v>
      </c>
      <c r="D73" s="52">
        <v>900000</v>
      </c>
      <c r="E73" s="52">
        <v>700000</v>
      </c>
      <c r="F73" s="52">
        <v>700000</v>
      </c>
      <c r="G73" s="52">
        <v>700000</v>
      </c>
      <c r="H73" s="52">
        <f t="shared" si="3"/>
        <v>714000</v>
      </c>
    </row>
    <row r="74" spans="1:8" ht="15.75">
      <c r="A74" s="83"/>
      <c r="B74" s="5">
        <v>2210303</v>
      </c>
      <c r="C74" s="52">
        <v>970000</v>
      </c>
      <c r="D74" s="52">
        <v>900000</v>
      </c>
      <c r="E74" s="52">
        <v>700000</v>
      </c>
      <c r="F74" s="52">
        <v>700000</v>
      </c>
      <c r="G74" s="52">
        <v>700000</v>
      </c>
      <c r="H74" s="52">
        <f t="shared" si="3"/>
        <v>794000</v>
      </c>
    </row>
    <row r="75" spans="1:8" ht="15.75">
      <c r="A75" s="83"/>
      <c r="B75" s="5">
        <v>2210401</v>
      </c>
      <c r="C75" s="52">
        <v>0</v>
      </c>
      <c r="D75" s="52">
        <v>0</v>
      </c>
      <c r="E75" s="52">
        <v>0</v>
      </c>
      <c r="F75" s="52">
        <v>0</v>
      </c>
      <c r="G75" s="52">
        <v>0</v>
      </c>
      <c r="H75" s="52">
        <f t="shared" si="3"/>
        <v>0</v>
      </c>
    </row>
    <row r="76" spans="1:8" ht="15.75">
      <c r="A76" s="83"/>
      <c r="B76" s="5">
        <v>2210402</v>
      </c>
      <c r="C76" s="52">
        <v>0</v>
      </c>
      <c r="D76" s="52">
        <v>0</v>
      </c>
      <c r="E76" s="52">
        <v>0</v>
      </c>
      <c r="F76" s="52">
        <v>0</v>
      </c>
      <c r="G76" s="52">
        <v>0</v>
      </c>
      <c r="H76" s="52">
        <f t="shared" si="3"/>
        <v>0</v>
      </c>
    </row>
    <row r="77" spans="1:8" ht="15.75">
      <c r="A77" s="83"/>
      <c r="B77" s="5">
        <v>2210403</v>
      </c>
      <c r="C77" s="52">
        <v>0</v>
      </c>
      <c r="D77" s="52">
        <v>0</v>
      </c>
      <c r="E77" s="52">
        <v>0</v>
      </c>
      <c r="F77" s="52">
        <v>0</v>
      </c>
      <c r="G77" s="52">
        <v>0</v>
      </c>
      <c r="H77" s="52">
        <f>AVERAGE(C77:G77)</f>
        <v>0</v>
      </c>
    </row>
  </sheetData>
  <mergeCells count="11">
    <mergeCell ref="A37:A42"/>
    <mergeCell ref="A72:A77"/>
    <mergeCell ref="A65:A70"/>
    <mergeCell ref="A58:A63"/>
    <mergeCell ref="A51:A56"/>
    <mergeCell ref="A44:A49"/>
    <mergeCell ref="A30:A35"/>
    <mergeCell ref="A23:A28"/>
    <mergeCell ref="A16:A21"/>
    <mergeCell ref="A9:A14"/>
    <mergeCell ref="A2:A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316F-10BF-454C-AA9B-B7245E3B5D0C}">
  <dimension ref="A2:G49"/>
  <sheetViews>
    <sheetView topLeftCell="A27" workbookViewId="0">
      <selection activeCell="N28" sqref="N28"/>
    </sheetView>
  </sheetViews>
  <sheetFormatPr defaultRowHeight="15"/>
  <cols>
    <col min="1" max="1" width="15.28515625" style="59" customWidth="1"/>
    <col min="2" max="2" width="12.140625" style="59" customWidth="1"/>
    <col min="3" max="6" width="14.28515625" style="59" bestFit="1" customWidth="1"/>
    <col min="7" max="7" width="15.5703125" style="59" bestFit="1" customWidth="1"/>
    <col min="8" max="16384" width="9.140625" style="59"/>
  </cols>
  <sheetData>
    <row r="2" spans="1:7" ht="15.75">
      <c r="A2" s="1"/>
      <c r="B2" s="1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 ht="63">
      <c r="A3" s="85" t="s">
        <v>66</v>
      </c>
      <c r="B3" s="90" t="s">
        <v>63</v>
      </c>
      <c r="C3" s="1">
        <v>138527830.53999999</v>
      </c>
      <c r="D3" s="1">
        <v>148105391</v>
      </c>
      <c r="E3" s="1">
        <f>'[7]LINE BUDGET(R)'!$I$7</f>
        <v>161317778</v>
      </c>
      <c r="F3" s="1">
        <f>'[8]LINE BUDGET(R)'!$Q$7</f>
        <v>176159670</v>
      </c>
      <c r="G3" s="1">
        <v>185494015</v>
      </c>
    </row>
    <row r="4" spans="1:7" ht="110.25">
      <c r="A4" s="91"/>
      <c r="B4" s="90" t="s">
        <v>64</v>
      </c>
      <c r="C4" s="1">
        <v>70000000</v>
      </c>
      <c r="D4" s="1">
        <v>78000000</v>
      </c>
      <c r="E4" s="1">
        <f>'[7]LINE BUDGET(R)'!$I$18</f>
        <v>91000000</v>
      </c>
      <c r="F4" s="1">
        <f>'[8]LINE BUDGET(R)'!$Q$18</f>
        <v>80000000</v>
      </c>
      <c r="G4" s="1">
        <v>75715482</v>
      </c>
    </row>
    <row r="5" spans="1:7" ht="110.25">
      <c r="A5" s="91"/>
      <c r="B5" s="90" t="s">
        <v>65</v>
      </c>
      <c r="C5" s="1">
        <v>28000000</v>
      </c>
      <c r="D5" s="1">
        <v>57351200</v>
      </c>
      <c r="E5" s="1">
        <v>0</v>
      </c>
      <c r="F5" s="1">
        <f>'[8]LINE BUDGET(R)'!$Q$22</f>
        <v>28000000</v>
      </c>
      <c r="G5" s="1">
        <v>21000000</v>
      </c>
    </row>
    <row r="6" spans="1:7" ht="15.75">
      <c r="A6" s="4"/>
      <c r="B6" s="1"/>
      <c r="C6" s="1"/>
      <c r="D6" s="1"/>
      <c r="E6" s="1"/>
      <c r="F6" s="1"/>
      <c r="G6" s="1"/>
    </row>
    <row r="7" spans="1:7" ht="57.75" customHeight="1">
      <c r="A7" s="88" t="s">
        <v>18</v>
      </c>
      <c r="B7" s="90" t="s">
        <v>63</v>
      </c>
      <c r="C7" s="1">
        <v>252075644</v>
      </c>
      <c r="D7" s="1">
        <v>252075644</v>
      </c>
      <c r="E7" s="1">
        <f>'[7]LINE BUDGET(R)'!$G$82</f>
        <v>260299284</v>
      </c>
      <c r="F7" s="1">
        <f>'[8]LINE BUDGET(R)'!$Q$86</f>
        <v>260299284</v>
      </c>
      <c r="G7" s="1">
        <v>279175668</v>
      </c>
    </row>
    <row r="8" spans="1:7" ht="110.25">
      <c r="A8" s="91"/>
      <c r="B8" s="90" t="s">
        <v>64</v>
      </c>
      <c r="C8" s="1">
        <v>20167000</v>
      </c>
      <c r="D8" s="1">
        <v>26244000</v>
      </c>
      <c r="E8" s="1">
        <f>'[7]LINE BUDGET(R)'!$I$88+'[7]LINE BUDGET(R)'!$I$121+'[7]LINE BUDGET(R)'!$I$149+'[7]LINE BUDGET(R)'!$I$177+'[7]LINE BUDGET(R)'!$I$203+'[7]LINE BUDGET(R)'!$I$220+'[7]LINE BUDGET(R)'!$I$234+'[7]LINE BUDGET(R)'!$I$258+'[7]LINE BUDGET(R)'!$I$289+'[7]LINE BUDGET(R)'!$I$306+'[7]LINE BUDGET(R)'!$I$326+'[7]LINE BUDGET(R)'!$I$345+'[7]LINE BUDGET(R)'!$I$365</f>
        <v>112513000</v>
      </c>
      <c r="F8" s="1">
        <f>'[8]LINE BUDGET(R)'!$Q$92+'[8]LINE BUDGET(R)'!$Q$125+'[8]LINE BUDGET(R)'!$Q$153+'[8]LINE BUDGET(R)'!$Q$181+'[8]LINE BUDGET(R)'!$Q$207+'[8]LINE BUDGET(R)'!$Q$224+'[8]LINE BUDGET(R)'!$Q$238+'[8]LINE BUDGET(R)'!$Q$262+'[8]LINE BUDGET(R)'!$Q$298+'[8]LINE BUDGET(R)'!$Q$315+'[8]LINE BUDGET(R)'!$Q$335+'[8]LINE BUDGET(R)'!$Q$354+'[8]LINE BUDGET(R)'!$Q$374</f>
        <v>121371000</v>
      </c>
      <c r="G8" s="1">
        <v>36539000</v>
      </c>
    </row>
    <row r="9" spans="1:7" ht="110.25">
      <c r="A9" s="91"/>
      <c r="B9" s="90" t="s">
        <v>65</v>
      </c>
      <c r="C9" s="1">
        <v>11050000</v>
      </c>
      <c r="D9" s="1">
        <v>15250000</v>
      </c>
      <c r="E9" s="1">
        <f>'[7]LINE BUDGET(R)'!$I$91+'[7]LINE BUDGET(R)'!$I$125+'[7]LINE BUDGET(R)'!$I$180+'[7]LINE BUDGET(R)'!$I$224+'[7]LINE BUDGET(R)'!$I$236</f>
        <v>13000000</v>
      </c>
      <c r="F9" s="1">
        <f>'[8]LINE BUDGET(R)'!$Q$228+'[8]LINE BUDGET(R)'!$Q$184+'[8]LINE BUDGET(R)'!$Q$129+'[8]LINE BUDGET(R)'!$Q$95</f>
        <v>9000000</v>
      </c>
      <c r="G9" s="1">
        <v>17700000</v>
      </c>
    </row>
    <row r="10" spans="1:7" ht="15.75">
      <c r="A10" s="4"/>
      <c r="B10" s="1"/>
      <c r="C10" s="1"/>
      <c r="D10" s="1"/>
      <c r="E10" s="1"/>
      <c r="F10" s="1"/>
      <c r="G10" s="1"/>
    </row>
    <row r="11" spans="1:7" ht="63">
      <c r="A11" s="86" t="s">
        <v>19</v>
      </c>
      <c r="B11" s="90" t="s">
        <v>63</v>
      </c>
      <c r="C11" s="1">
        <v>181738347</v>
      </c>
      <c r="D11" s="1">
        <v>226326691</v>
      </c>
      <c r="E11" s="1">
        <f>'[7]LINE BUDGET(R)'!$I$379</f>
        <v>231088593</v>
      </c>
      <c r="F11" s="1">
        <f>'[8]LINE BUDGET(R)'!$Q$388</f>
        <v>231088593</v>
      </c>
      <c r="G11" s="1">
        <v>242628083</v>
      </c>
    </row>
    <row r="12" spans="1:7" ht="110.25">
      <c r="A12" s="87"/>
      <c r="B12" s="90" t="s">
        <v>64</v>
      </c>
      <c r="C12" s="1">
        <v>6341048</v>
      </c>
      <c r="D12" s="1">
        <v>10776500</v>
      </c>
      <c r="E12" s="1">
        <f>'[7]LINE BUDGET(R)'!$I$397+'[7]LINE BUDGET(R)'!$I$433+'[7]LINE BUDGET(R)'!$I$460+'[7]LINE BUDGET(R)'!$I$486+'[7]LINE BUDGET(R)'!$I$507+'[7]LINE BUDGET(R)'!$I$524+'[7]LINE BUDGET(R)'!$I$550</f>
        <v>11997620</v>
      </c>
      <c r="F12" s="1">
        <f>'[8]LINE BUDGET(R)'!$Q$406+'[8]LINE BUDGET(R)'!$Q$448+'[8]LINE BUDGET(R)'!$Q$475+'[8]LINE BUDGET(R)'!$Q$501+'[8]LINE BUDGET(R)'!$Q$522+'[8]LINE BUDGET(R)'!$Q$539+'[8]LINE BUDGET(R)'!$Q$565</f>
        <v>11997620</v>
      </c>
      <c r="G12" s="1">
        <v>14321120</v>
      </c>
    </row>
    <row r="13" spans="1:7" ht="110.25">
      <c r="A13" s="91"/>
      <c r="B13" s="90" t="s">
        <v>65</v>
      </c>
      <c r="C13" s="1">
        <v>2000000</v>
      </c>
      <c r="D13" s="1">
        <v>2000000</v>
      </c>
      <c r="E13" s="1">
        <f>'[7]LINE BUDGET(R)'!$I$401</f>
        <v>2000000</v>
      </c>
      <c r="F13" s="1">
        <f>'[8]LINE BUDGET(R)'!$Q$410</f>
        <v>2000000</v>
      </c>
      <c r="G13" s="1">
        <v>2000000</v>
      </c>
    </row>
    <row r="14" spans="1:7" ht="15.75">
      <c r="A14" s="4"/>
      <c r="B14" s="1"/>
      <c r="C14" s="1"/>
      <c r="D14" s="1"/>
      <c r="E14" s="1"/>
      <c r="F14" s="1"/>
      <c r="G14" s="1"/>
    </row>
    <row r="15" spans="1:7" ht="63">
      <c r="A15" s="88" t="s">
        <v>20</v>
      </c>
      <c r="B15" s="90" t="s">
        <v>63</v>
      </c>
      <c r="C15" s="1">
        <v>180633435</v>
      </c>
      <c r="D15" s="1">
        <v>180633435</v>
      </c>
      <c r="E15" s="1">
        <f>'[7]LINE BUDGET(R)'!$I$576</f>
        <v>180633435</v>
      </c>
      <c r="F15" s="1">
        <f>'[8]LINE BUDGET(R)'!$Q$591</f>
        <v>180633435</v>
      </c>
      <c r="G15" s="1">
        <v>180633435</v>
      </c>
    </row>
    <row r="16" spans="1:7" ht="110.25">
      <c r="A16" s="92"/>
      <c r="B16" s="90" t="s">
        <v>64</v>
      </c>
      <c r="C16" s="1">
        <v>482300</v>
      </c>
      <c r="D16" s="1">
        <v>1365000</v>
      </c>
      <c r="E16" s="1">
        <f>'[7]LINE BUDGET(R)'!$I$580+'[7]LINE BUDGET(R)'!$I$596+'[7]LINE BUDGET(R)'!$I$601+'[7]LINE BUDGET(R)'!$I$607+'[7]LINE BUDGET(R)'!$I$614+'[7]LINE BUDGET(R)'!$I$625+'[7]LINE BUDGET(R)'!$I$637+'[7]LINE BUDGET(R)'!$I$652</f>
        <v>1365000</v>
      </c>
      <c r="F16" s="1">
        <f>'[8]LINE BUDGET(R)'!$Q$595+'[8]LINE BUDGET(R)'!$Q$611+'[8]LINE BUDGET(R)'!$Q$616+'[8]LINE BUDGET(R)'!$Q$622+'[8]LINE BUDGET(R)'!$Q$629+'[8]LINE BUDGET(R)'!$Q$640+'[8]LINE BUDGET(R)'!$Q$652+'[8]LINE BUDGET(R)'!$Q$667</f>
        <v>1365000</v>
      </c>
      <c r="G16" s="1">
        <v>1365000</v>
      </c>
    </row>
    <row r="17" spans="1:7" ht="110.25">
      <c r="A17" s="92"/>
      <c r="B17" s="90" t="s">
        <v>65</v>
      </c>
      <c r="C17" s="1">
        <v>0</v>
      </c>
      <c r="D17" s="1">
        <v>0</v>
      </c>
      <c r="E17" s="1">
        <f>0</f>
        <v>0</v>
      </c>
      <c r="F17" s="1">
        <v>0</v>
      </c>
      <c r="G17" s="1">
        <v>0</v>
      </c>
    </row>
    <row r="18" spans="1:7" ht="15.75">
      <c r="A18" s="4"/>
      <c r="B18" s="1"/>
      <c r="C18" s="1"/>
      <c r="D18" s="1"/>
      <c r="E18" s="1"/>
      <c r="F18" s="1"/>
      <c r="G18" s="1"/>
    </row>
    <row r="19" spans="1:7" ht="63">
      <c r="A19" s="88" t="s">
        <v>21</v>
      </c>
      <c r="B19" s="90" t="s">
        <v>63</v>
      </c>
      <c r="C19" s="1">
        <v>47960839</v>
      </c>
      <c r="D19" s="1">
        <v>52855839</v>
      </c>
      <c r="E19" s="1">
        <f>'[7]LINE BUDGET(R)'!$I$735</f>
        <v>52855839</v>
      </c>
      <c r="F19" s="1">
        <f>'[8]LINE BUDGET(R)'!$Q$750</f>
        <v>52855839</v>
      </c>
      <c r="G19" s="1">
        <v>52855839</v>
      </c>
    </row>
    <row r="20" spans="1:7" ht="110.25">
      <c r="A20" s="91"/>
      <c r="B20" s="90" t="s">
        <v>64</v>
      </c>
      <c r="C20" s="1">
        <v>1277000</v>
      </c>
      <c r="D20" s="1">
        <v>1280000</v>
      </c>
      <c r="E20" s="1">
        <f>'[7]LINE BUDGET(R)'!$I$743+'[7]LINE BUDGET(R)'!$I$771+'[7]LINE BUDGET(R)'!$I$799+'[7]LINE BUDGET(R)'!$I$806+'[7]LINE BUDGET(R)'!$I$820+'[7]LINE BUDGET(R)'!$I$836</f>
        <v>1280000</v>
      </c>
      <c r="F20" s="1">
        <f>'[8]LINE BUDGET(R)'!$Q$758+'[8]LINE BUDGET(R)'!$Q$786+'[8]LINE BUDGET(R)'!$Q$814+'[8]LINE BUDGET(R)'!$Q$821+'[8]LINE BUDGET(R)'!$Q$835+'[8]LINE BUDGET(R)'!$Q$851</f>
        <v>1280000</v>
      </c>
      <c r="G20" s="1">
        <v>1280000</v>
      </c>
    </row>
    <row r="21" spans="1:7" ht="110.25">
      <c r="A21" s="91"/>
      <c r="B21" s="90" t="s">
        <v>65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ht="15.75">
      <c r="A22" s="4"/>
      <c r="B22" s="1"/>
      <c r="C22" s="1"/>
      <c r="D22" s="1"/>
      <c r="E22" s="1"/>
      <c r="F22" s="1"/>
      <c r="G22" s="1"/>
    </row>
    <row r="23" spans="1:7" ht="63">
      <c r="A23" s="88" t="s">
        <v>22</v>
      </c>
      <c r="B23" s="90" t="s">
        <v>63</v>
      </c>
      <c r="C23" s="1">
        <v>131184229</v>
      </c>
      <c r="D23" s="1">
        <v>131184229</v>
      </c>
      <c r="E23" s="1">
        <f>'[7]LINE BUDGET(R)'!$I$852</f>
        <v>131184229</v>
      </c>
      <c r="F23" s="1">
        <f>'[8]LINE BUDGET(R)'!$Q$867</f>
        <v>131184229</v>
      </c>
      <c r="G23" s="1">
        <v>183932905</v>
      </c>
    </row>
    <row r="24" spans="1:7" ht="110.25">
      <c r="A24" s="92"/>
      <c r="B24" s="90" t="s">
        <v>64</v>
      </c>
      <c r="C24" s="1">
        <v>1970000</v>
      </c>
      <c r="D24" s="1">
        <v>1760000</v>
      </c>
      <c r="E24" s="1">
        <f>'[7]LINE BUDGET(R)'!$I$857+'[7]LINE BUDGET(R)'!$I$884+'[7]LINE BUDGET(R)'!$I$908</f>
        <v>1760000</v>
      </c>
      <c r="F24" s="1">
        <f>'[8]LINE BUDGET(R)'!$Q$872+'[8]LINE BUDGET(R)'!$Q$899+'[8]LINE BUDGET(R)'!$Q$924</f>
        <v>1760000</v>
      </c>
      <c r="G24" s="1">
        <v>1760000</v>
      </c>
    </row>
    <row r="25" spans="1:7" ht="110.25">
      <c r="A25" s="92"/>
      <c r="B25" s="90" t="s">
        <v>65</v>
      </c>
      <c r="C25" s="1">
        <v>0</v>
      </c>
      <c r="D25" s="1">
        <v>0</v>
      </c>
      <c r="E25" s="1">
        <v>0</v>
      </c>
      <c r="F25" s="1">
        <v>0</v>
      </c>
      <c r="G25" s="1">
        <f>0</f>
        <v>0</v>
      </c>
    </row>
    <row r="26" spans="1:7" ht="15.75">
      <c r="A26" s="4"/>
      <c r="B26" s="1"/>
      <c r="C26" s="1"/>
      <c r="D26" s="1"/>
      <c r="E26" s="1"/>
      <c r="F26" s="1"/>
      <c r="G26" s="1"/>
    </row>
    <row r="27" spans="1:7" ht="63">
      <c r="A27" s="88" t="s">
        <v>23</v>
      </c>
      <c r="B27" s="90" t="s">
        <v>63</v>
      </c>
      <c r="C27" s="1">
        <v>1443552752</v>
      </c>
      <c r="D27" s="1">
        <v>1582621527</v>
      </c>
      <c r="E27" s="1">
        <f>'[7]LINE BUDGET(R)'!$I$936</f>
        <v>1256005222</v>
      </c>
      <c r="F27" s="1">
        <f>'[8]LINE BUDGET(R)'!$Q$960</f>
        <v>1256849197</v>
      </c>
      <c r="G27" s="1">
        <v>1389849197</v>
      </c>
    </row>
    <row r="28" spans="1:7" ht="110.25">
      <c r="A28" s="91"/>
      <c r="B28" s="90" t="s">
        <v>64</v>
      </c>
      <c r="C28" s="1">
        <v>1500000</v>
      </c>
      <c r="D28" s="1">
        <v>1800000</v>
      </c>
      <c r="E28" s="1">
        <f>'[7]LINE BUDGET(R)'!$I$948</f>
        <v>1800000</v>
      </c>
      <c r="F28" s="1">
        <f>'[8]LINE BUDGET(R)'!$Q$972</f>
        <v>1800000</v>
      </c>
      <c r="G28" s="1">
        <v>1800000</v>
      </c>
    </row>
    <row r="29" spans="1:7" ht="110.25">
      <c r="A29" s="91"/>
      <c r="B29" s="90" t="s">
        <v>65</v>
      </c>
      <c r="C29" s="1">
        <v>500000</v>
      </c>
      <c r="D29" s="1">
        <v>0</v>
      </c>
      <c r="E29" s="1">
        <v>0</v>
      </c>
      <c r="F29" s="1">
        <v>0</v>
      </c>
      <c r="G29" s="1">
        <v>0</v>
      </c>
    </row>
    <row r="30" spans="1:7" ht="15.75">
      <c r="A30" s="4"/>
      <c r="B30" s="1"/>
      <c r="C30" s="1"/>
      <c r="D30" s="1"/>
      <c r="E30" s="1"/>
      <c r="F30" s="1"/>
      <c r="G30" s="1"/>
    </row>
    <row r="31" spans="1:7" ht="63">
      <c r="A31" s="89" t="s">
        <v>24</v>
      </c>
      <c r="B31" s="90" t="s">
        <v>63</v>
      </c>
      <c r="C31" s="1">
        <v>25638028.199999999</v>
      </c>
      <c r="D31" s="1">
        <v>25638028</v>
      </c>
      <c r="E31" s="1">
        <f>'[7]LINE BUDGET(R)'!$I$1002</f>
        <v>25638028</v>
      </c>
      <c r="F31" s="1">
        <f>'[8]LINE BUDGET(R)'!$Q$1029</f>
        <v>25638028</v>
      </c>
      <c r="G31" s="1">
        <v>25638028</v>
      </c>
    </row>
    <row r="32" spans="1:7" ht="110.25">
      <c r="A32" s="91"/>
      <c r="B32" s="90" t="s">
        <v>64</v>
      </c>
      <c r="C32" s="1">
        <v>450000</v>
      </c>
      <c r="D32" s="1">
        <v>1230000</v>
      </c>
      <c r="E32" s="1">
        <f>'[7]LINE BUDGET(R)'!$I$1009+'[7]LINE BUDGET(R)'!$I$1024+'[7]LINE BUDGET(R)'!$I$1042+'[7]LINE BUDGET(R)'!$I$1059+0</f>
        <v>1230000</v>
      </c>
      <c r="F32" s="1">
        <f>'[8]LINE BUDGET(R)'!$Q$1036+'[8]LINE BUDGET(R)'!$Q$1051+'[8]LINE BUDGET(R)'!$Q$1069+'[8]LINE BUDGET(R)'!$Q$1086</f>
        <v>1230000</v>
      </c>
      <c r="G32" s="1">
        <v>1230000</v>
      </c>
    </row>
    <row r="33" spans="1:7" ht="110.25">
      <c r="A33" s="91"/>
      <c r="B33" s="90" t="s">
        <v>65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ht="15.75">
      <c r="A34" s="4"/>
      <c r="B34" s="1"/>
      <c r="C34" s="1"/>
      <c r="D34" s="1"/>
      <c r="E34" s="1"/>
      <c r="F34" s="1"/>
      <c r="G34" s="1"/>
    </row>
    <row r="35" spans="1:7" ht="63">
      <c r="A35" s="88" t="s">
        <v>25</v>
      </c>
      <c r="B35" s="90" t="s">
        <v>63</v>
      </c>
      <c r="C35" s="1">
        <v>58068285.199999996</v>
      </c>
      <c r="D35" s="1">
        <v>58068285</v>
      </c>
      <c r="E35" s="1">
        <f>'[7]LINE BUDGET(R)'!$I$1079</f>
        <v>58068285</v>
      </c>
      <c r="F35" s="1">
        <f>'[8]LINE BUDGET(R)'!$Q$1106</f>
        <v>58068285</v>
      </c>
      <c r="G35" s="1">
        <v>58068285</v>
      </c>
    </row>
    <row r="36" spans="1:7" ht="110.25">
      <c r="A36" s="91"/>
      <c r="B36" s="90" t="s">
        <v>64</v>
      </c>
      <c r="C36" s="1">
        <v>680000</v>
      </c>
      <c r="D36" s="1">
        <v>1050000</v>
      </c>
      <c r="E36" s="1">
        <f>'[7]LINE BUDGET(R)'!$I$1089+'[7]LINE BUDGET(R)'!$I$1116+'[7]LINE BUDGET(R)'!$I$1134+'[7]LINE BUDGET(R)'!$I$1144</f>
        <v>1030000</v>
      </c>
      <c r="F36" s="1">
        <f>'[8]LINE BUDGET(R)'!$Q$1116+'[8]LINE BUDGET(R)'!$Q$1143+'[8]LINE BUDGET(R)'!$Q$1161+'[8]LINE BUDGET(R)'!$Q$1171+0</f>
        <v>1030000</v>
      </c>
      <c r="G36" s="1">
        <v>1020000</v>
      </c>
    </row>
    <row r="37" spans="1:7" ht="110.25">
      <c r="A37" s="91"/>
      <c r="B37" s="90" t="s">
        <v>65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ht="15.75">
      <c r="A38" s="4"/>
      <c r="B38" s="1"/>
      <c r="C38" s="1"/>
      <c r="D38" s="1"/>
      <c r="E38" s="1"/>
      <c r="F38" s="1"/>
      <c r="G38" s="1"/>
    </row>
    <row r="39" spans="1:7" ht="63">
      <c r="A39" s="89" t="s">
        <v>26</v>
      </c>
      <c r="B39" s="90" t="s">
        <v>63</v>
      </c>
      <c r="C39" s="1">
        <v>21871727.199999999</v>
      </c>
      <c r="D39" s="1">
        <v>26867741</v>
      </c>
      <c r="E39" s="1">
        <f>'[7]LINE BUDGET(R)'!$I$1153</f>
        <v>36867741</v>
      </c>
      <c r="F39" s="1">
        <f>'[8]LINE BUDGET(R)'!$Q$1180</f>
        <v>36867741</v>
      </c>
      <c r="G39" s="1">
        <v>36867741</v>
      </c>
    </row>
    <row r="40" spans="1:7" ht="110.25">
      <c r="A40" s="91"/>
      <c r="B40" s="90" t="s">
        <v>64</v>
      </c>
      <c r="C40" s="1">
        <v>1664800</v>
      </c>
      <c r="D40" s="1">
        <v>2100000</v>
      </c>
      <c r="E40" s="1">
        <f>'[7]LINE BUDGET(R)'!$I$1160+'[7]LINE BUDGET(R)'!$I$1187+'[7]LINE BUDGET(R)'!$I$1200+'[7]LINE BUDGET(R)'!$I$1215+'[7]LINE BUDGET(R)'!$I$1225+'[7]LINE BUDGET(R)'!$I$1237+'[7]LINE BUDGET(R)'!$I$1268+'[7]LINE BUDGET(R)'!$I$1283+'[7]LINE BUDGET(R)'!$I$1296+'[7]LINE BUDGET(R)'!$I$1307+'[7]LINE BUDGET(R)'!$I$1322</f>
        <v>2140000</v>
      </c>
      <c r="F40" s="1">
        <f>'[8]LINE BUDGET(R)'!$Q$1187+'[8]LINE BUDGET(R)'!$Q$1214+'[8]LINE BUDGET(R)'!$Q$1227+'[8]LINE BUDGET(R)'!$Q$1242+'[8]LINE BUDGET(R)'!$Q$1252+'[8]LINE BUDGET(R)'!$Q$1264+'[8]LINE BUDGET(R)'!$Q$1295+'[8]LINE BUDGET(R)'!$Q$1310+'[8]LINE BUDGET(R)'!$Q$1323+'[8]LINE BUDGET(R)'!$Q$1334+'[8]LINE BUDGET(R)'!$Q$1349</f>
        <v>2140000</v>
      </c>
      <c r="G40" s="1">
        <v>3140000</v>
      </c>
    </row>
    <row r="41" spans="1:7" ht="110.25">
      <c r="A41" s="91"/>
      <c r="B41" s="90" t="s">
        <v>65</v>
      </c>
      <c r="C41" s="1">
        <v>5800000</v>
      </c>
      <c r="D41" s="1">
        <v>3500000</v>
      </c>
      <c r="E41" s="1">
        <f>'[7]LINE BUDGET(R)'!$I$1310</f>
        <v>1000000</v>
      </c>
      <c r="F41" s="1">
        <f>'[8]LINE BUDGET(R)'!$Q$1337+0</f>
        <v>1000000</v>
      </c>
      <c r="G41" s="1">
        <v>0</v>
      </c>
    </row>
    <row r="42" spans="1:7" ht="15.75">
      <c r="A42" s="4"/>
      <c r="B42" s="1"/>
      <c r="C42" s="1"/>
      <c r="D42" s="1"/>
      <c r="E42" s="1"/>
      <c r="F42" s="1"/>
      <c r="G42" s="1"/>
    </row>
    <row r="43" spans="1:7" ht="63">
      <c r="A43" s="88" t="s">
        <v>27</v>
      </c>
      <c r="B43" s="90" t="s">
        <v>63</v>
      </c>
      <c r="C43" s="1">
        <v>6139478</v>
      </c>
      <c r="D43" s="1">
        <v>29571210</v>
      </c>
      <c r="E43" s="1">
        <f>'[7]LINE BUDGET(R)'!$I$1337</f>
        <v>29571210</v>
      </c>
      <c r="F43" s="1">
        <f>'[8]LINE BUDGET(R)'!$Q$1364</f>
        <v>29571210</v>
      </c>
      <c r="G43" s="1">
        <v>29571210</v>
      </c>
    </row>
    <row r="44" spans="1:7" ht="110.25">
      <c r="A44" s="91"/>
      <c r="B44" s="90" t="s">
        <v>64</v>
      </c>
      <c r="C44" s="1">
        <v>930000</v>
      </c>
      <c r="D44" s="1">
        <v>1900000</v>
      </c>
      <c r="E44" s="1">
        <f>'[7]LINE BUDGET(R)'!$I$1343+'[7]LINE BUDGET(R)'!$I$1362+'[7]LINE BUDGET(R)'!$I$1381+'[7]LINE BUDGET(R)'!$I$1404</f>
        <v>2000000</v>
      </c>
      <c r="F44" s="1">
        <f>'[8]LINE BUDGET(R)'!$Q$1370+'[8]LINE BUDGET(R)'!$Q$1389+'[8]LINE BUDGET(R)'!$Q$1408+'[8]LINE BUDGET(R)'!$Q$1431</f>
        <v>2000000</v>
      </c>
      <c r="G44" s="1">
        <v>2000000</v>
      </c>
    </row>
    <row r="45" spans="1:7" ht="110.25">
      <c r="A45" s="91"/>
      <c r="B45" s="90" t="s">
        <v>65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ht="15.75">
      <c r="A46" s="4"/>
      <c r="B46" s="1"/>
      <c r="C46" s="1"/>
      <c r="D46" s="1"/>
      <c r="E46" s="1"/>
      <c r="F46" s="1"/>
      <c r="G46" s="1"/>
    </row>
    <row r="47" spans="1:7" ht="63">
      <c r="A47" s="88" t="s">
        <v>28</v>
      </c>
      <c r="B47" s="90" t="s">
        <v>63</v>
      </c>
      <c r="C47" s="1">
        <v>29571210</v>
      </c>
      <c r="D47" s="1">
        <v>4856969</v>
      </c>
      <c r="E47" s="1">
        <f>'[7]LINE BUDGET(R)'!$I$1427</f>
        <v>10221467</v>
      </c>
      <c r="F47" s="1">
        <f>'[8]LINE BUDGET(R)'!$Q$1454</f>
        <v>10221467</v>
      </c>
      <c r="G47" s="1">
        <v>10221467</v>
      </c>
    </row>
    <row r="48" spans="1:7" ht="110.25">
      <c r="A48" s="93"/>
      <c r="B48" s="90" t="s">
        <v>64</v>
      </c>
      <c r="C48" s="1">
        <v>1125000</v>
      </c>
      <c r="D48" s="1">
        <v>2550000</v>
      </c>
      <c r="E48" s="1">
        <f>'[7]LINE BUDGET(R)'!$I$1433+'[7]LINE BUDGET(R)'!$I$1454+'[7]LINE BUDGET(R)'!$I$1479+'[7]LINE BUDGET(R)'!$I$1491+'[7]LINE BUDGET(R)'!$I$1516+0</f>
        <v>2150000</v>
      </c>
      <c r="F48" s="1">
        <f>'[8]LINE BUDGET(R)'!$Q$1460+'[8]LINE BUDGET(R)'!$Q$1481+'[8]LINE BUDGET(R)'!$Q$1506+'[8]LINE BUDGET(R)'!$Q$1518+'[8]LINE BUDGET(R)'!$Q$1543</f>
        <v>2150000</v>
      </c>
      <c r="G48" s="1">
        <v>2150000</v>
      </c>
    </row>
    <row r="49" spans="1:7" ht="110.25">
      <c r="A49" s="93"/>
      <c r="B49" s="90" t="s">
        <v>65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</sheetData>
  <mergeCells count="12">
    <mergeCell ref="A3:A5"/>
    <mergeCell ref="A11:A13"/>
    <mergeCell ref="A35:A37"/>
    <mergeCell ref="A39:A41"/>
    <mergeCell ref="A47:A49"/>
    <mergeCell ref="A43:A45"/>
    <mergeCell ref="A31:A33"/>
    <mergeCell ref="A27:A29"/>
    <mergeCell ref="A19:A21"/>
    <mergeCell ref="A7:A9"/>
    <mergeCell ref="A15:A17"/>
    <mergeCell ref="A23:A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FA81-A718-4EA1-9628-386EA45C9250}">
  <dimension ref="A1:I30"/>
  <sheetViews>
    <sheetView tabSelected="1" workbookViewId="0">
      <selection activeCell="B19" sqref="B19"/>
    </sheetView>
  </sheetViews>
  <sheetFormatPr defaultRowHeight="15"/>
  <cols>
    <col min="1" max="1" width="18" bestFit="1" customWidth="1"/>
    <col min="2" max="2" width="11.7109375" bestFit="1" customWidth="1"/>
    <col min="3" max="3" width="14.5703125" bestFit="1" customWidth="1"/>
    <col min="5" max="5" width="8.140625" bestFit="1" customWidth="1"/>
    <col min="6" max="6" width="13.42578125" bestFit="1" customWidth="1"/>
  </cols>
  <sheetData>
    <row r="1" spans="1:9">
      <c r="A1" t="s">
        <v>69</v>
      </c>
    </row>
    <row r="2" spans="1:9" ht="15.75" thickBot="1"/>
    <row r="3" spans="1:9">
      <c r="A3" s="98" t="s">
        <v>70</v>
      </c>
      <c r="B3" s="98"/>
    </row>
    <row r="4" spans="1:9">
      <c r="A4" s="95" t="s">
        <v>71</v>
      </c>
      <c r="B4" s="95">
        <v>1</v>
      </c>
    </row>
    <row r="5" spans="1:9">
      <c r="A5" s="95" t="s">
        <v>72</v>
      </c>
      <c r="B5" s="95">
        <v>1</v>
      </c>
    </row>
    <row r="6" spans="1:9">
      <c r="A6" s="95" t="s">
        <v>73</v>
      </c>
      <c r="B6" s="95">
        <v>1</v>
      </c>
    </row>
    <row r="7" spans="1:9">
      <c r="A7" s="95" t="s">
        <v>74</v>
      </c>
      <c r="B7" s="95">
        <v>0</v>
      </c>
    </row>
    <row r="8" spans="1:9" ht="15.75" thickBot="1">
      <c r="A8" s="96" t="s">
        <v>75</v>
      </c>
      <c r="B8" s="96">
        <v>6</v>
      </c>
    </row>
    <row r="10" spans="1:9" ht="15.75" thickBot="1">
      <c r="A10" t="s">
        <v>76</v>
      </c>
    </row>
    <row r="11" spans="1:9">
      <c r="A11" s="97"/>
      <c r="B11" s="97" t="s">
        <v>81</v>
      </c>
      <c r="C11" s="97" t="s">
        <v>82</v>
      </c>
      <c r="D11" s="97" t="s">
        <v>83</v>
      </c>
      <c r="E11" s="97" t="s">
        <v>84</v>
      </c>
      <c r="F11" s="97" t="s">
        <v>85</v>
      </c>
    </row>
    <row r="12" spans="1:9">
      <c r="A12" s="95" t="s">
        <v>77</v>
      </c>
      <c r="B12" s="95">
        <v>1</v>
      </c>
      <c r="C12" s="95">
        <v>107.33333333333333</v>
      </c>
      <c r="D12" s="95">
        <v>107.33333333333333</v>
      </c>
      <c r="E12" s="95" t="e">
        <v>#NUM!</v>
      </c>
      <c r="F12" s="95" t="e">
        <v>#NUM!</v>
      </c>
    </row>
    <row r="13" spans="1:9">
      <c r="A13" s="95" t="s">
        <v>78</v>
      </c>
      <c r="B13" s="95">
        <v>4</v>
      </c>
      <c r="C13" s="95">
        <v>0</v>
      </c>
      <c r="D13" s="95">
        <v>0</v>
      </c>
      <c r="E13" s="95"/>
      <c r="F13" s="95"/>
    </row>
    <row r="14" spans="1:9" ht="15.75" thickBot="1">
      <c r="A14" s="96" t="s">
        <v>79</v>
      </c>
      <c r="B14" s="96">
        <v>5</v>
      </c>
      <c r="C14" s="96">
        <v>107.33333333333333</v>
      </c>
      <c r="D14" s="96"/>
      <c r="E14" s="96"/>
      <c r="F14" s="96"/>
    </row>
    <row r="15" spans="1:9" ht="15.75" thickBot="1"/>
    <row r="16" spans="1:9">
      <c r="A16" s="97"/>
      <c r="B16" s="97" t="s">
        <v>86</v>
      </c>
      <c r="C16" s="97" t="s">
        <v>74</v>
      </c>
      <c r="D16" s="97" t="s">
        <v>87</v>
      </c>
      <c r="E16" s="97" t="s">
        <v>88</v>
      </c>
      <c r="F16" s="97" t="s">
        <v>89</v>
      </c>
      <c r="G16" s="97" t="s">
        <v>90</v>
      </c>
      <c r="H16" s="97" t="s">
        <v>91</v>
      </c>
      <c r="I16" s="97" t="s">
        <v>92</v>
      </c>
    </row>
    <row r="17" spans="1:9">
      <c r="A17" s="95" t="s">
        <v>80</v>
      </c>
      <c r="B17" s="95">
        <v>0</v>
      </c>
      <c r="C17" s="95">
        <v>0</v>
      </c>
      <c r="D17" s="95">
        <v>65535</v>
      </c>
      <c r="E17" s="95" t="e">
        <v>#NUM!</v>
      </c>
      <c r="F17" s="95">
        <v>0</v>
      </c>
      <c r="G17" s="95">
        <v>0</v>
      </c>
      <c r="H17" s="95">
        <v>0</v>
      </c>
      <c r="I17" s="95">
        <v>0</v>
      </c>
    </row>
    <row r="18" spans="1:9" ht="15.75" thickBot="1">
      <c r="A18" s="96" t="s">
        <v>93</v>
      </c>
      <c r="B18" s="96">
        <v>2</v>
      </c>
      <c r="C18" s="96">
        <v>0</v>
      </c>
      <c r="D18" s="96">
        <v>65535</v>
      </c>
      <c r="E18" s="96" t="e">
        <v>#NUM!</v>
      </c>
      <c r="F18" s="96">
        <v>2</v>
      </c>
      <c r="G18" s="96">
        <v>2</v>
      </c>
      <c r="H18" s="96">
        <v>2</v>
      </c>
      <c r="I18" s="96">
        <v>2</v>
      </c>
    </row>
    <row r="22" spans="1:9">
      <c r="A22" t="s">
        <v>94</v>
      </c>
    </row>
    <row r="23" spans="1:9" ht="15.75" thickBot="1"/>
    <row r="24" spans="1:9">
      <c r="A24" s="97" t="s">
        <v>95</v>
      </c>
      <c r="B24" s="97" t="s">
        <v>96</v>
      </c>
      <c r="C24" s="97" t="s">
        <v>97</v>
      </c>
    </row>
    <row r="25" spans="1:9">
      <c r="A25" s="95">
        <v>1</v>
      </c>
      <c r="B25" s="95">
        <v>2</v>
      </c>
      <c r="C25" s="95">
        <v>0</v>
      </c>
    </row>
    <row r="26" spans="1:9">
      <c r="A26" s="95">
        <v>2</v>
      </c>
      <c r="B26" s="95">
        <v>6</v>
      </c>
      <c r="C26" s="95">
        <v>0</v>
      </c>
    </row>
    <row r="27" spans="1:9">
      <c r="A27" s="95">
        <v>3</v>
      </c>
      <c r="B27" s="95">
        <v>10</v>
      </c>
      <c r="C27" s="95">
        <v>0</v>
      </c>
    </row>
    <row r="28" spans="1:9">
      <c r="A28" s="95">
        <v>4</v>
      </c>
      <c r="B28" s="95">
        <v>4</v>
      </c>
      <c r="C28" s="95">
        <v>0</v>
      </c>
    </row>
    <row r="29" spans="1:9">
      <c r="A29" s="95">
        <v>5</v>
      </c>
      <c r="B29" s="95">
        <v>12</v>
      </c>
      <c r="C29" s="95">
        <v>0</v>
      </c>
    </row>
    <row r="30" spans="1:9" ht="15.75" thickBot="1">
      <c r="A30" s="96">
        <v>6</v>
      </c>
      <c r="B30" s="96">
        <v>0</v>
      </c>
      <c r="C30" s="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AD3C-C287-45F2-8A96-E1C085A10EEA}">
  <dimension ref="A2:B8"/>
  <sheetViews>
    <sheetView workbookViewId="0">
      <selection activeCell="I7" sqref="I7"/>
    </sheetView>
  </sheetViews>
  <sheetFormatPr defaultRowHeight="15"/>
  <sheetData>
    <row r="2" spans="1:2">
      <c r="A2" s="94" t="s">
        <v>67</v>
      </c>
      <c r="B2" s="94" t="s">
        <v>68</v>
      </c>
    </row>
    <row r="3" spans="1:2">
      <c r="A3" s="94">
        <v>1</v>
      </c>
      <c r="B3">
        <v>2</v>
      </c>
    </row>
    <row r="4" spans="1:2">
      <c r="A4">
        <v>3</v>
      </c>
      <c r="B4">
        <v>6</v>
      </c>
    </row>
    <row r="5" spans="1:2">
      <c r="A5">
        <v>5</v>
      </c>
      <c r="B5">
        <v>10</v>
      </c>
    </row>
    <row r="6" spans="1:2">
      <c r="A6">
        <v>2</v>
      </c>
      <c r="B6">
        <v>4</v>
      </c>
    </row>
    <row r="7" spans="1:2">
      <c r="A7">
        <v>6</v>
      </c>
      <c r="B7">
        <v>12</v>
      </c>
    </row>
    <row r="8" spans="1:2">
      <c r="A8">
        <v>0</v>
      </c>
      <c r="B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Sheet9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Gituku</cp:lastModifiedBy>
  <cp:lastPrinted>2023-10-12T10:34:40Z</cp:lastPrinted>
  <dcterms:created xsi:type="dcterms:W3CDTF">2023-10-09T08:31:29Z</dcterms:created>
  <dcterms:modified xsi:type="dcterms:W3CDTF">2023-11-03T10:04:24Z</dcterms:modified>
</cp:coreProperties>
</file>