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/Documents/ETH/Master Biotechnologie/Lectures/Sytems_Genomics/"/>
    </mc:Choice>
  </mc:AlternateContent>
  <xr:revisionPtr revIDLastSave="0" documentId="13_ncr:1_{99CA101E-6B2F-E54B-AD27-38BDDF1B6026}" xr6:coauthVersionLast="47" xr6:coauthVersionMax="47" xr10:uidLastSave="{00000000-0000-0000-0000-000000000000}"/>
  <bookViews>
    <workbookView xWindow="380" yWindow="500" windowWidth="28040" windowHeight="16320" xr2:uid="{6A26925F-3DA6-1948-AA79-9CF1E962B1D3}"/>
  </bookViews>
  <sheets>
    <sheet name="Read_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I31" i="1" s="1"/>
  <c r="F31" i="1"/>
  <c r="G31" i="1" s="1"/>
  <c r="H30" i="1"/>
  <c r="I30" i="1" s="1"/>
  <c r="F30" i="1"/>
  <c r="H29" i="1"/>
  <c r="I29" i="1" s="1"/>
  <c r="F29" i="1"/>
  <c r="H28" i="1"/>
  <c r="I28" i="1" s="1"/>
  <c r="F28" i="1"/>
  <c r="G28" i="1" s="1"/>
  <c r="H27" i="1"/>
  <c r="I27" i="1" s="1"/>
  <c r="F27" i="1"/>
  <c r="H26" i="1"/>
  <c r="I26" i="1" s="1"/>
  <c r="F26" i="1"/>
  <c r="G26" i="1" s="1"/>
  <c r="H25" i="1"/>
  <c r="I25" i="1" s="1"/>
  <c r="F25" i="1"/>
  <c r="G25" i="1" s="1"/>
  <c r="H23" i="1"/>
  <c r="I23" i="1" s="1"/>
  <c r="F23" i="1"/>
  <c r="G23" i="1" s="1"/>
  <c r="H22" i="1"/>
  <c r="I22" i="1" s="1"/>
  <c r="F22" i="1"/>
  <c r="G22" i="1" s="1"/>
  <c r="H21" i="1"/>
  <c r="I21" i="1" s="1"/>
  <c r="F21" i="1"/>
  <c r="G21" i="1" s="1"/>
  <c r="H20" i="1"/>
  <c r="I20" i="1" s="1"/>
  <c r="F20" i="1"/>
  <c r="G20" i="1" s="1"/>
  <c r="H16" i="1"/>
  <c r="I16" i="1" s="1"/>
  <c r="F16" i="1"/>
  <c r="G16" i="1" s="1"/>
  <c r="H15" i="1"/>
  <c r="I15" i="1" s="1"/>
  <c r="F15" i="1"/>
  <c r="G15" i="1" s="1"/>
  <c r="H14" i="1"/>
  <c r="I14" i="1" s="1"/>
  <c r="F14" i="1"/>
  <c r="G14" i="1" s="1"/>
  <c r="H13" i="1"/>
  <c r="I13" i="1" s="1"/>
  <c r="F13" i="1"/>
  <c r="G13" i="1" s="1"/>
  <c r="H24" i="1"/>
  <c r="I24" i="1" s="1"/>
  <c r="F24" i="1"/>
  <c r="G24" i="1" s="1"/>
  <c r="H19" i="1"/>
  <c r="I19" i="1" s="1"/>
  <c r="F19" i="1"/>
  <c r="G19" i="1" s="1"/>
  <c r="H17" i="1"/>
  <c r="I17" i="1" s="1"/>
  <c r="F17" i="1"/>
  <c r="G17" i="1" s="1"/>
  <c r="H18" i="1"/>
  <c r="I18" i="1" s="1"/>
  <c r="F18" i="1"/>
  <c r="G18" i="1" s="1"/>
  <c r="H12" i="1"/>
  <c r="I12" i="1" s="1"/>
  <c r="F12" i="1"/>
  <c r="G12" i="1" s="1"/>
  <c r="H11" i="1"/>
  <c r="I11" i="1" s="1"/>
  <c r="F11" i="1"/>
  <c r="G11" i="1" s="1"/>
  <c r="H10" i="1"/>
  <c r="I10" i="1" s="1"/>
  <c r="F10" i="1"/>
  <c r="G10" i="1" s="1"/>
  <c r="H9" i="1"/>
  <c r="I9" i="1" s="1"/>
  <c r="F9" i="1"/>
  <c r="G9" i="1" s="1"/>
  <c r="H8" i="1"/>
  <c r="I8" i="1" s="1"/>
  <c r="F8" i="1"/>
  <c r="G8" i="1" s="1"/>
  <c r="G27" i="1"/>
  <c r="G29" i="1"/>
  <c r="G30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H7" i="1"/>
  <c r="I7" i="1" s="1"/>
  <c r="F7" i="1"/>
  <c r="G7" i="1" s="1"/>
  <c r="H6" i="1"/>
  <c r="I6" i="1" s="1"/>
  <c r="F6" i="1"/>
  <c r="G6" i="1" s="1"/>
  <c r="H5" i="1"/>
  <c r="I5" i="1" s="1"/>
  <c r="F5" i="1"/>
  <c r="G5" i="1" s="1"/>
  <c r="H4" i="1"/>
  <c r="I4" i="1" s="1"/>
  <c r="F4" i="1"/>
  <c r="G4" i="1" s="1"/>
  <c r="F2" i="1"/>
  <c r="G2" i="1" s="1"/>
  <c r="H3" i="1"/>
  <c r="I3" i="1" s="1"/>
  <c r="F3" i="1"/>
  <c r="G3" i="1" s="1"/>
  <c r="E3" i="1"/>
  <c r="E4" i="1"/>
  <c r="E5" i="1"/>
  <c r="E6" i="1"/>
  <c r="E7" i="1"/>
  <c r="H2" i="1"/>
  <c r="I2" i="1" s="1"/>
  <c r="E2" i="1"/>
</calcChain>
</file>

<file path=xl/sharedStrings.xml><?xml version="1.0" encoding="utf-8"?>
<sst xmlns="http://schemas.openxmlformats.org/spreadsheetml/2006/main" count="71" uniqueCount="28">
  <si>
    <t>trimmed</t>
  </si>
  <si>
    <t>SRR23914450</t>
  </si>
  <si>
    <t>trim_status</t>
  </si>
  <si>
    <t>Sample</t>
  </si>
  <si>
    <t>Number of input reads</t>
  </si>
  <si>
    <t>Uniquely mapped reads</t>
  </si>
  <si>
    <t>uniquely mapped reads %</t>
  </si>
  <si>
    <t>Multi-mapping reads</t>
  </si>
  <si>
    <t>Unmapped reads</t>
  </si>
  <si>
    <t>SRR23914451</t>
  </si>
  <si>
    <t>SRR23914452</t>
  </si>
  <si>
    <t>SRR23914453</t>
  </si>
  <si>
    <t>SRR23914454</t>
  </si>
  <si>
    <t>SRR23914455</t>
  </si>
  <si>
    <t>Multi-mapping reads %</t>
  </si>
  <si>
    <t>Unmapped reads %</t>
  </si>
  <si>
    <t>SRR23914571</t>
  </si>
  <si>
    <t>SRR23914572</t>
  </si>
  <si>
    <t>SRR23914573</t>
  </si>
  <si>
    <t>SRR23914574</t>
  </si>
  <si>
    <t>SRR23914575</t>
  </si>
  <si>
    <t>SRR23914576</t>
  </si>
  <si>
    <t>SRR23914577</t>
  </si>
  <si>
    <t>SRR23914578</t>
  </si>
  <si>
    <t>SRR23914579</t>
  </si>
  <si>
    <t>untrimmed</t>
  </si>
  <si>
    <t>read lengths = 300</t>
  </si>
  <si>
    <t>read lengths = 260-275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</si>
</sst>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5187-E1D7-5C40-987F-D0245C6F4B16}">
  <dimension ref="A1:K31"/>
  <sheetViews>
    <sheetView tabSelected="1" workbookViewId="0">
      <selection activeCell="B27" sqref="B27"/>
    </sheetView>
  </sheetViews>
  <sheetFormatPr baseColWidth="10" defaultRowHeight="16" x14ac:dyDescent="0.2"/>
  <cols>
    <col min="2" max="2" width="12.83203125" customWidth="1"/>
    <col min="3" max="3" width="21.33203125" customWidth="1"/>
    <col min="4" max="4" width="23.33203125" customWidth="1"/>
    <col min="5" max="5" width="24" customWidth="1"/>
    <col min="6" max="7" width="21.1640625" customWidth="1"/>
    <col min="8" max="8" width="16.1640625" customWidth="1"/>
    <col min="9" max="9" width="18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14</v>
      </c>
      <c r="H1" t="s">
        <v>8</v>
      </c>
      <c r="I1" t="s">
        <v>15</v>
      </c>
    </row>
    <row r="2" spans="1:11" x14ac:dyDescent="0.2">
      <c r="A2" t="s">
        <v>25</v>
      </c>
      <c r="B2" t="s">
        <v>1</v>
      </c>
      <c r="C2">
        <v>23569936</v>
      </c>
      <c r="D2">
        <v>16057350</v>
      </c>
      <c r="E2" s="1">
        <f>D2/C2</f>
        <v>0.68126404755617498</v>
      </c>
      <c r="F2">
        <f>654954+26427</f>
        <v>681381</v>
      </c>
      <c r="G2" s="1">
        <f>F2/C2</f>
        <v>2.8908903274069135E-2</v>
      </c>
      <c r="H2">
        <f>6793577+37628</f>
        <v>6831205</v>
      </c>
      <c r="I2" s="1">
        <f>H2/C2</f>
        <v>0.28982704916975593</v>
      </c>
      <c r="K2" t="s">
        <v>26</v>
      </c>
    </row>
    <row r="3" spans="1:11" x14ac:dyDescent="0.2">
      <c r="A3" t="s">
        <v>25</v>
      </c>
      <c r="B3" t="s">
        <v>9</v>
      </c>
      <c r="C3">
        <v>19271157</v>
      </c>
      <c r="D3">
        <v>12917730</v>
      </c>
      <c r="E3" s="1">
        <f t="shared" ref="E3:E31" si="0">D3/C3</f>
        <v>0.67031419026890804</v>
      </c>
      <c r="F3">
        <f>577417+35903</f>
        <v>613320</v>
      </c>
      <c r="G3" s="1">
        <f>F3/C3</f>
        <v>3.1825800599310151E-2</v>
      </c>
      <c r="H3">
        <f>5675199+64908</f>
        <v>5740107</v>
      </c>
      <c r="I3" s="1">
        <f>H3/C3</f>
        <v>0.29786000913178173</v>
      </c>
    </row>
    <row r="4" spans="1:11" x14ac:dyDescent="0.2">
      <c r="A4" t="s">
        <v>25</v>
      </c>
      <c r="B4" t="s">
        <v>10</v>
      </c>
      <c r="C4">
        <v>16308393</v>
      </c>
      <c r="D4">
        <v>10007655</v>
      </c>
      <c r="E4" s="1">
        <f t="shared" si="0"/>
        <v>0.61365059083381179</v>
      </c>
      <c r="F4">
        <f>502586+23906</f>
        <v>526492</v>
      </c>
      <c r="G4" s="1">
        <f t="shared" ref="G4:G31" si="1">F4/C4</f>
        <v>3.2283499667931724E-2</v>
      </c>
      <c r="H4">
        <f>5739782+34464</f>
        <v>5774246</v>
      </c>
      <c r="I4" s="1">
        <f t="shared" ref="I4:I31" si="2">H4/C4</f>
        <v>0.3540659094982565</v>
      </c>
    </row>
    <row r="5" spans="1:11" x14ac:dyDescent="0.2">
      <c r="A5" t="s">
        <v>25</v>
      </c>
      <c r="B5" t="s">
        <v>11</v>
      </c>
      <c r="C5">
        <v>15415235</v>
      </c>
      <c r="D5">
        <v>9844987</v>
      </c>
      <c r="E5" s="1">
        <f t="shared" si="0"/>
        <v>0.63865305978144349</v>
      </c>
      <c r="F5">
        <f>432440+21464</f>
        <v>453904</v>
      </c>
      <c r="G5" s="1">
        <f t="shared" si="1"/>
        <v>2.9445156042058392E-2</v>
      </c>
      <c r="H5">
        <f>5080710+35634</f>
        <v>5116344</v>
      </c>
      <c r="I5" s="1">
        <f t="shared" si="2"/>
        <v>0.33190178417649813</v>
      </c>
    </row>
    <row r="6" spans="1:11" x14ac:dyDescent="0.2">
      <c r="A6" t="s">
        <v>25</v>
      </c>
      <c r="B6" t="s">
        <v>12</v>
      </c>
      <c r="C6">
        <v>24547153</v>
      </c>
      <c r="D6">
        <v>17196537</v>
      </c>
      <c r="E6" s="1">
        <f t="shared" si="0"/>
        <v>0.700551180008533</v>
      </c>
      <c r="F6">
        <f>763755+33099</f>
        <v>796854</v>
      </c>
      <c r="G6" s="1">
        <f t="shared" si="1"/>
        <v>3.2462175959876077E-2</v>
      </c>
      <c r="H6">
        <f>6507119+46643</f>
        <v>6553762</v>
      </c>
      <c r="I6" s="1">
        <f t="shared" si="2"/>
        <v>0.26698664403159095</v>
      </c>
    </row>
    <row r="7" spans="1:11" x14ac:dyDescent="0.2">
      <c r="A7" t="s">
        <v>25</v>
      </c>
      <c r="B7" t="s">
        <v>13</v>
      </c>
      <c r="C7">
        <v>30225868</v>
      </c>
      <c r="D7">
        <v>20247727</v>
      </c>
      <c r="E7" s="1">
        <f t="shared" si="0"/>
        <v>0.66988074585649615</v>
      </c>
      <c r="F7">
        <f>980106+37828</f>
        <v>1017934</v>
      </c>
      <c r="G7" s="1">
        <f t="shared" si="1"/>
        <v>3.367757710051536E-2</v>
      </c>
      <c r="H7">
        <f>8914117+46090</f>
        <v>8960207</v>
      </c>
      <c r="I7" s="1">
        <f t="shared" si="2"/>
        <v>0.29644167704298846</v>
      </c>
    </row>
    <row r="8" spans="1:11" x14ac:dyDescent="0.2">
      <c r="A8" t="s">
        <v>25</v>
      </c>
      <c r="B8" t="s">
        <v>16</v>
      </c>
      <c r="C8">
        <v>16979766</v>
      </c>
      <c r="D8">
        <v>11464373</v>
      </c>
      <c r="E8" s="1">
        <f t="shared" si="0"/>
        <v>0.67517850363780041</v>
      </c>
      <c r="F8">
        <f>528117+26028</f>
        <v>554145</v>
      </c>
      <c r="G8" s="1">
        <f t="shared" si="1"/>
        <v>3.2635608759272655E-2</v>
      </c>
      <c r="H8">
        <f>4913864+47384</f>
        <v>4961248</v>
      </c>
      <c r="I8" s="1">
        <f t="shared" si="2"/>
        <v>0.29218588760292691</v>
      </c>
    </row>
    <row r="9" spans="1:11" x14ac:dyDescent="0.2">
      <c r="A9" t="s">
        <v>25</v>
      </c>
      <c r="B9" t="s">
        <v>17</v>
      </c>
      <c r="C9">
        <v>14995607</v>
      </c>
      <c r="D9">
        <v>10217372</v>
      </c>
      <c r="E9" s="1">
        <f t="shared" si="0"/>
        <v>0.68135768028596644</v>
      </c>
      <c r="F9">
        <f>484428+21601</f>
        <v>506029</v>
      </c>
      <c r="G9" s="1">
        <f t="shared" si="1"/>
        <v>3.3745149496115762E-2</v>
      </c>
      <c r="H9">
        <f>4236893+35313</f>
        <v>4272206</v>
      </c>
      <c r="I9" s="1">
        <f t="shared" si="2"/>
        <v>0.28489717021791783</v>
      </c>
    </row>
    <row r="10" spans="1:11" x14ac:dyDescent="0.2">
      <c r="A10" t="s">
        <v>25</v>
      </c>
      <c r="B10" t="s">
        <v>18</v>
      </c>
      <c r="C10">
        <v>13935648</v>
      </c>
      <c r="D10">
        <v>9445650</v>
      </c>
      <c r="E10" s="1">
        <f t="shared" si="0"/>
        <v>0.67780486418715513</v>
      </c>
      <c r="F10">
        <f>443030+19249</f>
        <v>462279</v>
      </c>
      <c r="G10" s="1">
        <f t="shared" si="1"/>
        <v>3.3172407913862348E-2</v>
      </c>
      <c r="H10">
        <f>4001554+26165</f>
        <v>4027719</v>
      </c>
      <c r="I10" s="1">
        <f t="shared" si="2"/>
        <v>0.28902272789898253</v>
      </c>
    </row>
    <row r="11" spans="1:11" x14ac:dyDescent="0.2">
      <c r="A11" t="s">
        <v>25</v>
      </c>
      <c r="B11" t="s">
        <v>19</v>
      </c>
      <c r="C11">
        <v>24789327</v>
      </c>
      <c r="D11">
        <v>17299626</v>
      </c>
      <c r="E11" s="1">
        <f t="shared" si="0"/>
        <v>0.69786590011096306</v>
      </c>
      <c r="F11">
        <f>842746+30221</f>
        <v>872967</v>
      </c>
      <c r="G11" s="1">
        <f t="shared" si="1"/>
        <v>3.5215437676061154E-2</v>
      </c>
      <c r="H11">
        <f>6571264+45470</f>
        <v>6616734</v>
      </c>
      <c r="I11" s="1">
        <f t="shared" si="2"/>
        <v>0.26691866221297578</v>
      </c>
    </row>
    <row r="12" spans="1:11" x14ac:dyDescent="0.2">
      <c r="A12" t="s">
        <v>25</v>
      </c>
      <c r="B12" t="s">
        <v>20</v>
      </c>
      <c r="C12">
        <v>28526897</v>
      </c>
      <c r="D12">
        <v>19491316</v>
      </c>
      <c r="E12" s="1">
        <f t="shared" si="0"/>
        <v>0.68326099400155582</v>
      </c>
      <c r="F12">
        <f>972912+42927</f>
        <v>1015839</v>
      </c>
      <c r="G12" s="1">
        <f t="shared" si="1"/>
        <v>3.5609866716313381E-2</v>
      </c>
      <c r="H12">
        <f>7933803+85939</f>
        <v>8019742</v>
      </c>
      <c r="I12" s="1">
        <f t="shared" si="2"/>
        <v>0.28112913928213085</v>
      </c>
    </row>
    <row r="13" spans="1:11" x14ac:dyDescent="0.2">
      <c r="A13" t="s">
        <v>25</v>
      </c>
      <c r="B13" t="s">
        <v>21</v>
      </c>
      <c r="C13">
        <v>14468906</v>
      </c>
      <c r="D13">
        <v>10001660</v>
      </c>
      <c r="E13" s="1">
        <f t="shared" si="0"/>
        <v>0.69125198546455413</v>
      </c>
      <c r="F13">
        <f>496274+18376</f>
        <v>514650</v>
      </c>
      <c r="G13" s="1">
        <f t="shared" si="1"/>
        <v>3.5569378915033381E-2</v>
      </c>
      <c r="H13">
        <f>3922881+29715</f>
        <v>3952596</v>
      </c>
      <c r="I13" s="1">
        <f t="shared" si="2"/>
        <v>0.2731786356204125</v>
      </c>
    </row>
    <row r="14" spans="1:11" x14ac:dyDescent="0.2">
      <c r="A14" t="s">
        <v>25</v>
      </c>
      <c r="B14" t="s">
        <v>22</v>
      </c>
      <c r="C14">
        <v>29093962</v>
      </c>
      <c r="D14">
        <v>19063680</v>
      </c>
      <c r="E14" s="1">
        <f t="shared" si="0"/>
        <v>0.6552452361077532</v>
      </c>
      <c r="F14">
        <f>973458+43034</f>
        <v>1016492</v>
      </c>
      <c r="G14" s="1">
        <f t="shared" si="1"/>
        <v>3.4938245949451642E-2</v>
      </c>
      <c r="H14">
        <f>8927499+86291</f>
        <v>9013790</v>
      </c>
      <c r="I14" s="1">
        <f t="shared" si="2"/>
        <v>0.30981651794279513</v>
      </c>
    </row>
    <row r="15" spans="1:11" x14ac:dyDescent="0.2">
      <c r="A15" t="s">
        <v>25</v>
      </c>
      <c r="B15" t="s">
        <v>23</v>
      </c>
      <c r="C15">
        <v>11952262</v>
      </c>
      <c r="D15">
        <v>7284890</v>
      </c>
      <c r="E15" s="1">
        <f t="shared" si="0"/>
        <v>0.60949885469378096</v>
      </c>
      <c r="F15">
        <f>359313+15845</f>
        <v>375158</v>
      </c>
      <c r="G15" s="1">
        <f t="shared" si="1"/>
        <v>3.1388033495249684E-2</v>
      </c>
      <c r="H15">
        <f>4266739+25475</f>
        <v>4292214</v>
      </c>
      <c r="I15" s="1">
        <f t="shared" si="2"/>
        <v>0.35911311181096933</v>
      </c>
    </row>
    <row r="16" spans="1:11" x14ac:dyDescent="0.2">
      <c r="A16" t="s">
        <v>25</v>
      </c>
      <c r="B16" t="s">
        <v>24</v>
      </c>
      <c r="C16">
        <v>15996766</v>
      </c>
      <c r="D16">
        <v>11538681</v>
      </c>
      <c r="E16" s="1">
        <f t="shared" si="0"/>
        <v>0.7213133579624782</v>
      </c>
      <c r="F16">
        <f>498195+20683</f>
        <v>518878</v>
      </c>
      <c r="G16" s="1">
        <f t="shared" si="1"/>
        <v>3.2436431213659057E-2</v>
      </c>
      <c r="H16">
        <f>3908558+30649</f>
        <v>3939207</v>
      </c>
      <c r="I16" s="1">
        <f t="shared" si="2"/>
        <v>0.24625021082386278</v>
      </c>
    </row>
    <row r="17" spans="1:11" x14ac:dyDescent="0.2">
      <c r="A17" t="s">
        <v>0</v>
      </c>
      <c r="B17" t="s">
        <v>1</v>
      </c>
      <c r="C17">
        <v>21817480</v>
      </c>
      <c r="D17">
        <v>19377709</v>
      </c>
      <c r="E17" s="1">
        <f t="shared" si="0"/>
        <v>0.88817356541635417</v>
      </c>
      <c r="F17">
        <f>928798+49842</f>
        <v>978640</v>
      </c>
      <c r="G17" s="1">
        <f t="shared" si="1"/>
        <v>4.4855776194134243E-2</v>
      </c>
      <c r="H17">
        <f>1400585+60546</f>
        <v>1461131</v>
      </c>
      <c r="I17" s="1">
        <f t="shared" si="2"/>
        <v>6.6970658389511523E-2</v>
      </c>
      <c r="K17" t="s">
        <v>27</v>
      </c>
    </row>
    <row r="18" spans="1:11" x14ac:dyDescent="0.2">
      <c r="A18" t="s">
        <v>0</v>
      </c>
      <c r="B18" t="s">
        <v>9</v>
      </c>
      <c r="C18">
        <v>17627503</v>
      </c>
      <c r="D18">
        <v>15591157</v>
      </c>
      <c r="E18" s="1">
        <f t="shared" si="0"/>
        <v>0.88447904391223198</v>
      </c>
      <c r="F18">
        <f>821595+63477</f>
        <v>885072</v>
      </c>
      <c r="G18" s="1">
        <f t="shared" si="1"/>
        <v>5.0209720571314044E-2</v>
      </c>
      <c r="H18">
        <f>1057400+93874</f>
        <v>1151274</v>
      </c>
      <c r="I18" s="1">
        <f t="shared" si="2"/>
        <v>6.5311235516454028E-2</v>
      </c>
    </row>
    <row r="19" spans="1:11" x14ac:dyDescent="0.2">
      <c r="A19" t="s">
        <v>0</v>
      </c>
      <c r="B19" t="s">
        <v>10</v>
      </c>
      <c r="C19">
        <v>14909483</v>
      </c>
      <c r="D19">
        <v>12880427</v>
      </c>
      <c r="E19" s="1">
        <f t="shared" si="0"/>
        <v>0.86390835953198375</v>
      </c>
      <c r="F19">
        <f>789250+47779</f>
        <v>837029</v>
      </c>
      <c r="G19" s="1">
        <f t="shared" si="1"/>
        <v>5.6140712592113354E-2</v>
      </c>
      <c r="H19">
        <f>1131877+60150</f>
        <v>1192027</v>
      </c>
      <c r="I19" s="1">
        <f t="shared" si="2"/>
        <v>7.9950927875902869E-2</v>
      </c>
    </row>
    <row r="20" spans="1:11" x14ac:dyDescent="0.2">
      <c r="A20" t="s">
        <v>0</v>
      </c>
      <c r="B20" t="s">
        <v>11</v>
      </c>
      <c r="C20">
        <v>14169983</v>
      </c>
      <c r="D20">
        <v>12497874</v>
      </c>
      <c r="E20" s="1">
        <f t="shared" si="0"/>
        <v>0.88199640041911131</v>
      </c>
      <c r="F20">
        <f>678161+43468</f>
        <v>721629</v>
      </c>
      <c r="G20" s="1">
        <f t="shared" si="1"/>
        <v>5.0926596030496298E-2</v>
      </c>
      <c r="H20">
        <f>894197+56283</f>
        <v>950480</v>
      </c>
      <c r="I20" s="1">
        <f t="shared" si="2"/>
        <v>6.7077003550392408E-2</v>
      </c>
    </row>
    <row r="21" spans="1:11" x14ac:dyDescent="0.2">
      <c r="A21" t="s">
        <v>0</v>
      </c>
      <c r="B21" t="s">
        <v>12</v>
      </c>
      <c r="C21">
        <v>22036109</v>
      </c>
      <c r="D21">
        <v>19320548</v>
      </c>
      <c r="E21" s="1">
        <f t="shared" si="0"/>
        <v>0.87676767255053967</v>
      </c>
      <c r="F21">
        <f>982908+55193</f>
        <v>1038101</v>
      </c>
      <c r="G21" s="1">
        <f t="shared" si="1"/>
        <v>4.7109088088101214E-2</v>
      </c>
      <c r="H21">
        <f>1610274+67186</f>
        <v>1677460</v>
      </c>
      <c r="I21" s="1">
        <f t="shared" si="2"/>
        <v>7.6123239361359119E-2</v>
      </c>
    </row>
    <row r="22" spans="1:11" x14ac:dyDescent="0.2">
      <c r="A22" t="s">
        <v>0</v>
      </c>
      <c r="B22" t="s">
        <v>13</v>
      </c>
      <c r="C22">
        <v>27346210</v>
      </c>
      <c r="D22">
        <v>23959009</v>
      </c>
      <c r="E22" s="1">
        <f t="shared" si="0"/>
        <v>0.87613636405191064</v>
      </c>
      <c r="F22">
        <f>1329642+67287</f>
        <v>1396929</v>
      </c>
      <c r="G22" s="1">
        <f t="shared" si="1"/>
        <v>5.1083093415870064E-2</v>
      </c>
      <c r="H22">
        <f>1913302+76970</f>
        <v>1990272</v>
      </c>
      <c r="I22" s="1">
        <f t="shared" si="2"/>
        <v>7.2780542532219272E-2</v>
      </c>
    </row>
    <row r="23" spans="1:11" x14ac:dyDescent="0.2">
      <c r="A23" t="s">
        <v>0</v>
      </c>
      <c r="B23" t="s">
        <v>16</v>
      </c>
      <c r="C23">
        <v>15688750</v>
      </c>
      <c r="D23">
        <v>13750959</v>
      </c>
      <c r="E23" s="1">
        <f t="shared" si="0"/>
        <v>0.87648531591108281</v>
      </c>
      <c r="F23">
        <f>735434+45349</f>
        <v>780783</v>
      </c>
      <c r="G23" s="1">
        <f t="shared" si="1"/>
        <v>4.9767062385467291E-2</v>
      </c>
      <c r="H23">
        <f>1091102+65906</f>
        <v>1157008</v>
      </c>
      <c r="I23" s="1">
        <f t="shared" si="2"/>
        <v>7.3747621703449923E-2</v>
      </c>
    </row>
    <row r="24" spans="1:11" x14ac:dyDescent="0.2">
      <c r="A24" t="s">
        <v>0</v>
      </c>
      <c r="B24" t="s">
        <v>17</v>
      </c>
      <c r="C24">
        <v>13779386</v>
      </c>
      <c r="D24">
        <v>12054737</v>
      </c>
      <c r="E24" s="1">
        <f t="shared" si="0"/>
        <v>0.87483847248346192</v>
      </c>
      <c r="F24">
        <f>664893+36893</f>
        <v>701786</v>
      </c>
      <c r="G24" s="1">
        <f t="shared" si="1"/>
        <v>5.0930135783989215E-2</v>
      </c>
      <c r="H24">
        <f>974916+47947</f>
        <v>1022863</v>
      </c>
      <c r="I24" s="1">
        <f t="shared" si="2"/>
        <v>7.423139173254889E-2</v>
      </c>
    </row>
    <row r="25" spans="1:11" x14ac:dyDescent="0.2">
      <c r="A25" t="s">
        <v>0</v>
      </c>
      <c r="B25" t="s">
        <v>18</v>
      </c>
      <c r="C25">
        <v>12760561</v>
      </c>
      <c r="D25">
        <v>11181103</v>
      </c>
      <c r="E25" s="1">
        <f t="shared" si="0"/>
        <v>0.87622346697766662</v>
      </c>
      <c r="F25">
        <f>609221+34543</f>
        <v>643764</v>
      </c>
      <c r="G25" s="1">
        <f t="shared" si="1"/>
        <v>5.0449506099300809E-2</v>
      </c>
      <c r="H25">
        <f>894069+41625</f>
        <v>935694</v>
      </c>
      <c r="I25" s="1">
        <f t="shared" si="2"/>
        <v>7.3327026923032612E-2</v>
      </c>
    </row>
    <row r="26" spans="1:11" x14ac:dyDescent="0.2">
      <c r="A26" t="s">
        <v>0</v>
      </c>
      <c r="B26" t="s">
        <v>19</v>
      </c>
      <c r="C26">
        <v>22597657</v>
      </c>
      <c r="D26">
        <v>19905041</v>
      </c>
      <c r="E26" s="1">
        <f t="shared" si="0"/>
        <v>0.88084534604627374</v>
      </c>
      <c r="F26">
        <f>1107099+57141</f>
        <v>1164240</v>
      </c>
      <c r="G26" s="1">
        <f t="shared" si="1"/>
        <v>5.1520385498372685E-2</v>
      </c>
      <c r="H26">
        <f>1456984+71392</f>
        <v>1528376</v>
      </c>
      <c r="I26" s="1">
        <f t="shared" si="2"/>
        <v>6.7634268455353586E-2</v>
      </c>
    </row>
    <row r="27" spans="1:11" x14ac:dyDescent="0.2">
      <c r="A27" t="s">
        <v>0</v>
      </c>
      <c r="B27" t="s">
        <v>20</v>
      </c>
      <c r="C27">
        <v>25576212</v>
      </c>
      <c r="D27">
        <v>22245484</v>
      </c>
      <c r="E27" s="1">
        <f t="shared" si="0"/>
        <v>0.86977242759795703</v>
      </c>
      <c r="F27">
        <f>1268674+78654</f>
        <v>1347328</v>
      </c>
      <c r="G27" s="1">
        <f t="shared" si="1"/>
        <v>5.267895026831964E-2</v>
      </c>
      <c r="H27">
        <f>1866805+116595</f>
        <v>1983400</v>
      </c>
      <c r="I27" s="1">
        <f t="shared" si="2"/>
        <v>7.7548622133723322E-2</v>
      </c>
    </row>
    <row r="28" spans="1:11" x14ac:dyDescent="0.2">
      <c r="A28" t="s">
        <v>0</v>
      </c>
      <c r="B28" t="s">
        <v>21</v>
      </c>
      <c r="C28">
        <v>13162468</v>
      </c>
      <c r="D28">
        <v>11427650</v>
      </c>
      <c r="E28" s="1">
        <f t="shared" si="0"/>
        <v>0.86819964158697294</v>
      </c>
      <c r="F28">
        <f>651990+32452</f>
        <v>684442</v>
      </c>
      <c r="G28" s="1">
        <f t="shared" si="1"/>
        <v>5.1999518631308354E-2</v>
      </c>
      <c r="H28">
        <f>1009808+40568</f>
        <v>1050376</v>
      </c>
      <c r="I28" s="1">
        <f t="shared" si="2"/>
        <v>7.9800839781718744E-2</v>
      </c>
    </row>
    <row r="29" spans="1:11" x14ac:dyDescent="0.2">
      <c r="A29" t="s">
        <v>0</v>
      </c>
      <c r="B29" t="s">
        <v>22</v>
      </c>
      <c r="C29">
        <v>26128540</v>
      </c>
      <c r="D29">
        <v>22455926</v>
      </c>
      <c r="E29" s="1">
        <f t="shared" si="0"/>
        <v>0.85944051983004022</v>
      </c>
      <c r="F29">
        <f>1343014+81377</f>
        <v>1424391</v>
      </c>
      <c r="G29" s="1">
        <f t="shared" si="1"/>
        <v>5.4514756660724251E-2</v>
      </c>
      <c r="H29">
        <f>2129315+118908</f>
        <v>2248223</v>
      </c>
      <c r="I29" s="1">
        <f t="shared" si="2"/>
        <v>8.6044723509235491E-2</v>
      </c>
    </row>
    <row r="30" spans="1:11" x14ac:dyDescent="0.2">
      <c r="A30" t="s">
        <v>0</v>
      </c>
      <c r="B30" t="s">
        <v>23</v>
      </c>
      <c r="C30">
        <v>10957387</v>
      </c>
      <c r="D30">
        <v>9480490</v>
      </c>
      <c r="E30" s="1">
        <f t="shared" si="0"/>
        <v>0.86521448954937885</v>
      </c>
      <c r="F30">
        <f>588324+34928</f>
        <v>623252</v>
      </c>
      <c r="G30" s="1">
        <f t="shared" si="1"/>
        <v>5.6879619201183639E-2</v>
      </c>
      <c r="H30">
        <f>809070+44575</f>
        <v>853645</v>
      </c>
      <c r="I30" s="1">
        <f t="shared" si="2"/>
        <v>7.7905891249437476E-2</v>
      </c>
    </row>
    <row r="31" spans="1:11" x14ac:dyDescent="0.2">
      <c r="A31" t="s">
        <v>0</v>
      </c>
      <c r="B31" t="s">
        <v>24</v>
      </c>
      <c r="C31">
        <v>14616794</v>
      </c>
      <c r="D31">
        <v>12910172</v>
      </c>
      <c r="E31" s="1">
        <f t="shared" si="0"/>
        <v>0.88324238543691591</v>
      </c>
      <c r="F31">
        <f>632037+34452</f>
        <v>666489</v>
      </c>
      <c r="G31" s="1">
        <f t="shared" si="1"/>
        <v>4.5597481910191799E-2</v>
      </c>
      <c r="H31">
        <f>996544+43589</f>
        <v>1040133</v>
      </c>
      <c r="I31" s="1">
        <f t="shared" si="2"/>
        <v>7.1160132652892283E-2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Baumann</dc:creator>
  <cp:lastModifiedBy>Valentin Baumann</cp:lastModifiedBy>
  <dcterms:created xsi:type="dcterms:W3CDTF">2023-12-17T22:16:44Z</dcterms:created>
  <dcterms:modified xsi:type="dcterms:W3CDTF">2023-12-18T01:01:53Z</dcterms:modified>
</cp:coreProperties>
</file>