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bookViews>
    <workbookView xWindow="0" yWindow="0" windowWidth="28800" windowHeight="12435" activeTab="1"/>
  </bookViews>
  <sheets>
    <sheet name="Introduction,_Theory" sheetId="1" r:id="rId1"/>
    <sheet name="Stacking_sequence" sheetId="2" r:id="rId2"/>
    <sheet name="Material_Datab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D6" i="2"/>
  <c r="C22" i="2" l="1"/>
  <c r="C20" i="2"/>
</calcChain>
</file>

<file path=xl/sharedStrings.xml><?xml version="1.0" encoding="utf-8"?>
<sst xmlns="http://schemas.openxmlformats.org/spreadsheetml/2006/main" count="118" uniqueCount="56">
  <si>
    <t>Workflow&gt;</t>
  </si>
  <si>
    <t>I material input data</t>
  </si>
  <si>
    <t>II Q matrix for material coordinate system</t>
  </si>
  <si>
    <t>IV members A, B, D of global stiffness matrix</t>
  </si>
  <si>
    <t xml:space="preserve">V input of loading </t>
  </si>
  <si>
    <t>VI calculation of deformation epsilon zero and curvature k of middle plane of laminate</t>
  </si>
  <si>
    <t>(VII strain in plies, general + material coor system)</t>
  </si>
  <si>
    <t>IX strength criterions</t>
  </si>
  <si>
    <t>(VIII stress in plies, general + material coor system)</t>
  </si>
  <si>
    <t>III transformation of Q according to angle -&gt;Q_bar</t>
  </si>
  <si>
    <t>E1</t>
  </si>
  <si>
    <t>E2</t>
  </si>
  <si>
    <t>G12</t>
  </si>
  <si>
    <t>v12</t>
  </si>
  <si>
    <t>Material</t>
  </si>
  <si>
    <t>Ply no.</t>
  </si>
  <si>
    <t>Material coordinate system corresponds to orientation of material fibres</t>
  </si>
  <si>
    <t>General coordinate system corresponds to orientation of laminate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</si>
  <si>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</si>
  <si>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</si>
  <si>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</si>
  <si>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</si>
  <si>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</si>
  <si>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</si>
  <si>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</si>
  <si>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</si>
  <si>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</si>
  <si>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</si>
  <si>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</si>
  <si>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</si>
  <si>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</si>
  <si>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</si>
  <si>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</si>
  <si>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</si>
  <si>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</si>
  <si>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</si>
  <si>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</si>
  <si>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</si>
  <si>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</si>
  <si>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</si>
  <si>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</si>
  <si>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</si>
  <si>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</si>
  <si>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Database of material parametres, carbon cloth</t>
  </si>
  <si>
    <t>Stacking sequence of laminate</t>
  </si>
  <si>
    <t>test3</t>
  </si>
  <si>
    <t>phi</t>
  </si>
  <si>
    <t>Laminate plane weight</t>
  </si>
  <si>
    <t>Total thickness</t>
  </si>
  <si>
    <t>C200</t>
  </si>
  <si>
    <t>Select</t>
  </si>
  <si>
    <t>Select &gt;&gt;&gt;&gt;&gt;</t>
  </si>
  <si>
    <t>[deg]</t>
  </si>
  <si>
    <t>Angle</t>
  </si>
  <si>
    <t>UD160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</si>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</sst>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10" fillId="13" borderId="3" applyNumberFormat="0" applyFont="0" applyAlignment="0" applyProtection="0"/>
    <xf numFmtId="0" fontId="11" fillId="0" borderId="4" applyNumberFormat="0" applyFill="0" applyAlignment="0" applyProtection="0"/>
  </cellStyleXfs>
  <cellXfs count="71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14" borderId="13" xfId="4" applyFill="1" applyBorder="1" applyAlignment="1">
      <alignment horizontal="center" vertical="center"/>
    </xf>
    <xf numFmtId="0" fontId="11" fillId="14" borderId="14" xfId="4" applyFill="1" applyBorder="1" applyAlignment="1">
      <alignment horizontal="center" vertical="center"/>
    </xf>
    <xf numFmtId="0" fontId="11" fillId="14" borderId="15" xfId="4" applyFill="1" applyBorder="1" applyAlignment="1">
      <alignment horizontal="center" vertical="center"/>
    </xf>
    <xf numFmtId="0" fontId="11" fillId="14" borderId="16" xfId="4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20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/>
    <xf numFmtId="0" fontId="11" fillId="14" borderId="29" xfId="4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2" xfId="2" applyFont="1" applyAlignment="1">
      <alignment horizontal="center" vertical="center"/>
    </xf>
    <xf numFmtId="0" fontId="2" fillId="2" borderId="2" xfId="2" applyAlignment="1">
      <alignment horizontal="center" vertical="center"/>
    </xf>
    <xf numFmtId="0" fontId="4" fillId="13" borderId="3" xfId="3" applyFont="1" applyBorder="1" applyAlignment="1">
      <alignment horizontal="center" vertical="center"/>
    </xf>
    <xf numFmtId="0" fontId="4" fillId="13" borderId="27" xfId="3" applyFont="1" applyBorder="1" applyAlignment="1">
      <alignment horizontal="center" vertical="center"/>
    </xf>
    <xf numFmtId="0" fontId="8" fillId="2" borderId="2" xfId="2" applyFont="1" applyAlignment="1">
      <alignment horizontal="center" vertical="center"/>
    </xf>
  </cellXfs>
  <cellStyles count="5">
    <cellStyle name="Celkem" xfId="4" builtinId="25"/>
    <cellStyle name="Kontrolní buňka" xfId="2" builtinId="23"/>
    <cellStyle name="Normální" xfId="0" builtinId="0"/>
    <cellStyle name="Poznámka" xfId="3" builtinId="10"/>
    <cellStyle name="Propojená buňka" xfId="1" builtinId="24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2803</xdr:colOff>
      <xdr:row>0</xdr:row>
      <xdr:rowOff>38100</xdr:rowOff>
    </xdr:from>
    <xdr:to>
      <xdr:col>7</xdr:col>
      <xdr:colOff>326653</xdr:colOff>
      <xdr:row>15</xdr:row>
      <xdr:rowOff>3277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3" y="38100"/>
          <a:ext cx="4559674" cy="2822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11206</xdr:rowOff>
    </xdr:from>
    <xdr:to>
      <xdr:col>8</xdr:col>
      <xdr:colOff>360188</xdr:colOff>
      <xdr:row>42</xdr:row>
      <xdr:rowOff>106350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91118"/>
          <a:ext cx="5201129" cy="5238644"/>
        </a:xfrm>
        <a:prstGeom prst="rect">
          <a:avLst/>
        </a:prstGeom>
      </xdr:spPr>
    </xdr:pic>
    <xdr:clientData/>
  </xdr:twoCellAnchor>
  <xdr:twoCellAnchor>
    <xdr:from>
      <xdr:col>21</xdr:col>
      <xdr:colOff>190499</xdr:colOff>
      <xdr:row>40</xdr:row>
      <xdr:rowOff>134472</xdr:rowOff>
    </xdr:from>
    <xdr:to>
      <xdr:col>36</xdr:col>
      <xdr:colOff>275667</xdr:colOff>
      <xdr:row>92</xdr:row>
      <xdr:rowOff>51190</xdr:rowOff>
    </xdr:to>
    <xdr:grpSp>
      <xdr:nvGrpSpPr>
        <xdr:cNvPr id="18" name="Skupina 17"/>
        <xdr:cNvGrpSpPr/>
      </xdr:nvGrpSpPr>
      <xdr:grpSpPr>
        <a:xfrm>
          <a:off x="13049249" y="7754472"/>
          <a:ext cx="9378847" cy="9849932"/>
          <a:chOff x="12886765" y="7720855"/>
          <a:chExt cx="9273991" cy="9845130"/>
        </a:xfrm>
      </xdr:grpSpPr>
      <xdr:pic>
        <xdr:nvPicPr>
          <xdr:cNvPr id="6" name="Obrázek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9168786" y="11810999"/>
            <a:ext cx="2991970" cy="188645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5" name="Skupina 24"/>
          <xdr:cNvGrpSpPr/>
        </xdr:nvGrpSpPr>
        <xdr:grpSpPr>
          <a:xfrm>
            <a:off x="12886765" y="7720855"/>
            <a:ext cx="6275295" cy="9845130"/>
            <a:chOff x="5143500" y="2566147"/>
            <a:chExt cx="5301981" cy="8444394"/>
          </a:xfrm>
        </xdr:grpSpPr>
        <xdr:grpSp>
          <xdr:nvGrpSpPr>
            <xdr:cNvPr id="24" name="Skupina 23"/>
            <xdr:cNvGrpSpPr/>
          </xdr:nvGrpSpPr>
          <xdr:grpSpPr>
            <a:xfrm>
              <a:off x="5143500" y="2566147"/>
              <a:ext cx="5301981" cy="8444394"/>
              <a:chOff x="5143500" y="2566147"/>
              <a:chExt cx="5301981" cy="8444394"/>
            </a:xfrm>
          </xdr:grpSpPr>
          <xdr:pic>
            <xdr:nvPicPr>
              <xdr:cNvPr id="4" name="Obrázek 3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5161432" y="2566147"/>
                <a:ext cx="5284049" cy="518832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pic>
            <xdr:nvPicPr>
              <xdr:cNvPr id="5" name="Obrázek 4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5143500" y="7743266"/>
                <a:ext cx="5289176" cy="326727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15" name="TextovéPole 14"/>
            <xdr:cNvSpPr txBox="1"/>
          </xdr:nvSpPr>
          <xdr:spPr>
            <a:xfrm>
              <a:off x="8173570" y="3086101"/>
              <a:ext cx="555601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140076</xdr:colOff>
      <xdr:row>0</xdr:row>
      <xdr:rowOff>0</xdr:rowOff>
    </xdr:from>
    <xdr:to>
      <xdr:col>21</xdr:col>
      <xdr:colOff>158284</xdr:colOff>
      <xdr:row>12</xdr:row>
      <xdr:rowOff>124649</xdr:rowOff>
    </xdr:to>
    <xdr:grpSp>
      <xdr:nvGrpSpPr>
        <xdr:cNvPr id="22" name="Skupina 21"/>
        <xdr:cNvGrpSpPr/>
      </xdr:nvGrpSpPr>
      <xdr:grpSpPr>
        <a:xfrm>
          <a:off x="6263290" y="0"/>
          <a:ext cx="6753744" cy="2410649"/>
          <a:chOff x="4667252" y="33616"/>
          <a:chExt cx="6674503" cy="2433061"/>
        </a:xfrm>
      </xdr:grpSpPr>
      <xdr:pic>
        <xdr:nvPicPr>
          <xdr:cNvPr id="3" name="Obrázek 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667252" y="85725"/>
            <a:ext cx="6674503" cy="238095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" name="TextovéPole 10"/>
          <xdr:cNvSpPr txBox="1"/>
        </xdr:nvSpPr>
        <xdr:spPr>
          <a:xfrm>
            <a:off x="5759823" y="33616"/>
            <a:ext cx="297197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21</xdr:col>
      <xdr:colOff>257734</xdr:colOff>
      <xdr:row>0</xdr:row>
      <xdr:rowOff>56029</xdr:rowOff>
    </xdr:from>
    <xdr:to>
      <xdr:col>32</xdr:col>
      <xdr:colOff>194143</xdr:colOff>
      <xdr:row>39</xdr:row>
      <xdr:rowOff>97653</xdr:rowOff>
    </xdr:to>
    <xdr:grpSp>
      <xdr:nvGrpSpPr>
        <xdr:cNvPr id="34" name="Skupina 33"/>
        <xdr:cNvGrpSpPr/>
      </xdr:nvGrpSpPr>
      <xdr:grpSpPr>
        <a:xfrm>
          <a:off x="13116484" y="56029"/>
          <a:ext cx="6780802" cy="7471124"/>
          <a:chOff x="12909176" y="44823"/>
          <a:chExt cx="6704762" cy="7471124"/>
        </a:xfrm>
      </xdr:grpSpPr>
      <xdr:grpSp>
        <xdr:nvGrpSpPr>
          <xdr:cNvPr id="31" name="Skupina 30"/>
          <xdr:cNvGrpSpPr/>
        </xdr:nvGrpSpPr>
        <xdr:grpSpPr>
          <a:xfrm>
            <a:off x="12909176" y="44823"/>
            <a:ext cx="6704762" cy="7471124"/>
            <a:chOff x="10656795" y="8180294"/>
            <a:chExt cx="6704762" cy="7449108"/>
          </a:xfrm>
        </xdr:grpSpPr>
        <xdr:grpSp>
          <xdr:nvGrpSpPr>
            <xdr:cNvPr id="29" name="Skupina 28"/>
            <xdr:cNvGrpSpPr/>
          </xdr:nvGrpSpPr>
          <xdr:grpSpPr>
            <a:xfrm>
              <a:off x="10656795" y="8180294"/>
              <a:ext cx="6704762" cy="4257526"/>
              <a:chOff x="10656795" y="8180294"/>
              <a:chExt cx="6704762" cy="4257526"/>
            </a:xfrm>
          </xdr:grpSpPr>
          <xdr:grpSp>
            <xdr:nvGrpSpPr>
              <xdr:cNvPr id="28" name="Skupina 27"/>
              <xdr:cNvGrpSpPr/>
            </xdr:nvGrpSpPr>
            <xdr:grpSpPr>
              <a:xfrm>
                <a:off x="10656795" y="8180294"/>
                <a:ext cx="6704762" cy="4257526"/>
                <a:chOff x="12102353" y="9356912"/>
                <a:chExt cx="6704762" cy="4257526"/>
              </a:xfrm>
            </xdr:grpSpPr>
            <xdr:pic>
              <xdr:nvPicPr>
                <xdr:cNvPr id="26" name="Obrázek 25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7"/>
                <a:stretch>
                  <a:fillRect/>
                </a:stretch>
              </xdr:blipFill>
              <xdr:spPr>
                <a:xfrm>
                  <a:off x="12102353" y="9356912"/>
                  <a:ext cx="6704762" cy="1019048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27" name="Obrázek 2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12102353" y="10309676"/>
                  <a:ext cx="6685714" cy="33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2" name="TextovéPole 11"/>
              <xdr:cNvSpPr txBox="1"/>
            </xdr:nvSpPr>
            <xdr:spPr>
              <a:xfrm>
                <a:off x="15201901" y="9442076"/>
                <a:ext cx="409728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pic>
          <xdr:nvPicPr>
            <xdr:cNvPr id="30" name="Obrázek 29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656796" y="12438926"/>
              <a:ext cx="6209524" cy="319047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</xdr:grpSp>
      <xdr:sp macro="" textlink="">
        <xdr:nvSpPr>
          <xdr:cNvPr id="32" name="TextovéPole 31"/>
          <xdr:cNvSpPr txBox="1"/>
        </xdr:nvSpPr>
        <xdr:spPr>
          <a:xfrm>
            <a:off x="17201029" y="5113613"/>
            <a:ext cx="1277470" cy="50315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Note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10</xdr:col>
      <xdr:colOff>324971</xdr:colOff>
      <xdr:row>91</xdr:row>
      <xdr:rowOff>0</xdr:rowOff>
    </xdr:from>
    <xdr:to>
      <xdr:col>21</xdr:col>
      <xdr:colOff>-1</xdr:colOff>
      <xdr:row>146</xdr:row>
      <xdr:rowOff>178210</xdr:rowOff>
    </xdr:to>
    <xdr:grpSp>
      <xdr:nvGrpSpPr>
        <xdr:cNvPr id="33" name="Skupina 32"/>
        <xdr:cNvGrpSpPr/>
      </xdr:nvGrpSpPr>
      <xdr:grpSpPr>
        <a:xfrm>
          <a:off x="6448185" y="17362714"/>
          <a:ext cx="6410564" cy="10655710"/>
          <a:chOff x="6163235" y="12718677"/>
          <a:chExt cx="6331323" cy="10655710"/>
        </a:xfrm>
      </xdr:grpSpPr>
      <xdr:pic>
        <xdr:nvPicPr>
          <xdr:cNvPr id="35" name="Obrázek 3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163235" y="16651940"/>
            <a:ext cx="6331323" cy="67224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1" name="Skupina 20"/>
          <xdr:cNvGrpSpPr/>
        </xdr:nvGrpSpPr>
        <xdr:grpSpPr>
          <a:xfrm>
            <a:off x="6185647" y="12718677"/>
            <a:ext cx="6252881" cy="3978088"/>
            <a:chOff x="12752295" y="19498236"/>
            <a:chExt cx="5228571" cy="3276190"/>
          </a:xfrm>
        </xdr:grpSpPr>
        <xdr:pic>
          <xdr:nvPicPr>
            <xdr:cNvPr id="19" name="Obrázek 18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752295" y="19498236"/>
              <a:ext cx="5228571" cy="327619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" name="TextovéPole 16"/>
            <xdr:cNvSpPr txBox="1"/>
          </xdr:nvSpPr>
          <xdr:spPr>
            <a:xfrm>
              <a:off x="13386548" y="20087662"/>
              <a:ext cx="443070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21</xdr:col>
      <xdr:colOff>168088</xdr:colOff>
      <xdr:row>94</xdr:row>
      <xdr:rowOff>171450</xdr:rowOff>
    </xdr:from>
    <xdr:to>
      <xdr:col>32</xdr:col>
      <xdr:colOff>161640</xdr:colOff>
      <xdr:row>107</xdr:row>
      <xdr:rowOff>55697</xdr:rowOff>
    </xdr:to>
    <xdr:grpSp>
      <xdr:nvGrpSpPr>
        <xdr:cNvPr id="49" name="Skupina 48"/>
        <xdr:cNvGrpSpPr/>
      </xdr:nvGrpSpPr>
      <xdr:grpSpPr>
        <a:xfrm>
          <a:off x="13026838" y="18105664"/>
          <a:ext cx="6837945" cy="2360747"/>
          <a:chOff x="12875559" y="18100862"/>
          <a:chExt cx="6761905" cy="2360747"/>
        </a:xfrm>
      </xdr:grpSpPr>
      <xdr:pic>
        <xdr:nvPicPr>
          <xdr:cNvPr id="47" name="Obrázek 46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t="11472"/>
          <a:stretch/>
        </xdr:blipFill>
        <xdr:spPr>
          <a:xfrm>
            <a:off x="12875559" y="18100862"/>
            <a:ext cx="6761905" cy="23607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8" name="Obrázek 47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5486529" y="19341353"/>
            <a:ext cx="1933333" cy="657143"/>
          </a:xfrm>
          <a:prstGeom prst="rect">
            <a:avLst/>
          </a:prstGeom>
        </xdr:spPr>
      </xdr:pic>
      <xdr:sp macro="" textlink="">
        <xdr:nvSpPr>
          <xdr:cNvPr id="14" name="TextovéPole 13"/>
          <xdr:cNvSpPr txBox="1"/>
        </xdr:nvSpPr>
        <xdr:spPr>
          <a:xfrm>
            <a:off x="17871141" y="19114992"/>
            <a:ext cx="555601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VI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212912</xdr:colOff>
      <xdr:row>13</xdr:row>
      <xdr:rowOff>56031</xdr:rowOff>
    </xdr:from>
    <xdr:to>
      <xdr:col>20</xdr:col>
      <xdr:colOff>190306</xdr:colOff>
      <xdr:row>22</xdr:row>
      <xdr:rowOff>170102</xdr:rowOff>
    </xdr:to>
    <xdr:pic>
      <xdr:nvPicPr>
        <xdr:cNvPr id="53" name="Obrázek 5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64088" y="2532531"/>
          <a:ext cx="6028571" cy="1828571"/>
        </a:xfrm>
        <a:prstGeom prst="rect">
          <a:avLst/>
        </a:prstGeom>
      </xdr:spPr>
    </xdr:pic>
    <xdr:clientData/>
  </xdr:twoCellAnchor>
  <xdr:twoCellAnchor>
    <xdr:from>
      <xdr:col>27</xdr:col>
      <xdr:colOff>488749</xdr:colOff>
      <xdr:row>141</xdr:row>
      <xdr:rowOff>18590</xdr:rowOff>
    </xdr:from>
    <xdr:to>
      <xdr:col>32</xdr:col>
      <xdr:colOff>352688</xdr:colOff>
      <xdr:row>145</xdr:row>
      <xdr:rowOff>11194</xdr:rowOff>
    </xdr:to>
    <xdr:cxnSp macro="">
      <xdr:nvCxnSpPr>
        <xdr:cNvPr id="87" name="Přímá spojnice 86"/>
        <xdr:cNvCxnSpPr>
          <a:stCxn id="69" idx="3"/>
          <a:endCxn id="86" idx="1"/>
        </xdr:cNvCxnSpPr>
      </xdr:nvCxnSpPr>
      <xdr:spPr>
        <a:xfrm flipV="1">
          <a:off x="17021428" y="26906304"/>
          <a:ext cx="3034403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185254</xdr:colOff>
      <xdr:row>150</xdr:row>
      <xdr:rowOff>20410</xdr:rowOff>
    </xdr:from>
    <xdr:to>
      <xdr:col>18</xdr:col>
      <xdr:colOff>47523</xdr:colOff>
      <xdr:row>168</xdr:row>
      <xdr:rowOff>143528</xdr:rowOff>
    </xdr:to>
    <xdr:grpSp>
      <xdr:nvGrpSpPr>
        <xdr:cNvPr id="98" name="Skupina 97"/>
        <xdr:cNvGrpSpPr/>
      </xdr:nvGrpSpPr>
      <xdr:grpSpPr>
        <a:xfrm>
          <a:off x="7533111" y="28622624"/>
          <a:ext cx="3536198" cy="3552118"/>
          <a:chOff x="13139248" y="27241500"/>
          <a:chExt cx="3519633" cy="3552118"/>
        </a:xfrm>
      </xdr:grpSpPr>
      <xdr:pic>
        <xdr:nvPicPr>
          <xdr:cNvPr id="61" name="Obrázek 60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3189324" y="29622189"/>
            <a:ext cx="3464989" cy="117142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97" name="Skupina 96"/>
          <xdr:cNvGrpSpPr/>
        </xdr:nvGrpSpPr>
        <xdr:grpSpPr>
          <a:xfrm>
            <a:off x="13139248" y="27241500"/>
            <a:ext cx="3519633" cy="2285714"/>
            <a:chOff x="13139248" y="27241500"/>
            <a:chExt cx="3519633" cy="2285714"/>
          </a:xfrm>
        </xdr:grpSpPr>
        <xdr:sp macro="" textlink="">
          <xdr:nvSpPr>
            <xdr:cNvPr id="16" name="TextovéPole 15"/>
            <xdr:cNvSpPr txBox="1"/>
          </xdr:nvSpPr>
          <xdr:spPr>
            <a:xfrm>
              <a:off x="13139248" y="27439841"/>
              <a:ext cx="777006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VIII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  <xdr:grpSp>
          <xdr:nvGrpSpPr>
            <xdr:cNvPr id="96" name="Skupina 95"/>
            <xdr:cNvGrpSpPr/>
          </xdr:nvGrpSpPr>
          <xdr:grpSpPr>
            <a:xfrm>
              <a:off x="13906500" y="27241500"/>
              <a:ext cx="2752381" cy="2285714"/>
              <a:chOff x="13982700" y="28174950"/>
              <a:chExt cx="2752381" cy="2285714"/>
            </a:xfrm>
          </xdr:grpSpPr>
          <xdr:pic>
            <xdr:nvPicPr>
              <xdr:cNvPr id="93" name="Obrázek 9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6"/>
              <a:stretch>
                <a:fillRect/>
              </a:stretch>
            </xdr:blipFill>
            <xdr:spPr>
              <a:xfrm>
                <a:off x="13982700" y="28174950"/>
                <a:ext cx="2752381" cy="228571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94" name="Obdélník 93"/>
              <xdr:cNvSpPr/>
            </xdr:nvSpPr>
            <xdr:spPr>
              <a:xfrm>
                <a:off x="16149917" y="28987497"/>
                <a:ext cx="334266" cy="267009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  <xdr:sp macro="" textlink="">
            <xdr:nvSpPr>
              <xdr:cNvPr id="95" name="Obdélník 94"/>
              <xdr:cNvSpPr/>
            </xdr:nvSpPr>
            <xdr:spPr>
              <a:xfrm>
                <a:off x="15582900" y="28336875"/>
                <a:ext cx="504825" cy="904875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</xdr:grpSp>
    </xdr:grpSp>
    <xdr:clientData/>
  </xdr:twoCellAnchor>
  <xdr:twoCellAnchor>
    <xdr:from>
      <xdr:col>21</xdr:col>
      <xdr:colOff>213231</xdr:colOff>
      <xdr:row>108</xdr:row>
      <xdr:rowOff>125344</xdr:rowOff>
    </xdr:from>
    <xdr:to>
      <xdr:col>42</xdr:col>
      <xdr:colOff>517887</xdr:colOff>
      <xdr:row>161</xdr:row>
      <xdr:rowOff>97985</xdr:rowOff>
    </xdr:to>
    <xdr:grpSp>
      <xdr:nvGrpSpPr>
        <xdr:cNvPr id="107" name="Skupina 106"/>
        <xdr:cNvGrpSpPr/>
      </xdr:nvGrpSpPr>
      <xdr:grpSpPr>
        <a:xfrm>
          <a:off x="13071981" y="20726558"/>
          <a:ext cx="13272263" cy="10069141"/>
          <a:chOff x="13044767" y="20712950"/>
          <a:chExt cx="13272263" cy="10069141"/>
        </a:xfrm>
      </xdr:grpSpPr>
      <xdr:grpSp>
        <xdr:nvGrpSpPr>
          <xdr:cNvPr id="103" name="Skupina 102"/>
          <xdr:cNvGrpSpPr/>
        </xdr:nvGrpSpPr>
        <xdr:grpSpPr>
          <a:xfrm>
            <a:off x="19520783" y="20735150"/>
            <a:ext cx="6796247" cy="8466667"/>
            <a:chOff x="20388238" y="18826748"/>
            <a:chExt cx="6877890" cy="8466667"/>
          </a:xfrm>
        </xdr:grpSpPr>
        <xdr:pic>
          <xdr:nvPicPr>
            <xdr:cNvPr id="58" name="Obrázek 57"/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388238" y="18826748"/>
              <a:ext cx="6877890" cy="846666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6" name="Obdélník 85"/>
            <xdr:cNvSpPr/>
          </xdr:nvSpPr>
          <xdr:spPr>
            <a:xfrm>
              <a:off x="20902173" y="23237503"/>
              <a:ext cx="5089688" cy="3493582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cs-CZ" sz="1100"/>
            </a:p>
          </xdr:txBody>
        </xdr:sp>
      </xdr:grpSp>
      <xdr:grpSp>
        <xdr:nvGrpSpPr>
          <xdr:cNvPr id="90" name="Skupina 89"/>
          <xdr:cNvGrpSpPr/>
        </xdr:nvGrpSpPr>
        <xdr:grpSpPr>
          <a:xfrm>
            <a:off x="13104638" y="20712950"/>
            <a:ext cx="6097407" cy="1899399"/>
            <a:chOff x="13025717" y="20684376"/>
            <a:chExt cx="6066111" cy="1899399"/>
          </a:xfrm>
        </xdr:grpSpPr>
        <xdr:grpSp>
          <xdr:nvGrpSpPr>
            <xdr:cNvPr id="60" name="Skupina 59"/>
            <xdr:cNvGrpSpPr/>
          </xdr:nvGrpSpPr>
          <xdr:grpSpPr>
            <a:xfrm>
              <a:off x="13025717" y="20684376"/>
              <a:ext cx="6066111" cy="1838097"/>
              <a:chOff x="12931588" y="20687738"/>
              <a:chExt cx="6028571" cy="1838097"/>
            </a:xfrm>
          </xdr:grpSpPr>
          <xdr:grpSp>
            <xdr:nvGrpSpPr>
              <xdr:cNvPr id="56" name="Skupina 55"/>
              <xdr:cNvGrpSpPr/>
            </xdr:nvGrpSpPr>
            <xdr:grpSpPr>
              <a:xfrm>
                <a:off x="12931588" y="20687738"/>
                <a:ext cx="6028571" cy="1838097"/>
                <a:chOff x="12931588" y="20687738"/>
                <a:chExt cx="6028571" cy="1838097"/>
              </a:xfrm>
            </xdr:grpSpPr>
            <xdr:pic>
              <xdr:nvPicPr>
                <xdr:cNvPr id="52" name="Obrázek 51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4"/>
                <a:stretch>
                  <a:fillRect/>
                </a:stretch>
              </xdr:blipFill>
              <xdr:spPr>
                <a:xfrm>
                  <a:off x="12931588" y="20697264"/>
                  <a:ext cx="6028571" cy="182857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54" name="TextovéPole 53"/>
                <xdr:cNvSpPr txBox="1"/>
              </xdr:nvSpPr>
              <xdr:spPr>
                <a:xfrm>
                  <a:off x="13066060" y="20977412"/>
                  <a:ext cx="2969558" cy="51547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z</a:t>
                  </a:r>
                  <a:r>
                    <a:rPr lang="en-GB" sz="1100" baseline="0"/>
                    <a:t> is dimension of the given plane from horizontal coordinate zero </a:t>
                  </a:r>
                  <a:endParaRPr lang="cs-CZ" sz="1100"/>
                </a:p>
              </xdr:txBody>
            </xdr:sp>
            <xdr:sp macro="" textlink="">
              <xdr:nvSpPr>
                <xdr:cNvPr id="20" name="TextovéPole 19"/>
                <xdr:cNvSpPr txBox="1"/>
              </xdr:nvSpPr>
              <xdr:spPr>
                <a:xfrm>
                  <a:off x="16116162" y="20687738"/>
                  <a:ext cx="660589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VII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9" name="TextovéPole 58"/>
              <xdr:cNvSpPr txBox="1"/>
            </xdr:nvSpPr>
            <xdr:spPr>
              <a:xfrm>
                <a:off x="16002000" y="21773028"/>
                <a:ext cx="780663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1)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sp macro="" textlink="">
          <xdr:nvSpPr>
            <xdr:cNvPr id="57" name="TextovéPole 56"/>
            <xdr:cNvSpPr txBox="1"/>
          </xdr:nvSpPr>
          <xdr:spPr>
            <a:xfrm>
              <a:off x="13068301" y="21518655"/>
              <a:ext cx="3086100" cy="1065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1)</a:t>
              </a:r>
              <a:r>
                <a:rPr lang="en-GB" sz="1100" baseline="0"/>
                <a:t> calculate strain in general coor system for each ply top and bottom</a:t>
              </a:r>
            </a:p>
            <a:p>
              <a:r>
                <a:rPr lang="en-GB" sz="1100" baseline="0"/>
                <a:t>2)plot of strain versus thickness , plies</a:t>
              </a:r>
            </a:p>
            <a:p>
              <a:r>
                <a:rPr lang="en-GB" sz="1100" baseline="0"/>
                <a:t>3)transform strains into material coor system </a:t>
              </a:r>
            </a:p>
            <a:p>
              <a:r>
                <a:rPr lang="en-GB" sz="1100" baseline="0"/>
                <a:t>4) plot strain versus thickness, plies</a:t>
              </a:r>
            </a:p>
          </xdr:txBody>
        </xdr:sp>
      </xdr:grpSp>
      <xdr:grpSp>
        <xdr:nvGrpSpPr>
          <xdr:cNvPr id="92" name="Skupina 91"/>
          <xdr:cNvGrpSpPr/>
        </xdr:nvGrpSpPr>
        <xdr:grpSpPr>
          <a:xfrm>
            <a:off x="13220138" y="25708415"/>
            <a:ext cx="4050712" cy="2196620"/>
            <a:chOff x="13959167" y="22881972"/>
            <a:chExt cx="4024377" cy="2196620"/>
          </a:xfrm>
        </xdr:grpSpPr>
        <xdr:grpSp>
          <xdr:nvGrpSpPr>
            <xdr:cNvPr id="85" name="Skupina 84"/>
            <xdr:cNvGrpSpPr/>
          </xdr:nvGrpSpPr>
          <xdr:grpSpPr>
            <a:xfrm>
              <a:off x="14480460" y="22881972"/>
              <a:ext cx="3503084" cy="2196620"/>
              <a:chOff x="13902334" y="23905289"/>
              <a:chExt cx="3522962" cy="2196620"/>
            </a:xfrm>
          </xdr:grpSpPr>
          <xdr:grpSp>
            <xdr:nvGrpSpPr>
              <xdr:cNvPr id="68" name="Skupina 67"/>
              <xdr:cNvGrpSpPr/>
            </xdr:nvGrpSpPr>
            <xdr:grpSpPr>
              <a:xfrm>
                <a:off x="13902334" y="23905289"/>
                <a:ext cx="3522962" cy="1323810"/>
                <a:chOff x="13761529" y="24128919"/>
                <a:chExt cx="3522962" cy="1323810"/>
              </a:xfrm>
            </xdr:grpSpPr>
            <xdr:grpSp>
              <xdr:nvGrpSpPr>
                <xdr:cNvPr id="65" name="Skupina 64"/>
                <xdr:cNvGrpSpPr/>
              </xdr:nvGrpSpPr>
              <xdr:grpSpPr>
                <a:xfrm>
                  <a:off x="13761529" y="24128919"/>
                  <a:ext cx="3522962" cy="1323810"/>
                  <a:chOff x="13717545" y="24125492"/>
                  <a:chExt cx="3510967" cy="1323810"/>
                </a:xfrm>
              </xdr:grpSpPr>
              <xdr:pic>
                <xdr:nvPicPr>
                  <xdr:cNvPr id="62" name="Obrázek 61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/>
                  <a:stretch>
                    <a:fillRect/>
                  </a:stretch>
                </xdr:blipFill>
                <xdr:spPr>
                  <a:xfrm>
                    <a:off x="13717545" y="24125492"/>
                    <a:ext cx="3510967" cy="132381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63" name="Obdélník 62"/>
                  <xdr:cNvSpPr/>
                </xdr:nvSpPr>
                <xdr:spPr>
                  <a:xfrm>
                    <a:off x="13945914" y="24981776"/>
                    <a:ext cx="335018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4" name="Obdélník 63"/>
                  <xdr:cNvSpPr/>
                </xdr:nvSpPr>
                <xdr:spPr>
                  <a:xfrm>
                    <a:off x="16607889" y="24959751"/>
                    <a:ext cx="335018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6" name="Obdélník 65"/>
                <xdr:cNvSpPr/>
              </xdr:nvSpPr>
              <xdr:spPr>
                <a:xfrm>
                  <a:off x="15732789" y="24982028"/>
                  <a:ext cx="336163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67" name="Obdélník 66"/>
                <xdr:cNvSpPr/>
              </xdr:nvSpPr>
              <xdr:spPr>
                <a:xfrm>
                  <a:off x="14775320" y="24985341"/>
                  <a:ext cx="336163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  <xdr:sp macro="" textlink="">
            <xdr:nvSpPr>
              <xdr:cNvPr id="69" name="TextovéPole 68"/>
              <xdr:cNvSpPr txBox="1"/>
            </xdr:nvSpPr>
            <xdr:spPr>
              <a:xfrm>
                <a:off x="14147182" y="25586439"/>
                <a:ext cx="3001717" cy="515470"/>
              </a:xfrm>
              <a:prstGeom prst="rect">
                <a:avLst/>
              </a:prstGeom>
              <a:solidFill>
                <a:schemeClr val="lt1"/>
              </a:solidFill>
              <a:ln w="381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NOTE:</a:t>
                </a:r>
                <a:r>
                  <a:rPr lang="en-GB" sz="1100" baseline="0"/>
                  <a:t> when transforming strains, the </a:t>
                </a:r>
                <a:r>
                  <a:rPr lang="en-GB" sz="1100" b="1" u="sng" baseline="0"/>
                  <a:t>TENSORIAN </a:t>
                </a:r>
                <a:r>
                  <a:rPr lang="en-GB" sz="1100" baseline="0"/>
                  <a:t>strain is used</a:t>
                </a:r>
                <a:endParaRPr lang="cs-CZ" sz="1100"/>
              </a:p>
            </xdr:txBody>
          </xdr:sp>
          <xdr:cxnSp macro="">
            <xdr:nvCxnSpPr>
              <xdr:cNvPr id="71" name="Přímá spojnice 70"/>
              <xdr:cNvCxnSpPr>
                <a:stCxn id="69" idx="0"/>
                <a:endCxn id="64" idx="2"/>
              </xdr:cNvCxnSpPr>
            </xdr:nvCxnSpPr>
            <xdr:spPr>
              <a:xfrm flipV="1">
                <a:off x="15648041" y="25006557"/>
                <a:ext cx="1322594" cy="579882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Přímá spojnice 71"/>
              <xdr:cNvCxnSpPr>
                <a:stCxn id="69" idx="0"/>
                <a:endCxn id="66" idx="2"/>
              </xdr:cNvCxnSpPr>
            </xdr:nvCxnSpPr>
            <xdr:spPr>
              <a:xfrm flipV="1">
                <a:off x="15648041" y="25025407"/>
                <a:ext cx="393635" cy="561032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Přímá spojnice 72"/>
              <xdr:cNvCxnSpPr>
                <a:stCxn id="69" idx="0"/>
                <a:endCxn id="67" idx="2"/>
              </xdr:cNvCxnSpPr>
            </xdr:nvCxnSpPr>
            <xdr:spPr>
              <a:xfrm flipH="1" flipV="1">
                <a:off x="15084207" y="25028720"/>
                <a:ext cx="563834" cy="557719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Přímá spojnice 73"/>
              <xdr:cNvCxnSpPr>
                <a:stCxn id="69" idx="0"/>
                <a:endCxn id="63" idx="2"/>
              </xdr:cNvCxnSpPr>
            </xdr:nvCxnSpPr>
            <xdr:spPr>
              <a:xfrm flipH="1" flipV="1">
                <a:off x="14299565" y="25028582"/>
                <a:ext cx="1348476" cy="557857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1" name="TextovéPole 90"/>
            <xdr:cNvSpPr txBox="1"/>
          </xdr:nvSpPr>
          <xdr:spPr>
            <a:xfrm>
              <a:off x="13959167" y="23198976"/>
              <a:ext cx="78552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3)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grpSp>
        <xdr:nvGrpSpPr>
          <xdr:cNvPr id="101" name="Skupina 100"/>
          <xdr:cNvGrpSpPr/>
        </xdr:nvGrpSpPr>
        <xdr:grpSpPr>
          <a:xfrm>
            <a:off x="13044767" y="22791964"/>
            <a:ext cx="5010737" cy="2590800"/>
            <a:chOff x="14149667" y="22593300"/>
            <a:chExt cx="4984883" cy="2590800"/>
          </a:xfrm>
        </xdr:grpSpPr>
        <xdr:pic>
          <xdr:nvPicPr>
            <xdr:cNvPr id="99" name="Obrázek 98"/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544675" y="22593300"/>
              <a:ext cx="4589875" cy="2590800"/>
            </a:xfrm>
            <a:prstGeom prst="rect">
              <a:avLst/>
            </a:prstGeom>
          </xdr:spPr>
        </xdr:pic>
        <xdr:sp macro="" textlink="">
          <xdr:nvSpPr>
            <xdr:cNvPr id="100" name="TextovéPole 99"/>
            <xdr:cNvSpPr txBox="1"/>
          </xdr:nvSpPr>
          <xdr:spPr>
            <a:xfrm>
              <a:off x="14149667" y="23237076"/>
              <a:ext cx="78552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2)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grpSp>
        <xdr:nvGrpSpPr>
          <xdr:cNvPr id="106" name="Skupina 105"/>
          <xdr:cNvGrpSpPr/>
        </xdr:nvGrpSpPr>
        <xdr:grpSpPr>
          <a:xfrm>
            <a:off x="13362215" y="28194000"/>
            <a:ext cx="4818821" cy="2588091"/>
            <a:chOff x="13158107" y="28194000"/>
            <a:chExt cx="4818821" cy="2588091"/>
          </a:xfrm>
        </xdr:grpSpPr>
        <xdr:pic>
          <xdr:nvPicPr>
            <xdr:cNvPr id="104" name="Obrázek 103"/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158107" y="28194000"/>
              <a:ext cx="4818821" cy="2540959"/>
            </a:xfrm>
            <a:prstGeom prst="rect">
              <a:avLst/>
            </a:prstGeom>
          </xdr:spPr>
        </xdr:pic>
        <xdr:sp macro="" textlink="">
          <xdr:nvSpPr>
            <xdr:cNvPr id="105" name="TextovéPole 104"/>
            <xdr:cNvSpPr txBox="1"/>
          </xdr:nvSpPr>
          <xdr:spPr>
            <a:xfrm>
              <a:off x="13628352" y="30280415"/>
              <a:ext cx="79066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4)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212912</xdr:colOff>
      <xdr:row>13</xdr:row>
      <xdr:rowOff>56031</xdr:rowOff>
    </xdr:from>
    <xdr:to>
      <xdr:col>20</xdr:col>
      <xdr:colOff>479306</xdr:colOff>
      <xdr:row>90</xdr:row>
      <xdr:rowOff>112057</xdr:rowOff>
    </xdr:to>
    <xdr:grpSp>
      <xdr:nvGrpSpPr>
        <xdr:cNvPr id="51" name="Skupina 50"/>
        <xdr:cNvGrpSpPr/>
      </xdr:nvGrpSpPr>
      <xdr:grpSpPr>
        <a:xfrm>
          <a:off x="6336126" y="2532531"/>
          <a:ext cx="6389609" cy="14751740"/>
          <a:chOff x="6163236" y="2398061"/>
          <a:chExt cx="6317571" cy="14746938"/>
        </a:xfrm>
      </xdr:grpSpPr>
      <xdr:grpSp>
        <xdr:nvGrpSpPr>
          <xdr:cNvPr id="44" name="Skupina 43"/>
          <xdr:cNvGrpSpPr/>
        </xdr:nvGrpSpPr>
        <xdr:grpSpPr>
          <a:xfrm>
            <a:off x="6163236" y="2398061"/>
            <a:ext cx="6317571" cy="14746938"/>
            <a:chOff x="6163236" y="2398061"/>
            <a:chExt cx="6317571" cy="14746938"/>
          </a:xfrm>
        </xdr:grpSpPr>
        <xdr:grpSp>
          <xdr:nvGrpSpPr>
            <xdr:cNvPr id="23" name="Skupina 22"/>
            <xdr:cNvGrpSpPr/>
          </xdr:nvGrpSpPr>
          <xdr:grpSpPr>
            <a:xfrm>
              <a:off x="6163236" y="2398061"/>
              <a:ext cx="6317571" cy="8451720"/>
              <a:chOff x="0" y="2915210"/>
              <a:chExt cx="5073549" cy="7286463"/>
            </a:xfrm>
          </xdr:grpSpPr>
          <xdr:grpSp>
            <xdr:nvGrpSpPr>
              <xdr:cNvPr id="10" name="Skupina 9"/>
              <xdr:cNvGrpSpPr/>
            </xdr:nvGrpSpPr>
            <xdr:grpSpPr>
              <a:xfrm>
                <a:off x="0" y="2915210"/>
                <a:ext cx="5073549" cy="7286463"/>
                <a:chOff x="1638300" y="9324975"/>
                <a:chExt cx="5114017" cy="7286463"/>
              </a:xfrm>
            </xdr:grpSpPr>
            <xdr:pic>
              <xdr:nvPicPr>
                <xdr:cNvPr id="8" name="Obrázek 7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1"/>
                <a:srcRect b="14922"/>
                <a:stretch/>
              </xdr:blipFill>
              <xdr:spPr>
                <a:xfrm>
                  <a:off x="1638300" y="9324975"/>
                  <a:ext cx="5097936" cy="408656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9" name="Obrázek 8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2"/>
                <a:srcRect t="20744" b="121"/>
                <a:stretch/>
              </xdr:blipFill>
              <xdr:spPr>
                <a:xfrm>
                  <a:off x="1694543" y="13440518"/>
                  <a:ext cx="5057774" cy="317092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3" name="TextovéPole 12"/>
              <xdr:cNvSpPr txBox="1"/>
            </xdr:nvSpPr>
            <xdr:spPr>
              <a:xfrm>
                <a:off x="2684056" y="4599524"/>
                <a:ext cx="522259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43" name="Skupina 42"/>
            <xdr:cNvGrpSpPr/>
          </xdr:nvGrpSpPr>
          <xdr:grpSpPr>
            <a:xfrm>
              <a:off x="6208060" y="10888551"/>
              <a:ext cx="6186627" cy="6256448"/>
              <a:chOff x="1602441" y="9297317"/>
              <a:chExt cx="6186627" cy="6256448"/>
            </a:xfrm>
          </xdr:grpSpPr>
          <xdr:grpSp>
            <xdr:nvGrpSpPr>
              <xdr:cNvPr id="39" name="Skupina 38"/>
              <xdr:cNvGrpSpPr/>
            </xdr:nvGrpSpPr>
            <xdr:grpSpPr>
              <a:xfrm>
                <a:off x="2001584" y="9297317"/>
                <a:ext cx="5529885" cy="3858391"/>
                <a:chOff x="320585" y="9758525"/>
                <a:chExt cx="7161905" cy="5430568"/>
              </a:xfrm>
            </xdr:grpSpPr>
            <xdr:pic>
              <xdr:nvPicPr>
                <xdr:cNvPr id="38" name="Obrázek 37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384082" y="13484331"/>
                  <a:ext cx="6914286" cy="17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37" name="Obrázek 3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320585" y="9758525"/>
                  <a:ext cx="7161905" cy="375238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grpSp>
            <xdr:nvGrpSpPr>
              <xdr:cNvPr id="42" name="Skupina 41"/>
              <xdr:cNvGrpSpPr/>
            </xdr:nvGrpSpPr>
            <xdr:grpSpPr>
              <a:xfrm>
                <a:off x="1602441" y="13178118"/>
                <a:ext cx="6186627" cy="2375647"/>
                <a:chOff x="990065" y="8967122"/>
                <a:chExt cx="9350268" cy="3590476"/>
              </a:xfrm>
            </xdr:grpSpPr>
            <xdr:pic>
              <xdr:nvPicPr>
                <xdr:cNvPr id="40" name="Obrázek 39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5"/>
                <a:stretch>
                  <a:fillRect/>
                </a:stretch>
              </xdr:blipFill>
              <xdr:spPr>
                <a:xfrm>
                  <a:off x="1007000" y="8967122"/>
                  <a:ext cx="9333333" cy="359047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41" name="Obdélník 40"/>
                <xdr:cNvSpPr/>
              </xdr:nvSpPr>
              <xdr:spPr>
                <a:xfrm>
                  <a:off x="990065" y="9000738"/>
                  <a:ext cx="7877736" cy="257737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>
                    <a:ln>
                      <a:solidFill>
                        <a:schemeClr val="tx1"/>
                      </a:solidFill>
                    </a:ln>
                  </a:endParaRPr>
                </a:p>
              </xdr:txBody>
            </xdr:sp>
          </xdr:grpSp>
        </xdr:grpSp>
      </xdr:grpSp>
      <xdr:sp macro="" textlink="">
        <xdr:nvSpPr>
          <xdr:cNvPr id="50" name="TextovéPole 49"/>
          <xdr:cNvSpPr txBox="1"/>
        </xdr:nvSpPr>
        <xdr:spPr>
          <a:xfrm>
            <a:off x="10410265" y="15060705"/>
            <a:ext cx="1680882" cy="19610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Q16,Q26</a:t>
            </a:r>
            <a:r>
              <a:rPr lang="en-GB" sz="1100" baseline="0"/>
              <a:t> are for general direction non-zero. If non-zero, there is coupling between tension and shear. for 0 and 90 angle with respect to material coor system those are zeros</a:t>
            </a:r>
            <a:endParaRPr lang="cs-CZ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21</xdr:row>
      <xdr:rowOff>119582</xdr:rowOff>
    </xdr:to>
    <xdr:grpSp>
      <xdr:nvGrpSpPr>
        <xdr:cNvPr id="8" name="Skupina 7"/>
        <xdr:cNvGrpSpPr/>
      </xdr:nvGrpSpPr>
      <xdr:grpSpPr>
        <a:xfrm>
          <a:off x="14317976" y="138367"/>
          <a:ext cx="5068734" cy="4648465"/>
          <a:chOff x="6626087" y="4265543"/>
          <a:chExt cx="5095238" cy="4634092"/>
        </a:xfrm>
      </xdr:grpSpPr>
      <xdr:pic>
        <xdr:nvPicPr>
          <xdr:cNvPr id="6" name="Obrázek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21</xdr:row>
      <xdr:rowOff>55849</xdr:rowOff>
    </xdr:to>
    <xdr:grpSp>
      <xdr:nvGrpSpPr>
        <xdr:cNvPr id="10" name="Skupina 9"/>
        <xdr:cNvGrpSpPr/>
      </xdr:nvGrpSpPr>
      <xdr:grpSpPr>
        <a:xfrm>
          <a:off x="10060520" y="238126"/>
          <a:ext cx="4222699" cy="4484973"/>
          <a:chOff x="10003930" y="238126"/>
          <a:chExt cx="4191323" cy="4479370"/>
        </a:xfrm>
      </xdr:grpSpPr>
      <xdr:grpSp>
        <xdr:nvGrpSpPr>
          <xdr:cNvPr id="4" name="Skupina 3"/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/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45:A62"/>
  <sheetViews>
    <sheetView topLeftCell="B8" zoomScale="70" zoomScaleNormal="70" workbookViewId="0">
      <selection activeCell="J37" sqref="J37"/>
    </sheetView>
  </sheetViews>
  <sheetFormatPr defaultRowHeight="15" x14ac:dyDescent="0.25"/>
  <cols>
    <col min="29" max="29" width="10.7109375" customWidth="1"/>
  </cols>
  <sheetData>
    <row r="45" spans="1:1" ht="15.75" thickBot="1" x14ac:dyDescent="0.3">
      <c r="A45" s="1" t="s">
        <v>0</v>
      </c>
    </row>
    <row r="46" spans="1:1" ht="15.75" thickTop="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9</v>
      </c>
    </row>
    <row r="49" spans="1:1" x14ac:dyDescent="0.25">
      <c r="A49" t="s">
        <v>3</v>
      </c>
    </row>
    <row r="50" spans="1:1" x14ac:dyDescent="0.25">
      <c r="A50" t="s">
        <v>4</v>
      </c>
    </row>
    <row r="51" spans="1:1" x14ac:dyDescent="0.25">
      <c r="A51" t="s">
        <v>5</v>
      </c>
    </row>
    <row r="52" spans="1:1" x14ac:dyDescent="0.25">
      <c r="A52" t="s">
        <v>6</v>
      </c>
    </row>
    <row r="53" spans="1:1" x14ac:dyDescent="0.25">
      <c r="A53" t="s">
        <v>8</v>
      </c>
    </row>
    <row r="54" spans="1:1" x14ac:dyDescent="0.25">
      <c r="A54" t="s">
        <v>7</v>
      </c>
    </row>
    <row r="61" spans="1:1" x14ac:dyDescent="0.25">
      <c r="A61" t="s">
        <v>16</v>
      </c>
    </row>
    <row r="62" spans="1:1" x14ac:dyDescent="0.25">
      <c r="A62" t="s">
        <v>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22"/>
  <sheetViews>
    <sheetView tabSelected="1" zoomScaleNormal="100" workbookViewId="0">
      <selection activeCell="G4" sqref="G4"/>
    </sheetView>
  </sheetViews>
  <sheetFormatPr defaultRowHeight="15" x14ac:dyDescent="0.25"/>
  <cols>
    <col min="1" max="1" width="35" customWidth="1"/>
  </cols>
  <sheetData>
    <row r="1" spans="1:13" ht="39.75" customHeight="1" thickTop="1" thickBot="1" x14ac:dyDescent="0.3">
      <c r="A1" s="66" t="s">
        <v>44</v>
      </c>
      <c r="B1" s="67"/>
      <c r="C1" s="67"/>
      <c r="D1" s="67"/>
      <c r="E1" s="67"/>
      <c r="F1" s="67"/>
    </row>
    <row r="2" spans="1:13" ht="16.5" thickTop="1" thickBot="1" x14ac:dyDescent="0.3"/>
    <row r="3" spans="1:13" ht="15.75" thickTop="1" x14ac:dyDescent="0.25">
      <c r="A3" s="23" t="s">
        <v>15</v>
      </c>
      <c r="B3" s="24"/>
      <c r="C3" s="63"/>
      <c r="D3" s="25">
        <v>1</v>
      </c>
      <c r="E3" s="26">
        <v>2</v>
      </c>
      <c r="F3" s="27">
        <v>3</v>
      </c>
      <c r="G3" s="28">
        <v>4</v>
      </c>
      <c r="H3" s="29">
        <v>5</v>
      </c>
      <c r="I3" s="30">
        <v>6</v>
      </c>
      <c r="J3" s="31">
        <v>7</v>
      </c>
      <c r="K3" s="32">
        <v>8</v>
      </c>
      <c r="L3" s="33">
        <v>9</v>
      </c>
      <c r="M3" s="34">
        <v>10</v>
      </c>
    </row>
    <row r="4" spans="1:13" x14ac:dyDescent="0.25">
      <c r="A4" s="35" t="s">
        <v>14</v>
      </c>
      <c r="B4" s="68" t="s">
        <v>51</v>
      </c>
      <c r="C4" s="69"/>
      <c r="D4" s="36" t="s">
        <v>45</v>
      </c>
      <c r="E4" s="37" t="s">
        <v>45</v>
      </c>
      <c r="F4" s="38" t="s">
        <v>45</v>
      </c>
      <c r="G4" s="39" t="s">
        <v>45</v>
      </c>
      <c r="H4" s="40" t="s">
        <v>50</v>
      </c>
      <c r="I4" s="41" t="s">
        <v>50</v>
      </c>
      <c r="J4" s="42" t="s">
        <v>50</v>
      </c>
      <c r="K4" s="43" t="s">
        <v>50</v>
      </c>
      <c r="L4" s="44" t="s">
        <v>50</v>
      </c>
      <c r="M4" s="45" t="s">
        <v>50</v>
      </c>
    </row>
    <row r="5" spans="1:13" ht="15.75" thickBot="1" x14ac:dyDescent="0.3">
      <c r="A5" s="47" t="s">
        <v>53</v>
      </c>
      <c r="B5" s="48" t="s">
        <v>46</v>
      </c>
      <c r="C5" s="61" t="s">
        <v>52</v>
      </c>
      <c r="D5" s="51">
        <v>0</v>
      </c>
      <c r="E5" s="52">
        <v>45</v>
      </c>
      <c r="F5" s="53">
        <v>45</v>
      </c>
      <c r="G5" s="54">
        <v>0</v>
      </c>
      <c r="H5" s="55">
        <v>0</v>
      </c>
      <c r="I5" s="56">
        <v>0</v>
      </c>
      <c r="J5" s="57">
        <v>0</v>
      </c>
      <c r="K5" s="58">
        <v>0</v>
      </c>
      <c r="L5" s="59">
        <v>0</v>
      </c>
      <c r="M5" s="60">
        <v>0</v>
      </c>
    </row>
    <row r="6" spans="1:13" ht="15.75" thickTop="1" x14ac:dyDescent="0.25">
      <c r="A6" s="35" t="s">
        <v>18</v>
      </c>
      <c r="B6" s="4" t="s">
        <v>10</v>
      </c>
      <c r="C6" s="62" t="s">
        <v>31</v>
      </c>
      <c r="D6" s="5">
        <f>HLOOKUP(D$4,Material_Database!$D$4:$N$16,2,0)</f>
        <v>20010000</v>
      </c>
      <c r="E6" s="5">
        <f>HLOOKUP(E$4,Material_Database!$D$4:$N$16,2,0)</f>
        <v>20010000</v>
      </c>
      <c r="F6" s="5">
        <f>HLOOKUP(F$4,Material_Database!$D$4:$N$16,2,0)</f>
        <v>20010000</v>
      </c>
      <c r="G6" s="5">
        <f>HLOOKUP(G$4,Material_Database!$D$4:$N$16,2,0)</f>
        <v>20010000</v>
      </c>
      <c r="H6" s="5">
        <f>HLOOKUP(H$4,Material_Database!$D$4:$N$16,2,0)</f>
        <v>0</v>
      </c>
      <c r="I6" s="5">
        <f>HLOOKUP(I$4,Material_Database!$D$4:$N$16,2,0)</f>
        <v>0</v>
      </c>
      <c r="J6" s="5">
        <f>HLOOKUP(J$4,Material_Database!$D$4:$N$16,2,0)</f>
        <v>0</v>
      </c>
      <c r="K6" s="5">
        <f>HLOOKUP(K$4,Material_Database!$D$4:$N$16,2,0)</f>
        <v>0</v>
      </c>
      <c r="L6" s="5">
        <f>HLOOKUP(L$4,Material_Database!$D$4:$N$16,2,0)</f>
        <v>0</v>
      </c>
      <c r="M6" s="46">
        <f>HLOOKUP(M$4,Material_Database!$D$4:$N$16,2,0)</f>
        <v>0</v>
      </c>
    </row>
    <row r="7" spans="1:13" x14ac:dyDescent="0.25">
      <c r="A7" s="35" t="s">
        <v>19</v>
      </c>
      <c r="B7" s="4" t="s">
        <v>11</v>
      </c>
      <c r="C7" s="62" t="s">
        <v>31</v>
      </c>
      <c r="D7" s="5">
        <f>HLOOKUP(D$4,Material_Database!$D$4:$N$16,3,0)</f>
        <v>1301000</v>
      </c>
      <c r="E7" s="5">
        <f>HLOOKUP(E$4,Material_Database!$D$4:$N$16,3,0)</f>
        <v>1301000</v>
      </c>
      <c r="F7" s="5">
        <f>HLOOKUP(F$4,Material_Database!$D$4:$N$16,3,0)</f>
        <v>1301000</v>
      </c>
      <c r="G7" s="5">
        <f>HLOOKUP(G$4,Material_Database!$D$4:$N$16,3,0)</f>
        <v>1301000</v>
      </c>
      <c r="H7" s="5">
        <f>HLOOKUP(H$4,Material_Database!$D$4:$N$16,3,0)</f>
        <v>0</v>
      </c>
      <c r="I7" s="5">
        <f>HLOOKUP(I$4,Material_Database!$D$4:$N$16,3,0)</f>
        <v>0</v>
      </c>
      <c r="J7" s="5">
        <f>HLOOKUP(J$4,Material_Database!$D$4:$N$16,3,0)</f>
        <v>0</v>
      </c>
      <c r="K7" s="5">
        <f>HLOOKUP(K$4,Material_Database!$D$4:$N$16,3,0)</f>
        <v>0</v>
      </c>
      <c r="L7" s="5">
        <f>HLOOKUP(L$4,Material_Database!$D$4:$N$16,3,0)</f>
        <v>0</v>
      </c>
      <c r="M7" s="46">
        <f>HLOOKUP(M$4,Material_Database!$D$4:$N$16,3,0)</f>
        <v>0</v>
      </c>
    </row>
    <row r="8" spans="1:13" x14ac:dyDescent="0.25">
      <c r="A8" s="35" t="s">
        <v>20</v>
      </c>
      <c r="B8" s="4" t="s">
        <v>12</v>
      </c>
      <c r="C8" s="62" t="s">
        <v>31</v>
      </c>
      <c r="D8" s="5">
        <f>HLOOKUP(D$4,Material_Database!$D$4:$N$16,4,0)</f>
        <v>1001000</v>
      </c>
      <c r="E8" s="5">
        <f>HLOOKUP(E$4,Material_Database!$D$4:$N$16,4,0)</f>
        <v>1001000</v>
      </c>
      <c r="F8" s="5">
        <f>HLOOKUP(F$4,Material_Database!$D$4:$N$16,4,0)</f>
        <v>1001000</v>
      </c>
      <c r="G8" s="5">
        <f>HLOOKUP(G$4,Material_Database!$D$4:$N$16,4,0)</f>
        <v>1001000</v>
      </c>
      <c r="H8" s="5">
        <f>HLOOKUP(H$4,Material_Database!$D$4:$N$16,4,0)</f>
        <v>0</v>
      </c>
      <c r="I8" s="5">
        <f>HLOOKUP(I$4,Material_Database!$D$4:$N$16,4,0)</f>
        <v>0</v>
      </c>
      <c r="J8" s="5">
        <f>HLOOKUP(J$4,Material_Database!$D$4:$N$16,4,0)</f>
        <v>0</v>
      </c>
      <c r="K8" s="5">
        <f>HLOOKUP(K$4,Material_Database!$D$4:$N$16,4,0)</f>
        <v>0</v>
      </c>
      <c r="L8" s="5">
        <f>HLOOKUP(L$4,Material_Database!$D$4:$N$16,4,0)</f>
        <v>0</v>
      </c>
      <c r="M8" s="46">
        <f>HLOOKUP(M$4,Material_Database!$D$4:$N$16,4,0)</f>
        <v>0</v>
      </c>
    </row>
    <row r="9" spans="1:13" x14ac:dyDescent="0.25">
      <c r="A9" s="35" t="s">
        <v>21</v>
      </c>
      <c r="B9" s="4" t="s">
        <v>13</v>
      </c>
      <c r="C9" s="62" t="s">
        <v>32</v>
      </c>
      <c r="D9" s="5">
        <f>HLOOKUP(D$4,Material_Database!$D$4:$N$16,5,0)</f>
        <v>0.3</v>
      </c>
      <c r="E9" s="5">
        <f>HLOOKUP(E$4,Material_Database!$D$4:$N$16,5,0)</f>
        <v>0.3</v>
      </c>
      <c r="F9" s="5">
        <f>HLOOKUP(F$4,Material_Database!$D$4:$N$16,5,0)</f>
        <v>0.3</v>
      </c>
      <c r="G9" s="5">
        <f>HLOOKUP(G$4,Material_Database!$D$4:$N$16,5,0)</f>
        <v>0.3</v>
      </c>
      <c r="H9" s="5">
        <f>HLOOKUP(H$4,Material_Database!$D$4:$N$16,5,0)</f>
        <v>0</v>
      </c>
      <c r="I9" s="5">
        <f>HLOOKUP(I$4,Material_Database!$D$4:$N$16,5,0)</f>
        <v>0</v>
      </c>
      <c r="J9" s="5">
        <f>HLOOKUP(J$4,Material_Database!$D$4:$N$16,5,0)</f>
        <v>0</v>
      </c>
      <c r="K9" s="5">
        <f>HLOOKUP(K$4,Material_Database!$D$4:$N$16,5,0)</f>
        <v>0</v>
      </c>
      <c r="L9" s="5">
        <f>HLOOKUP(L$4,Material_Database!$D$4:$N$16,5,0)</f>
        <v>0</v>
      </c>
      <c r="M9" s="46">
        <f>HLOOKUP(M$4,Material_Database!$D$4:$N$16,5,0)</f>
        <v>0</v>
      </c>
    </row>
    <row r="10" spans="1:13" ht="18" x14ac:dyDescent="0.25">
      <c r="A10" s="35" t="s">
        <v>22</v>
      </c>
      <c r="B10" s="6" t="s">
        <v>41</v>
      </c>
      <c r="C10" s="62" t="s">
        <v>31</v>
      </c>
      <c r="D10" s="5">
        <f>HLOOKUP(D$4,Material_Database!$D$4:$N$16,6,0)</f>
        <v>14</v>
      </c>
      <c r="E10" s="5">
        <f>HLOOKUP(E$4,Material_Database!$D$4:$N$16,6,0)</f>
        <v>14</v>
      </c>
      <c r="F10" s="5">
        <f>HLOOKUP(F$4,Material_Database!$D$4:$N$16,6,0)</f>
        <v>14</v>
      </c>
      <c r="G10" s="5">
        <f>HLOOKUP(G$4,Material_Database!$D$4:$N$16,6,0)</f>
        <v>14</v>
      </c>
      <c r="H10" s="5">
        <f>HLOOKUP(H$4,Material_Database!$D$4:$N$16,6,0)</f>
        <v>0</v>
      </c>
      <c r="I10" s="5">
        <f>HLOOKUP(I$4,Material_Database!$D$4:$N$16,6,0)</f>
        <v>0</v>
      </c>
      <c r="J10" s="5">
        <f>HLOOKUP(J$4,Material_Database!$D$4:$N$16,6,0)</f>
        <v>0</v>
      </c>
      <c r="K10" s="5">
        <f>HLOOKUP(K$4,Material_Database!$D$4:$N$16,6,0)</f>
        <v>0</v>
      </c>
      <c r="L10" s="5">
        <f>HLOOKUP(L$4,Material_Database!$D$4:$N$16,6,0)</f>
        <v>0</v>
      </c>
      <c r="M10" s="46">
        <f>HLOOKUP(M$4,Material_Database!$D$4:$N$16,6,0)</f>
        <v>0</v>
      </c>
    </row>
    <row r="11" spans="1:13" ht="18" x14ac:dyDescent="0.25">
      <c r="A11" s="35" t="s">
        <v>23</v>
      </c>
      <c r="B11" s="6" t="s">
        <v>40</v>
      </c>
      <c r="C11" s="62" t="s">
        <v>31</v>
      </c>
      <c r="D11" s="5">
        <f>HLOOKUP(D$4,Material_Database!$D$4:$N$16,7,0)</f>
        <v>15</v>
      </c>
      <c r="E11" s="5">
        <f>HLOOKUP(E$4,Material_Database!$D$4:$N$16,7,0)</f>
        <v>15</v>
      </c>
      <c r="F11" s="5">
        <f>HLOOKUP(F$4,Material_Database!$D$4:$N$16,7,0)</f>
        <v>15</v>
      </c>
      <c r="G11" s="5">
        <f>HLOOKUP(G$4,Material_Database!$D$4:$N$16,7,0)</f>
        <v>15</v>
      </c>
      <c r="H11" s="5">
        <f>HLOOKUP(H$4,Material_Database!$D$4:$N$16,7,0)</f>
        <v>0</v>
      </c>
      <c r="I11" s="5">
        <f>HLOOKUP(I$4,Material_Database!$D$4:$N$16,7,0)</f>
        <v>0</v>
      </c>
      <c r="J11" s="5">
        <f>HLOOKUP(J$4,Material_Database!$D$4:$N$16,7,0)</f>
        <v>0</v>
      </c>
      <c r="K11" s="5">
        <f>HLOOKUP(K$4,Material_Database!$D$4:$N$16,7,0)</f>
        <v>0</v>
      </c>
      <c r="L11" s="5">
        <f>HLOOKUP(L$4,Material_Database!$D$4:$N$16,7,0)</f>
        <v>0</v>
      </c>
      <c r="M11" s="46">
        <f>HLOOKUP(M$4,Material_Database!$D$4:$N$16,7,0)</f>
        <v>0</v>
      </c>
    </row>
    <row r="12" spans="1:13" ht="18" x14ac:dyDescent="0.25">
      <c r="A12" s="35" t="s">
        <v>24</v>
      </c>
      <c r="B12" s="6" t="s">
        <v>38</v>
      </c>
      <c r="C12" s="62" t="s">
        <v>31</v>
      </c>
      <c r="D12" s="5">
        <f>HLOOKUP(D$4,Material_Database!$D$4:$N$16,8,0)</f>
        <v>16</v>
      </c>
      <c r="E12" s="5">
        <f>HLOOKUP(E$4,Material_Database!$D$4:$N$16,8,0)</f>
        <v>16</v>
      </c>
      <c r="F12" s="5">
        <f>HLOOKUP(F$4,Material_Database!$D$4:$N$16,8,0)</f>
        <v>16</v>
      </c>
      <c r="G12" s="5">
        <f>HLOOKUP(G$4,Material_Database!$D$4:$N$16,8,0)</f>
        <v>16</v>
      </c>
      <c r="H12" s="5">
        <f>HLOOKUP(H$4,Material_Database!$D$4:$N$16,8,0)</f>
        <v>0</v>
      </c>
      <c r="I12" s="5">
        <f>HLOOKUP(I$4,Material_Database!$D$4:$N$16,8,0)</f>
        <v>0</v>
      </c>
      <c r="J12" s="5">
        <f>HLOOKUP(J$4,Material_Database!$D$4:$N$16,8,0)</f>
        <v>0</v>
      </c>
      <c r="K12" s="5">
        <f>HLOOKUP(K$4,Material_Database!$D$4:$N$16,8,0)</f>
        <v>0</v>
      </c>
      <c r="L12" s="5">
        <f>HLOOKUP(L$4,Material_Database!$D$4:$N$16,8,0)</f>
        <v>0</v>
      </c>
      <c r="M12" s="46">
        <f>HLOOKUP(M$4,Material_Database!$D$4:$N$16,8,0)</f>
        <v>0</v>
      </c>
    </row>
    <row r="13" spans="1:13" ht="18" x14ac:dyDescent="0.25">
      <c r="A13" s="35" t="s">
        <v>25</v>
      </c>
      <c r="B13" s="6" t="s">
        <v>39</v>
      </c>
      <c r="C13" s="62" t="s">
        <v>31</v>
      </c>
      <c r="D13" s="5">
        <f>HLOOKUP(D$4,Material_Database!$D$4:$N$16,9,0)</f>
        <v>17</v>
      </c>
      <c r="E13" s="5">
        <f>HLOOKUP(E$4,Material_Database!$D$4:$N$16,9,0)</f>
        <v>17</v>
      </c>
      <c r="F13" s="5">
        <f>HLOOKUP(F$4,Material_Database!$D$4:$N$16,9,0)</f>
        <v>17</v>
      </c>
      <c r="G13" s="5">
        <f>HLOOKUP(G$4,Material_Database!$D$4:$N$16,9,0)</f>
        <v>17</v>
      </c>
      <c r="H13" s="5">
        <f>HLOOKUP(H$4,Material_Database!$D$4:$N$16,9,0)</f>
        <v>0</v>
      </c>
      <c r="I13" s="5">
        <f>HLOOKUP(I$4,Material_Database!$D$4:$N$16,9,0)</f>
        <v>0</v>
      </c>
      <c r="J13" s="5">
        <f>HLOOKUP(J$4,Material_Database!$D$4:$N$16,9,0)</f>
        <v>0</v>
      </c>
      <c r="K13" s="5">
        <f>HLOOKUP(K$4,Material_Database!$D$4:$N$16,9,0)</f>
        <v>0</v>
      </c>
      <c r="L13" s="5">
        <f>HLOOKUP(L$4,Material_Database!$D$4:$N$16,9,0)</f>
        <v>0</v>
      </c>
      <c r="M13" s="46">
        <f>HLOOKUP(M$4,Material_Database!$D$4:$N$16,9,0)</f>
        <v>0</v>
      </c>
    </row>
    <row r="14" spans="1:13" ht="18" x14ac:dyDescent="0.25">
      <c r="A14" s="35" t="s">
        <v>26</v>
      </c>
      <c r="B14" s="6" t="s">
        <v>42</v>
      </c>
      <c r="C14" s="62" t="s">
        <v>31</v>
      </c>
      <c r="D14" s="5">
        <f>HLOOKUP(D$4,Material_Database!$D$4:$N$16,10,0)</f>
        <v>18</v>
      </c>
      <c r="E14" s="5">
        <f>HLOOKUP(E$4,Material_Database!$D$4:$N$16,10,0)</f>
        <v>18</v>
      </c>
      <c r="F14" s="5">
        <f>HLOOKUP(F$4,Material_Database!$D$4:$N$16,10,0)</f>
        <v>18</v>
      </c>
      <c r="G14" s="5">
        <f>HLOOKUP(G$4,Material_Database!$D$4:$N$16,10,0)</f>
        <v>18</v>
      </c>
      <c r="H14" s="5">
        <f>HLOOKUP(H$4,Material_Database!$D$4:$N$16,10,0)</f>
        <v>0</v>
      </c>
      <c r="I14" s="5">
        <f>HLOOKUP(I$4,Material_Database!$D$4:$N$16,10,0)</f>
        <v>0</v>
      </c>
      <c r="J14" s="5">
        <f>HLOOKUP(J$4,Material_Database!$D$4:$N$16,10,0)</f>
        <v>0</v>
      </c>
      <c r="K14" s="5">
        <f>HLOOKUP(K$4,Material_Database!$D$4:$N$16,10,0)</f>
        <v>0</v>
      </c>
      <c r="L14" s="5">
        <f>HLOOKUP(L$4,Material_Database!$D$4:$N$16,10,0)</f>
        <v>0</v>
      </c>
      <c r="M14" s="46">
        <f>HLOOKUP(M$4,Material_Database!$D$4:$N$16,10,0)</f>
        <v>0</v>
      </c>
    </row>
    <row r="15" spans="1:13" x14ac:dyDescent="0.25">
      <c r="A15" s="35" t="s">
        <v>27</v>
      </c>
      <c r="B15" s="4" t="s">
        <v>30</v>
      </c>
      <c r="C15" s="62" t="s">
        <v>33</v>
      </c>
      <c r="D15" s="5">
        <f>HLOOKUP(D$4,Material_Database!$D$4:$N$16,11,0)</f>
        <v>5.0000000000000001E-3</v>
      </c>
      <c r="E15" s="5">
        <f>HLOOKUP(E$4,Material_Database!$D$4:$N$16,11,0)</f>
        <v>5.0000000000000001E-3</v>
      </c>
      <c r="F15" s="5">
        <f>HLOOKUP(F$4,Material_Database!$D$4:$N$16,11,0)</f>
        <v>5.0000000000000001E-3</v>
      </c>
      <c r="G15" s="5">
        <f>HLOOKUP(G$4,Material_Database!$D$4:$N$16,11,0)</f>
        <v>5.0000000000000001E-3</v>
      </c>
      <c r="H15" s="5">
        <f>HLOOKUP(H$4,Material_Database!$D$4:$N$16,11,0)</f>
        <v>0</v>
      </c>
      <c r="I15" s="5">
        <f>HLOOKUP(I$4,Material_Database!$D$4:$N$16,11,0)</f>
        <v>0</v>
      </c>
      <c r="J15" s="5">
        <f>HLOOKUP(J$4,Material_Database!$D$4:$N$16,11,0)</f>
        <v>0</v>
      </c>
      <c r="K15" s="5">
        <f>HLOOKUP(K$4,Material_Database!$D$4:$N$16,11,0)</f>
        <v>0</v>
      </c>
      <c r="L15" s="5">
        <f>HLOOKUP(L$4,Material_Database!$D$4:$N$16,11,0)</f>
        <v>0</v>
      </c>
      <c r="M15" s="46">
        <f>HLOOKUP(M$4,Material_Database!$D$4:$N$16,11,0)</f>
        <v>0</v>
      </c>
    </row>
    <row r="16" spans="1:13" ht="17.25" x14ac:dyDescent="0.25">
      <c r="A16" s="35" t="s">
        <v>28</v>
      </c>
      <c r="B16" s="6" t="s">
        <v>36</v>
      </c>
      <c r="C16" s="62" t="s">
        <v>34</v>
      </c>
      <c r="D16" s="5">
        <f>HLOOKUP(D$4,Material_Database!$D$4:$N$16,12,0)</f>
        <v>20</v>
      </c>
      <c r="E16" s="5">
        <f>HLOOKUP(E$4,Material_Database!$D$4:$N$16,12,0)</f>
        <v>20</v>
      </c>
      <c r="F16" s="5">
        <f>HLOOKUP(F$4,Material_Database!$D$4:$N$16,12,0)</f>
        <v>20</v>
      </c>
      <c r="G16" s="5">
        <f>HLOOKUP(G$4,Material_Database!$D$4:$N$16,12,0)</f>
        <v>20</v>
      </c>
      <c r="H16" s="5">
        <f>HLOOKUP(H$4,Material_Database!$D$4:$N$16,12,0)</f>
        <v>0</v>
      </c>
      <c r="I16" s="5">
        <f>HLOOKUP(I$4,Material_Database!$D$4:$N$16,12,0)</f>
        <v>0</v>
      </c>
      <c r="J16" s="5">
        <f>HLOOKUP(J$4,Material_Database!$D$4:$N$16,12,0)</f>
        <v>0</v>
      </c>
      <c r="K16" s="5">
        <f>HLOOKUP(K$4,Material_Database!$D$4:$N$16,12,0)</f>
        <v>0</v>
      </c>
      <c r="L16" s="5">
        <f>HLOOKUP(L$4,Material_Database!$D$4:$N$16,12,0)</f>
        <v>0</v>
      </c>
      <c r="M16" s="46">
        <f>HLOOKUP(M$4,Material_Database!$D$4:$N$16,12,0)</f>
        <v>0</v>
      </c>
    </row>
    <row r="17" spans="1:13" ht="18.75" thickBot="1" x14ac:dyDescent="0.3">
      <c r="A17" s="47" t="s">
        <v>29</v>
      </c>
      <c r="B17" s="48" t="s">
        <v>37</v>
      </c>
      <c r="C17" s="61" t="s">
        <v>35</v>
      </c>
      <c r="D17" s="49">
        <f>HLOOKUP(D$4,Material_Database!$D$4:$N$16,13,0)</f>
        <v>21</v>
      </c>
      <c r="E17" s="49">
        <f>HLOOKUP(E$4,Material_Database!$D$4:$N$16,13,0)</f>
        <v>21</v>
      </c>
      <c r="F17" s="49">
        <f>HLOOKUP(F$4,Material_Database!$D$4:$N$16,13,0)</f>
        <v>21</v>
      </c>
      <c r="G17" s="49">
        <f>HLOOKUP(G$4,Material_Database!$D$4:$N$16,13,0)</f>
        <v>21</v>
      </c>
      <c r="H17" s="49">
        <f>HLOOKUP(H$4,Material_Database!$D$4:$N$16,13,0)</f>
        <v>0</v>
      </c>
      <c r="I17" s="49">
        <f>HLOOKUP(I$4,Material_Database!$D$4:$N$16,13,0)</f>
        <v>0</v>
      </c>
      <c r="J17" s="49">
        <f>HLOOKUP(J$4,Material_Database!$D$4:$N$16,13,0)</f>
        <v>0</v>
      </c>
      <c r="K17" s="49">
        <f>HLOOKUP(K$4,Material_Database!$D$4:$N$16,13,0)</f>
        <v>0</v>
      </c>
      <c r="L17" s="49">
        <f>HLOOKUP(L$4,Material_Database!$D$4:$N$16,13,0)</f>
        <v>0</v>
      </c>
      <c r="M17" s="50">
        <f>HLOOKUP(M$4,Material_Database!$D$4:$N$16,13,0)</f>
        <v>0</v>
      </c>
    </row>
    <row r="18" spans="1:13" ht="15.75" thickTop="1" x14ac:dyDescent="0.25">
      <c r="D18" s="5"/>
    </row>
    <row r="20" spans="1:13" ht="17.25" x14ac:dyDescent="0.25">
      <c r="A20" t="s">
        <v>47</v>
      </c>
      <c r="C20" s="2">
        <f>SUM(D17:M17)</f>
        <v>84</v>
      </c>
      <c r="D20" s="3" t="s">
        <v>35</v>
      </c>
    </row>
    <row r="21" spans="1:13" x14ac:dyDescent="0.25">
      <c r="C21" s="2"/>
      <c r="D21" s="3"/>
    </row>
    <row r="22" spans="1:13" x14ac:dyDescent="0.25">
      <c r="A22" t="s">
        <v>48</v>
      </c>
      <c r="C22" s="2">
        <f>SUM(D15:M15)</f>
        <v>0.02</v>
      </c>
      <c r="D22" s="3" t="s">
        <v>33</v>
      </c>
    </row>
  </sheetData>
  <dataConsolidate/>
  <mergeCells count="2">
    <mergeCell ref="A1:F1"/>
    <mergeCell ref="B4:C4"/>
  </mergeCells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Material_Database!$D$4:$N$4</xm:f>
          </x14:formula1>
          <xm:sqref>D4:M4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N16"/>
  <sheetViews>
    <sheetView workbookViewId="0">
      <selection activeCell="G15" sqref="G15"/>
    </sheetView>
  </sheetViews>
  <sheetFormatPr defaultRowHeight="15" x14ac:dyDescent="0.25"/>
  <cols>
    <col min="1" max="1" width="36.5703125" customWidth="1"/>
    <col min="4" max="4" width="9.140625" hidden="1" customWidth="1"/>
    <col min="5" max="7" width="9.140625" customWidth="1"/>
  </cols>
  <sheetData>
    <row r="1" spans="1:14" ht="31.5" customHeight="1" thickTop="1" thickBot="1" x14ac:dyDescent="0.3">
      <c r="A1" s="70" t="s">
        <v>43</v>
      </c>
      <c r="B1" s="67"/>
      <c r="C1" s="67"/>
      <c r="D1" s="67"/>
      <c r="E1" s="67"/>
    </row>
    <row r="2" spans="1:14" ht="15.75" thickTop="1" x14ac:dyDescent="0.25"/>
    <row r="3" spans="1:14" ht="15.75" thickBot="1" x14ac:dyDescent="0.3"/>
    <row r="4" spans="1:14" ht="33.75" customHeight="1" thickTop="1" thickBot="1" x14ac:dyDescent="0.3">
      <c r="A4" s="19" t="s">
        <v>14</v>
      </c>
      <c r="B4" s="20"/>
      <c r="C4" s="21"/>
      <c r="D4" s="64" t="s">
        <v>50</v>
      </c>
      <c r="E4" s="22" t="s">
        <v>49</v>
      </c>
      <c r="F4" s="20" t="s">
        <v>54</v>
      </c>
      <c r="G4" s="20" t="s">
        <v>45</v>
      </c>
      <c r="H4" s="20" t="s">
        <v>55</v>
      </c>
      <c r="I4" s="20" t="s">
        <v>55</v>
      </c>
      <c r="J4" s="20" t="s">
        <v>55</v>
      </c>
      <c r="K4" s="20" t="s">
        <v>55</v>
      </c>
      <c r="L4" s="20" t="s">
        <v>55</v>
      </c>
      <c r="M4" s="20" t="s">
        <v>55</v>
      </c>
      <c r="N4" s="21" t="s">
        <v>55</v>
      </c>
    </row>
    <row r="5" spans="1:14" ht="15.75" thickTop="1" x14ac:dyDescent="0.25">
      <c r="A5" s="14" t="s">
        <v>18</v>
      </c>
      <c r="B5" s="8" t="s">
        <v>10</v>
      </c>
      <c r="C5" s="17" t="s">
        <v>31</v>
      </c>
      <c r="D5" s="7">
        <v>0</v>
      </c>
      <c r="E5" s="15">
        <v>57450</v>
      </c>
      <c r="F5" s="9">
        <v>1</v>
      </c>
      <c r="G5" s="9">
        <v>20010000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 t="s">
        <v>19</v>
      </c>
      <c r="B6" s="10" t="s">
        <v>11</v>
      </c>
      <c r="C6" s="18" t="s">
        <v>31</v>
      </c>
      <c r="D6" s="65">
        <v>0</v>
      </c>
      <c r="E6" s="16">
        <v>57450</v>
      </c>
      <c r="F6" s="9">
        <v>2</v>
      </c>
      <c r="G6" s="9">
        <v>1301000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</row>
    <row r="7" spans="1:14" x14ac:dyDescent="0.25">
      <c r="A7" s="13" t="s">
        <v>20</v>
      </c>
      <c r="B7" s="10" t="s">
        <v>12</v>
      </c>
      <c r="C7" s="18" t="s">
        <v>31</v>
      </c>
      <c r="D7" s="65">
        <v>0</v>
      </c>
      <c r="E7" s="16">
        <v>2630</v>
      </c>
      <c r="F7" s="9">
        <v>3</v>
      </c>
      <c r="G7" s="9">
        <v>1001000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</row>
    <row r="8" spans="1:14" x14ac:dyDescent="0.25">
      <c r="A8" s="13" t="s">
        <v>21</v>
      </c>
      <c r="B8" s="10" t="s">
        <v>13</v>
      </c>
      <c r="C8" s="18" t="s">
        <v>32</v>
      </c>
      <c r="D8" s="65">
        <v>0</v>
      </c>
      <c r="E8" s="16">
        <v>3.6999999999999998E-2</v>
      </c>
      <c r="F8" s="9">
        <v>4</v>
      </c>
      <c r="G8" s="9">
        <v>0.3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ht="18" x14ac:dyDescent="0.25">
      <c r="A9" s="13" t="s">
        <v>22</v>
      </c>
      <c r="B9" s="12" t="s">
        <v>41</v>
      </c>
      <c r="C9" s="18" t="s">
        <v>31</v>
      </c>
      <c r="D9" s="65">
        <v>0</v>
      </c>
      <c r="E9" s="16">
        <v>700</v>
      </c>
      <c r="F9" s="9">
        <v>5</v>
      </c>
      <c r="G9" s="9">
        <v>14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</row>
    <row r="10" spans="1:14" ht="18" x14ac:dyDescent="0.25">
      <c r="A10" s="13" t="s">
        <v>23</v>
      </c>
      <c r="B10" s="12" t="s">
        <v>40</v>
      </c>
      <c r="C10" s="18" t="s">
        <v>31</v>
      </c>
      <c r="D10" s="65">
        <v>0</v>
      </c>
      <c r="E10" s="16">
        <v>350</v>
      </c>
      <c r="F10" s="9">
        <v>6</v>
      </c>
      <c r="G10" s="9">
        <v>15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</row>
    <row r="11" spans="1:14" ht="18" x14ac:dyDescent="0.25">
      <c r="A11" s="13" t="s">
        <v>24</v>
      </c>
      <c r="B11" s="12" t="s">
        <v>38</v>
      </c>
      <c r="C11" s="18" t="s">
        <v>31</v>
      </c>
      <c r="D11" s="65">
        <v>0</v>
      </c>
      <c r="E11" s="16">
        <v>700</v>
      </c>
      <c r="F11" s="9">
        <v>7</v>
      </c>
      <c r="G11" s="9">
        <v>16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4" ht="18" x14ac:dyDescent="0.25">
      <c r="A12" s="13" t="s">
        <v>25</v>
      </c>
      <c r="B12" s="12" t="s">
        <v>39</v>
      </c>
      <c r="C12" s="18" t="s">
        <v>31</v>
      </c>
      <c r="D12" s="65">
        <v>0</v>
      </c>
      <c r="E12" s="16">
        <v>350</v>
      </c>
      <c r="F12" s="9">
        <v>8</v>
      </c>
      <c r="G12" s="9">
        <v>17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ht="18" x14ac:dyDescent="0.25">
      <c r="A13" s="13" t="s">
        <v>26</v>
      </c>
      <c r="B13" s="12" t="s">
        <v>42</v>
      </c>
      <c r="C13" s="18" t="s">
        <v>31</v>
      </c>
      <c r="D13" s="65">
        <v>0</v>
      </c>
      <c r="E13" s="16">
        <v>70</v>
      </c>
      <c r="F13" s="9">
        <v>9</v>
      </c>
      <c r="G13" s="9">
        <v>18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x14ac:dyDescent="0.25">
      <c r="A14" s="13" t="s">
        <v>27</v>
      </c>
      <c r="B14" s="10" t="s">
        <v>30</v>
      </c>
      <c r="C14" s="18" t="s">
        <v>33</v>
      </c>
      <c r="D14" s="65">
        <v>0</v>
      </c>
      <c r="E14" s="16">
        <v>0.22</v>
      </c>
      <c r="F14" s="9">
        <v>10</v>
      </c>
      <c r="G14" s="9">
        <v>5.0000000000000001E-3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 ht="17.25" x14ac:dyDescent="0.25">
      <c r="A15" s="13" t="s">
        <v>28</v>
      </c>
      <c r="B15" s="12" t="s">
        <v>36</v>
      </c>
      <c r="C15" s="18" t="s">
        <v>34</v>
      </c>
      <c r="D15" s="65">
        <v>0</v>
      </c>
      <c r="E15" s="16">
        <v>1460</v>
      </c>
      <c r="F15" s="9">
        <v>11</v>
      </c>
      <c r="G15" s="9">
        <v>20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18" x14ac:dyDescent="0.25">
      <c r="A16" s="13" t="s">
        <v>29</v>
      </c>
      <c r="B16" s="10" t="s">
        <v>37</v>
      </c>
      <c r="C16" s="18" t="s">
        <v>35</v>
      </c>
      <c r="D16" s="65">
        <v>0</v>
      </c>
      <c r="E16" s="16">
        <v>321.2</v>
      </c>
      <c r="F16" s="9">
        <v>12</v>
      </c>
      <c r="G16" s="9">
        <v>21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Introduction,_Theory</vt:lpstr>
      <vt:lpstr>Stacking_sequence</vt:lpstr>
      <vt:lpstr>Material_Database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2020-03-17T20:32:45Z</dcterms:modified>
</cp:coreProperties>
</file>