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Coronavirus Extrapola" sheetId="1" r:id="rId4"/>
  </sheets>
</workbook>
</file>

<file path=xl/sharedStrings.xml><?xml version="1.0" encoding="utf-8"?>
<sst xmlns="http://schemas.openxmlformats.org/spreadsheetml/2006/main" uniqueCount="12">
  <si>
    <t>Coronavirus Extrapolations</t>
  </si>
  <si>
    <t>Date</t>
  </si>
  <si>
    <t>New Deaths</t>
  </si>
  <si>
    <t>New Inferred Cases</t>
  </si>
  <si>
    <t>New Confirmed Cases</t>
  </si>
  <si>
    <t>New Inferred/New Confirmed</t>
  </si>
  <si>
    <t>Weekly R (Past 3 Weeks)</t>
  </si>
  <si>
    <t>Deaths</t>
  </si>
  <si>
    <t>Inferred Cases: Deaths x 100 Lagged 2</t>
  </si>
  <si>
    <t>Confirmed Cases</t>
  </si>
  <si>
    <t>Inferred Cases/Confirmed Cases</t>
  </si>
  <si>
    <r>
      <rPr>
        <u val="single"/>
        <sz val="10"/>
        <color indexed="8"/>
        <rFont val="Helvetica Neue"/>
      </rPr>
      <t>https://www.icloud.com/numbers/0EzBEAgAQojAip4VJWYWIWICQ</t>
    </r>
  </si>
</sst>
</file>

<file path=xl/styles.xml><?xml version="1.0" encoding="utf-8"?>
<styleSheet xmlns="http://schemas.openxmlformats.org/spreadsheetml/2006/main">
  <numFmts count="4">
    <numFmt numFmtId="0" formatCode="General"/>
    <numFmt numFmtId="59" formatCode="yyyy-mm-dd"/>
    <numFmt numFmtId="60" formatCode="#,##0.0"/>
    <numFmt numFmtId="61" formatCode="0.0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36"/>
      <color indexed="8"/>
      <name val="Helvetica Neue"/>
    </font>
    <font>
      <b val="1"/>
      <sz val="10"/>
      <color indexed="8"/>
      <name val="Helvetica Neue"/>
    </font>
    <font>
      <sz val="10"/>
      <color indexed="14"/>
      <name val="Helvetica Neue"/>
    </font>
    <font>
      <sz val="10"/>
      <color indexed="15"/>
      <name val="Helvetica Neue"/>
    </font>
    <font>
      <u val="single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6"/>
      </right>
      <top style="thin">
        <color indexed="11"/>
      </top>
      <bottom style="thin">
        <color indexed="10"/>
      </bottom>
      <diagonal/>
    </border>
    <border>
      <left style="thin">
        <color indexed="16"/>
      </left>
      <right style="thin">
        <color indexed="16"/>
      </right>
      <top style="thin">
        <color indexed="12"/>
      </top>
      <bottom style="thin">
        <color indexed="12"/>
      </bottom>
      <diagonal/>
    </border>
    <border>
      <left style="thin">
        <color indexed="16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6"/>
      </right>
      <top style="thin">
        <color indexed="10"/>
      </top>
      <bottom style="thin">
        <color indexed="10"/>
      </bottom>
      <diagonal/>
    </border>
    <border>
      <left style="thin">
        <color indexed="16"/>
      </left>
      <right style="thin">
        <color indexed="16"/>
      </right>
      <top style="thin">
        <color indexed="12"/>
      </top>
      <bottom style="thin">
        <color indexed="10"/>
      </bottom>
      <diagonal/>
    </border>
    <border>
      <left style="thin">
        <color indexed="16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6"/>
      </left>
      <right style="thin">
        <color indexed="16"/>
      </right>
      <top style="thin">
        <color indexed="10"/>
      </top>
      <bottom style="thin">
        <color indexed="10"/>
      </bottom>
      <diagonal/>
    </border>
    <border>
      <left style="thin">
        <color indexed="16"/>
      </left>
      <right style="thin">
        <color indexed="16"/>
      </right>
      <top style="thin">
        <color indexed="10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top" wrapText="1"/>
    </xf>
    <xf numFmtId="0" fontId="3" fillId="2" borderId="1" applyNumberFormat="0" applyFont="1" applyFill="1" applyBorder="1" applyAlignment="1" applyProtection="0">
      <alignment horizontal="center" vertical="top" wrapText="1"/>
    </xf>
    <xf numFmtId="49" fontId="3" fillId="2" borderId="2" applyNumberFormat="1" applyFont="1" applyFill="1" applyBorder="1" applyAlignment="1" applyProtection="0">
      <alignment horizontal="center" vertical="top" wrapText="1"/>
    </xf>
    <xf numFmtId="59" fontId="3" fillId="3" borderId="3" applyNumberFormat="1" applyFont="1" applyFill="1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3" fontId="4" borderId="5" applyNumberFormat="1" applyFont="1" applyFill="0" applyBorder="1" applyAlignment="1" applyProtection="0">
      <alignment vertical="top" wrapText="1"/>
    </xf>
    <xf numFmtId="3" fontId="0" borderId="5" applyNumberFormat="1" applyFont="1" applyFill="0" applyBorder="1" applyAlignment="1" applyProtection="0">
      <alignment vertical="top" wrapText="1"/>
    </xf>
    <xf numFmtId="60" fontId="5" borderId="5" applyNumberFormat="1" applyFont="1" applyFill="0" applyBorder="1" applyAlignment="1" applyProtection="0">
      <alignment vertical="top" wrapText="1"/>
    </xf>
    <xf numFmtId="4" fontId="5" borderId="5" applyNumberFormat="1" applyFont="1" applyFill="0" applyBorder="1" applyAlignment="1" applyProtection="0">
      <alignment vertical="top" wrapText="1"/>
    </xf>
    <xf numFmtId="60" fontId="5" borderId="6" applyNumberFormat="1" applyFont="1" applyFill="0" applyBorder="1" applyAlignment="1" applyProtection="0">
      <alignment vertical="top" wrapText="1"/>
    </xf>
    <xf numFmtId="59" fontId="3" fillId="4" borderId="7" applyNumberFormat="1" applyFont="1" applyFill="1" applyBorder="1" applyAlignment="1" applyProtection="0">
      <alignment vertical="top" wrapText="1"/>
    </xf>
    <xf numFmtId="3" fontId="0" borderId="8" applyNumberFormat="1" applyFont="1" applyFill="0" applyBorder="1" applyAlignment="1" applyProtection="0">
      <alignment vertical="top" wrapText="1"/>
    </xf>
    <xf numFmtId="3" fontId="5" borderId="5" applyNumberFormat="1" applyFont="1" applyFill="0" applyBorder="1" applyAlignment="1" applyProtection="0">
      <alignment vertical="top" wrapText="1"/>
    </xf>
    <xf numFmtId="59" fontId="3" fillId="3" borderId="9" applyNumberFormat="1" applyFont="1" applyFill="1" applyBorder="1" applyAlignment="1" applyProtection="0">
      <alignment vertical="top" wrapText="1"/>
    </xf>
    <xf numFmtId="3" fontId="0" borderId="10" applyNumberFormat="1" applyFont="1" applyFill="0" applyBorder="1" applyAlignment="1" applyProtection="0">
      <alignment vertical="top" wrapText="1"/>
    </xf>
    <xf numFmtId="3" fontId="4" borderId="11" applyNumberFormat="1" applyFont="1" applyFill="0" applyBorder="1" applyAlignment="1" applyProtection="0">
      <alignment vertical="top" wrapText="1"/>
    </xf>
    <xf numFmtId="3" fontId="0" borderId="11" applyNumberFormat="1" applyFont="1" applyFill="0" applyBorder="1" applyAlignment="1" applyProtection="0">
      <alignment vertical="top" wrapText="1"/>
    </xf>
    <xf numFmtId="60" fontId="5" borderId="11" applyNumberFormat="1" applyFont="1" applyFill="0" applyBorder="1" applyAlignment="1" applyProtection="0">
      <alignment vertical="top" wrapText="1"/>
    </xf>
    <xf numFmtId="4" fontId="5" borderId="11" applyNumberFormat="1" applyFont="1" applyFill="0" applyBorder="1" applyAlignment="1" applyProtection="0">
      <alignment vertical="top" wrapText="1"/>
    </xf>
    <xf numFmtId="60" fontId="5" borderId="12" applyNumberFormat="1" applyFont="1" applyFill="0" applyBorder="1" applyAlignment="1" applyProtection="0">
      <alignment vertical="top" wrapText="1"/>
    </xf>
    <xf numFmtId="59" fontId="3" fillId="4" borderId="13" applyNumberFormat="1" applyFont="1" applyFill="1" applyBorder="1" applyAlignment="1" applyProtection="0">
      <alignment vertical="top" wrapText="1"/>
    </xf>
    <xf numFmtId="3" fontId="0" borderId="14" applyNumberFormat="1" applyFont="1" applyFill="0" applyBorder="1" applyAlignment="1" applyProtection="0">
      <alignment vertical="top" wrapText="1"/>
    </xf>
    <xf numFmtId="3" fontId="5" borderId="11" applyNumberFormat="1" applyFont="1" applyFill="0" applyBorder="1" applyAlignment="1" applyProtection="0">
      <alignment vertical="top" wrapText="1"/>
    </xf>
    <xf numFmtId="60" fontId="0" borderId="11" applyNumberFormat="1" applyFont="1" applyFill="0" applyBorder="1" applyAlignment="1" applyProtection="0">
      <alignment vertical="top" wrapText="1"/>
    </xf>
    <xf numFmtId="4" fontId="0" borderId="11" applyNumberFormat="1" applyFont="1" applyFill="0" applyBorder="1" applyAlignment="1" applyProtection="0">
      <alignment vertical="top" wrapText="1"/>
    </xf>
    <xf numFmtId="59" fontId="3" fillId="4" borderId="15" applyNumberFormat="1" applyFont="1" applyFill="1" applyBorder="1" applyAlignment="1" applyProtection="0">
      <alignment vertical="top" wrapText="1"/>
    </xf>
    <xf numFmtId="60" fontId="0" borderId="12" applyNumberFormat="1" applyFont="1" applyFill="0" applyBorder="1" applyAlignment="1" applyProtection="0">
      <alignment vertical="top" wrapText="1"/>
    </xf>
    <xf numFmtId="1" fontId="0" borderId="11" applyNumberFormat="1" applyFont="1" applyFill="0" applyBorder="1" applyAlignment="1" applyProtection="0">
      <alignment vertical="top" wrapText="1"/>
    </xf>
    <xf numFmtId="0" fontId="3" fillId="3" borderId="9" applyNumberFormat="0" applyFont="1" applyFill="1" applyBorder="1" applyAlignment="1" applyProtection="0">
      <alignment vertical="top" wrapText="1"/>
    </xf>
    <xf numFmtId="1" fontId="0" borderId="10" applyNumberFormat="1" applyFont="1" applyFill="0" applyBorder="1" applyAlignment="1" applyProtection="0">
      <alignment vertical="top" wrapText="1"/>
    </xf>
    <xf numFmtId="0" fontId="3" fillId="4" borderId="15" applyNumberFormat="0" applyFont="1" applyFill="1" applyBorder="1" applyAlignment="1" applyProtection="0">
      <alignment vertical="top" wrapText="1"/>
    </xf>
    <xf numFmtId="3" fontId="0" borderId="14" applyNumberFormat="1" applyFont="1" applyFill="0" applyBorder="1" applyAlignment="1" applyProtection="0">
      <alignment vertical="top"/>
    </xf>
    <xf numFmtId="49" fontId="0" borderId="10" applyNumberFormat="1" applyFont="1" applyFill="0" applyBorder="1" applyAlignment="1" applyProtection="0">
      <alignment vertical="top"/>
    </xf>
    <xf numFmtId="61" fontId="0" borderId="11" applyNumberFormat="1" applyFont="1" applyFill="0" applyBorder="1" applyAlignment="1" applyProtection="0">
      <alignment vertical="top" wrapText="1"/>
    </xf>
    <xf numFmtId="2" fontId="0" borderId="11" applyNumberFormat="1" applyFont="1" applyFill="0" applyBorder="1" applyAlignment="1" applyProtection="0">
      <alignment vertical="top" wrapText="1"/>
    </xf>
    <xf numFmtId="61" fontId="0" borderId="12" applyNumberFormat="1" applyFont="1" applyFill="0" applyBorder="1" applyAlignment="1" applyProtection="0">
      <alignment vertical="top" wrapText="1"/>
    </xf>
    <xf numFmtId="0" fontId="3" fillId="4" borderId="16" applyNumberFormat="0" applyFont="1" applyFill="1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/>
    </xf>
    <xf numFmtId="0" fontId="3" fillId="4" borderId="17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fdfdf"/>
      <rgbColor rgb="ffdbdbdb"/>
      <rgbColor rgb="fff27100"/>
      <rgbColor rgb="ffd69500"/>
      <rgbColor rgb="fff0f0f0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cloud.com/numbers/0EzBEAgAQojAip4VJWYWIWICQ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L2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3.75" style="1" customWidth="1"/>
    <col min="2" max="2" width="8.26562" style="1" customWidth="1"/>
    <col min="3" max="3" width="10.125" style="1" customWidth="1"/>
    <col min="4" max="4" width="10.4062" style="1" customWidth="1"/>
    <col min="5" max="6" width="10.2969" style="1" customWidth="1"/>
    <col min="7" max="7" width="4.97656" style="1" customWidth="1"/>
    <col min="8" max="8" width="13.0078" style="1" customWidth="1"/>
    <col min="9" max="9" width="10.4609" style="1" customWidth="1"/>
    <col min="10" max="10" width="11.7891" style="1" customWidth="1"/>
    <col min="11" max="11" width="10.4062" style="1" customWidth="1"/>
    <col min="12" max="12" width="10.2969" style="1" customWidth="1"/>
    <col min="13" max="16384" width="16.3516" style="1" customWidth="1"/>
  </cols>
  <sheetData>
    <row r="1" ht="56.9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56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s="4"/>
      <c r="H2" t="s" s="5">
        <v>1</v>
      </c>
      <c r="I2" t="s" s="3">
        <v>7</v>
      </c>
      <c r="J2" t="s" s="3">
        <v>8</v>
      </c>
      <c r="K2" t="s" s="3">
        <v>9</v>
      </c>
      <c r="L2" t="s" s="3">
        <v>10</v>
      </c>
    </row>
    <row r="3" ht="20.45" customHeight="1">
      <c r="A3" s="6">
        <f>$A4+7</f>
        <v>43993</v>
      </c>
      <c r="B3" s="7">
        <f>I3-I4</f>
        <v>5861</v>
      </c>
      <c r="C3" s="8">
        <f>J3-J4</f>
        <v>642219.8</v>
      </c>
      <c r="D3" s="9">
        <f>K3-K4</f>
        <v>165650</v>
      </c>
      <c r="E3" s="10">
        <f>C3/D3</f>
        <v>3.87696830667069</v>
      </c>
      <c r="F3" s="11">
        <f>(C3/C6)^(1/3)</f>
        <v>0.99229320991712</v>
      </c>
      <c r="G3" s="12"/>
      <c r="H3" s="13">
        <f>$A4+7</f>
        <v>43993</v>
      </c>
      <c r="I3" s="14">
        <v>116034</v>
      </c>
      <c r="J3" s="15">
        <f>K3*L3</f>
        <v>12956146.2</v>
      </c>
      <c r="K3" s="9">
        <v>2089701</v>
      </c>
      <c r="L3" s="10">
        <v>6.2</v>
      </c>
    </row>
    <row r="4" ht="20.25" customHeight="1">
      <c r="A4" s="16">
        <f>$A5+7</f>
        <v>43986</v>
      </c>
      <c r="B4" s="17">
        <f>I4-I5</f>
        <v>6573</v>
      </c>
      <c r="C4" s="18">
        <f>J4-J5</f>
        <v>710526.4</v>
      </c>
      <c r="D4" s="19">
        <f>K4-K5</f>
        <v>159051</v>
      </c>
      <c r="E4" s="20">
        <f>C4/D4</f>
        <v>4.46728659360834</v>
      </c>
      <c r="F4" s="21">
        <f>(C4/C7)^(1/3)</f>
        <v>0.993483433952295</v>
      </c>
      <c r="G4" s="22"/>
      <c r="H4" s="23">
        <f>$A5+7</f>
        <v>43986</v>
      </c>
      <c r="I4" s="24">
        <v>110173</v>
      </c>
      <c r="J4" s="25">
        <f>K4*L4</f>
        <v>12313926.4</v>
      </c>
      <c r="K4" s="19">
        <v>1924051</v>
      </c>
      <c r="L4" s="20">
        <v>6.4</v>
      </c>
    </row>
    <row r="5" ht="20.05" customHeight="1">
      <c r="A5" s="16">
        <f>$A6+7</f>
        <v>43979</v>
      </c>
      <c r="B5" s="17">
        <f>I5-I6</f>
        <v>7246</v>
      </c>
      <c r="C5" s="19">
        <f>J5-J6</f>
        <v>586100</v>
      </c>
      <c r="D5" s="19">
        <f>K5-K6</f>
        <v>144103</v>
      </c>
      <c r="E5" s="26">
        <f>C5/D5</f>
        <v>4.0672296898746</v>
      </c>
      <c r="F5" s="27">
        <f>(C5/C8)^(1/3)</f>
        <v>0.855706410034197</v>
      </c>
      <c r="G5" s="22"/>
      <c r="H5" s="28">
        <f>$A6+7</f>
        <v>43979</v>
      </c>
      <c r="I5" s="24">
        <v>103600</v>
      </c>
      <c r="J5" s="19">
        <f>I3*100</f>
        <v>11603400</v>
      </c>
      <c r="K5" s="19">
        <v>1765000</v>
      </c>
      <c r="L5" s="26">
        <f>J5/K5</f>
        <v>6.57416430594901</v>
      </c>
    </row>
    <row r="6" ht="20.05" customHeight="1">
      <c r="A6" s="16">
        <f>$A7+7</f>
        <v>43972</v>
      </c>
      <c r="B6" s="17">
        <f>I6-I7</f>
        <v>9354</v>
      </c>
      <c r="C6" s="19">
        <f>J6-J7</f>
        <v>657300</v>
      </c>
      <c r="D6" s="19">
        <f>K6-K7</f>
        <v>180897</v>
      </c>
      <c r="E6" s="26">
        <f>C6/D6</f>
        <v>3.63355942884625</v>
      </c>
      <c r="F6" s="27">
        <f>(C6/C9)^(1/3)</f>
        <v>0.867393117289844</v>
      </c>
      <c r="G6" s="29"/>
      <c r="H6" s="28">
        <f>$A7+7</f>
        <v>43972</v>
      </c>
      <c r="I6" s="24">
        <v>96354</v>
      </c>
      <c r="J6" s="19">
        <f>I4*100</f>
        <v>11017300</v>
      </c>
      <c r="K6" s="19">
        <v>1620897</v>
      </c>
      <c r="L6" s="26">
        <f>J6/K6</f>
        <v>6.79703892350964</v>
      </c>
    </row>
    <row r="7" ht="20.05" customHeight="1">
      <c r="A7" s="16">
        <v>43965</v>
      </c>
      <c r="B7" s="17">
        <f>I7-I8</f>
        <v>10072</v>
      </c>
      <c r="C7" s="19">
        <f>J7-J8</f>
        <v>724600</v>
      </c>
      <c r="D7" s="19">
        <f>K7-K8</f>
        <v>147377</v>
      </c>
      <c r="E7" s="26">
        <f>C7/D7</f>
        <v>4.9166423526059</v>
      </c>
      <c r="F7" s="27">
        <f>(C7/C10)^(1/3)</f>
        <v>0.821458126164389</v>
      </c>
      <c r="G7" s="29"/>
      <c r="H7" s="28">
        <v>43965</v>
      </c>
      <c r="I7" s="24">
        <v>87000</v>
      </c>
      <c r="J7" s="19">
        <v>10360000</v>
      </c>
      <c r="K7" s="19">
        <v>1440000</v>
      </c>
      <c r="L7" s="26">
        <f>J7/K7</f>
        <v>7.19444444444444</v>
      </c>
    </row>
    <row r="8" ht="20.05" customHeight="1">
      <c r="A8" s="16">
        <v>43958</v>
      </c>
      <c r="B8" s="17">
        <f>I8-I9</f>
        <v>13072</v>
      </c>
      <c r="C8" s="19">
        <f>J8-J9</f>
        <v>935400</v>
      </c>
      <c r="D8" s="19">
        <f>K8-K9</f>
        <v>197600</v>
      </c>
      <c r="E8" s="26">
        <f>C8/D8</f>
        <v>4.73380566801619</v>
      </c>
      <c r="F8" s="27">
        <f>(C8/C11)^(1/3)</f>
        <v>0.882280646327855</v>
      </c>
      <c r="G8" s="29"/>
      <c r="H8" s="28">
        <v>43958</v>
      </c>
      <c r="I8" s="24">
        <v>76928</v>
      </c>
      <c r="J8" s="19">
        <f>I6*100</f>
        <v>9635400</v>
      </c>
      <c r="K8" s="19">
        <v>1292623</v>
      </c>
      <c r="L8" s="26">
        <f>J8/K8</f>
        <v>7.45414556293676</v>
      </c>
    </row>
    <row r="9" ht="20.05" customHeight="1">
      <c r="A9" s="16">
        <v>43951</v>
      </c>
      <c r="B9" s="17">
        <f>I9-I10</f>
        <v>13620</v>
      </c>
      <c r="C9" s="19">
        <f>J9-J10</f>
        <v>1007200</v>
      </c>
      <c r="D9" s="19">
        <f>K9-K10</f>
        <v>208581</v>
      </c>
      <c r="E9" s="26">
        <f>C9/D9</f>
        <v>4.82881949937914</v>
      </c>
      <c r="F9" s="27">
        <f>(C9/C12)^(1/3)</f>
        <v>0.863947788733022</v>
      </c>
      <c r="G9" s="29"/>
      <c r="H9" s="28">
        <v>43951</v>
      </c>
      <c r="I9" s="24">
        <v>63856</v>
      </c>
      <c r="J9" s="19">
        <f>100*I7</f>
        <v>8700000</v>
      </c>
      <c r="K9" s="19">
        <v>1095023</v>
      </c>
      <c r="L9" s="26">
        <f>J9/K9</f>
        <v>7.9450385973628</v>
      </c>
    </row>
    <row r="10" ht="20.05" customHeight="1">
      <c r="A10" s="16">
        <v>43944</v>
      </c>
      <c r="B10" s="17">
        <f>I10-I11</f>
        <v>15619</v>
      </c>
      <c r="C10" s="19">
        <f>J10-J11</f>
        <v>1307200</v>
      </c>
      <c r="D10" s="19">
        <f>K10-K11</f>
        <v>246778</v>
      </c>
      <c r="E10" s="26">
        <f>C10/D10</f>
        <v>5.29706862037945</v>
      </c>
      <c r="F10" s="27">
        <f>(C10/C13)^(1/3)</f>
        <v>0.90044233315585</v>
      </c>
      <c r="G10" s="29"/>
      <c r="H10" s="28">
        <v>43944</v>
      </c>
      <c r="I10" s="24">
        <v>50236</v>
      </c>
      <c r="J10" s="19">
        <f>100*I8</f>
        <v>7692800</v>
      </c>
      <c r="K10" s="19">
        <v>886442</v>
      </c>
      <c r="L10" s="26">
        <f>J10/K10</f>
        <v>8.67828916048653</v>
      </c>
    </row>
    <row r="11" ht="20.05" customHeight="1">
      <c r="A11" s="16">
        <v>43937</v>
      </c>
      <c r="B11" s="17">
        <f>I11-I12</f>
        <v>17905</v>
      </c>
      <c r="C11" s="19">
        <f>J11-J12</f>
        <v>1362000</v>
      </c>
      <c r="D11" s="19">
        <f>K11-K12</f>
        <v>207532</v>
      </c>
      <c r="E11" s="26">
        <f>C11/D11</f>
        <v>6.56284332054816</v>
      </c>
      <c r="F11" s="27">
        <f>(C11/C14)^(1/3)</f>
        <v>1.08633310680582</v>
      </c>
      <c r="G11" s="29"/>
      <c r="H11" s="28">
        <v>43937</v>
      </c>
      <c r="I11" s="24">
        <v>34617</v>
      </c>
      <c r="J11" s="19">
        <f>100*I9</f>
        <v>6385600</v>
      </c>
      <c r="K11" s="19">
        <v>639664</v>
      </c>
      <c r="L11" s="26">
        <f>J11/K11</f>
        <v>9.98274093899297</v>
      </c>
    </row>
    <row r="12" ht="20.05" customHeight="1">
      <c r="A12" s="16">
        <f>$A11-7</f>
        <v>43930</v>
      </c>
      <c r="B12" s="17">
        <f>I12-I13</f>
        <v>10624</v>
      </c>
      <c r="C12" s="19">
        <f>J12-J13</f>
        <v>1561900</v>
      </c>
      <c r="D12" s="19">
        <f>K12-K13</f>
        <v>215411</v>
      </c>
      <c r="E12" s="26">
        <f>C12/D12</f>
        <v>7.25079034961074</v>
      </c>
      <c r="F12" s="27">
        <f>(C12/C15)^(1/3)</f>
        <v>1.48267331704548</v>
      </c>
      <c r="G12" s="29"/>
      <c r="H12" s="28">
        <f>$A11-7</f>
        <v>43930</v>
      </c>
      <c r="I12" s="24">
        <v>16712</v>
      </c>
      <c r="J12" s="19">
        <f>100*I10</f>
        <v>5023600</v>
      </c>
      <c r="K12" s="19">
        <v>432132</v>
      </c>
      <c r="L12" s="26">
        <f>J12/K12</f>
        <v>11.6251515740561</v>
      </c>
    </row>
    <row r="13" ht="20.05" customHeight="1">
      <c r="A13" s="16">
        <f>$A12-7</f>
        <v>43923</v>
      </c>
      <c r="B13" s="17">
        <f>I13-I14</f>
        <v>4792</v>
      </c>
      <c r="C13" s="19">
        <f>J13-J14</f>
        <v>1790500</v>
      </c>
      <c r="D13" s="19">
        <f>K13-K14</f>
        <v>147527</v>
      </c>
      <c r="E13" s="26">
        <f>C13/D13</f>
        <v>12.1367614063866</v>
      </c>
      <c r="F13" s="27">
        <f>(C13/C16)^(1/3)</f>
        <v>2.54204134080383</v>
      </c>
      <c r="G13" s="29"/>
      <c r="H13" s="28">
        <f>$A12-7</f>
        <v>43923</v>
      </c>
      <c r="I13" s="24">
        <v>6088</v>
      </c>
      <c r="J13" s="19">
        <f>100*I11</f>
        <v>3461700</v>
      </c>
      <c r="K13" s="19">
        <v>216721</v>
      </c>
      <c r="L13" s="26">
        <f>J13/K13</f>
        <v>15.9730713682569</v>
      </c>
    </row>
    <row r="14" ht="20.05" customHeight="1">
      <c r="A14" s="16">
        <f>$A13-7</f>
        <v>43916</v>
      </c>
      <c r="B14" s="17">
        <f>I14-I15</f>
        <v>1090</v>
      </c>
      <c r="C14" s="19">
        <f>J14-J15</f>
        <v>1062400</v>
      </c>
      <c r="D14" s="19">
        <f>K14-K15</f>
        <v>59779</v>
      </c>
      <c r="E14" s="26">
        <f>C14/D14</f>
        <v>17.7721273356864</v>
      </c>
      <c r="F14" s="27">
        <f>(C14/C17)^(1/3)</f>
        <v>4.00806453796077</v>
      </c>
      <c r="G14" s="29"/>
      <c r="H14" s="28">
        <f>$A13-7</f>
        <v>43916</v>
      </c>
      <c r="I14" s="24">
        <v>1296</v>
      </c>
      <c r="J14" s="19">
        <f>100*I12</f>
        <v>1671200</v>
      </c>
      <c r="K14" s="19">
        <v>69194</v>
      </c>
      <c r="L14" s="26">
        <f>J14/K14</f>
        <v>24.1523831546088</v>
      </c>
    </row>
    <row r="15" ht="20.05" customHeight="1">
      <c r="A15" s="16">
        <f>$A14-7</f>
        <v>43909</v>
      </c>
      <c r="B15" s="17">
        <f>I15-I16</f>
        <v>165</v>
      </c>
      <c r="C15" s="19">
        <f>J15-J16</f>
        <v>479200</v>
      </c>
      <c r="D15" s="19">
        <f>K15-K16</f>
        <v>8103</v>
      </c>
      <c r="E15" s="26">
        <f>C15/D15</f>
        <v>59.138590645440</v>
      </c>
      <c r="F15" s="27">
        <f>(C15/C18)^(1/3)</f>
        <v>5.48747983275193</v>
      </c>
      <c r="G15" s="29"/>
      <c r="H15" s="28">
        <f>$A14-7</f>
        <v>43909</v>
      </c>
      <c r="I15" s="24">
        <v>206</v>
      </c>
      <c r="J15" s="19">
        <f>100*I13</f>
        <v>608800</v>
      </c>
      <c r="K15" s="19">
        <v>9415</v>
      </c>
      <c r="L15" s="26">
        <f>J15/K15</f>
        <v>64.6627721720659</v>
      </c>
    </row>
    <row r="16" ht="20.05" customHeight="1">
      <c r="A16" s="16">
        <f>$A15-7</f>
        <v>43902</v>
      </c>
      <c r="B16" s="17">
        <f>I16-I17</f>
        <v>29</v>
      </c>
      <c r="C16" s="19">
        <f>J16-J17</f>
        <v>109000</v>
      </c>
      <c r="D16" s="19">
        <f>K16-K17</f>
        <v>1153</v>
      </c>
      <c r="E16" s="26">
        <f>C16/D16</f>
        <v>94.53599306157849</v>
      </c>
      <c r="F16" s="27">
        <f>(C16/C19)^(1/3)</f>
        <v>4.62748057383939</v>
      </c>
      <c r="G16" s="29"/>
      <c r="H16" s="28">
        <f>$A15-7</f>
        <v>43902</v>
      </c>
      <c r="I16" s="24">
        <v>41</v>
      </c>
      <c r="J16" s="19">
        <f>100*I14</f>
        <v>129600</v>
      </c>
      <c r="K16" s="19">
        <v>1312</v>
      </c>
      <c r="L16" s="26">
        <f>J16/K16</f>
        <v>98.78048780487801</v>
      </c>
    </row>
    <row r="17" ht="20.05" customHeight="1">
      <c r="A17" s="16">
        <f>$A16-7</f>
        <v>43895</v>
      </c>
      <c r="B17" s="17">
        <f>I17-I18</f>
        <v>11</v>
      </c>
      <c r="C17" s="19">
        <f>J17-J18</f>
        <v>16500</v>
      </c>
      <c r="D17" s="19">
        <f>K17-K18</f>
        <v>100</v>
      </c>
      <c r="E17" s="26">
        <f>C17/D17</f>
        <v>165</v>
      </c>
      <c r="F17" s="27"/>
      <c r="G17" s="29"/>
      <c r="H17" s="28">
        <f>$A16-7</f>
        <v>43895</v>
      </c>
      <c r="I17" s="24">
        <v>12</v>
      </c>
      <c r="J17" s="19">
        <f>100*I15</f>
        <v>20600</v>
      </c>
      <c r="K17" s="19">
        <v>159</v>
      </c>
      <c r="L17" s="26">
        <f>J17/K17</f>
        <v>129.559748427673</v>
      </c>
    </row>
    <row r="18" ht="20.05" customHeight="1">
      <c r="A18" s="16">
        <f>$A17-7</f>
        <v>43888</v>
      </c>
      <c r="B18" s="17"/>
      <c r="C18" s="19">
        <f>J18-J19</f>
        <v>2900</v>
      </c>
      <c r="D18" s="19">
        <f>K18-K19</f>
        <v>44</v>
      </c>
      <c r="E18" s="26">
        <f>C18/D18</f>
        <v>65.90909090909091</v>
      </c>
      <c r="F18" s="27"/>
      <c r="G18" s="29"/>
      <c r="H18" s="28">
        <f>$A17-7</f>
        <v>43888</v>
      </c>
      <c r="I18" s="24">
        <v>1</v>
      </c>
      <c r="J18" s="19">
        <f>100*I16</f>
        <v>4100</v>
      </c>
      <c r="K18" s="19">
        <v>59</v>
      </c>
      <c r="L18" s="26">
        <f>J18/K18</f>
        <v>69.4915254237288</v>
      </c>
    </row>
    <row r="19" ht="20.05" customHeight="1">
      <c r="A19" s="16">
        <f>$A18-7</f>
        <v>43881</v>
      </c>
      <c r="B19" s="17"/>
      <c r="C19" s="19">
        <f>J19-J20</f>
        <v>1100</v>
      </c>
      <c r="D19" s="19">
        <f>K19-K20</f>
        <v>1</v>
      </c>
      <c r="E19" s="26">
        <f>C19/D19</f>
        <v>1100</v>
      </c>
      <c r="F19" s="27"/>
      <c r="G19" s="29"/>
      <c r="H19" s="28">
        <f>$A18-7</f>
        <v>43881</v>
      </c>
      <c r="I19" s="24"/>
      <c r="J19" s="19">
        <f>100*I17</f>
        <v>1200</v>
      </c>
      <c r="K19" s="19">
        <v>15</v>
      </c>
      <c r="L19" s="26">
        <f>J19/K19</f>
        <v>80</v>
      </c>
    </row>
    <row r="20" ht="20.05" customHeight="1">
      <c r="A20" s="16">
        <f>$A19-7</f>
        <v>43874</v>
      </c>
      <c r="B20" s="17"/>
      <c r="C20" s="19"/>
      <c r="D20" s="19">
        <f>K20-K21</f>
        <v>2</v>
      </c>
      <c r="E20" s="26"/>
      <c r="F20" s="27"/>
      <c r="G20" s="29"/>
      <c r="H20" s="28">
        <f>$A19-7</f>
        <v>43874</v>
      </c>
      <c r="I20" s="24"/>
      <c r="J20" s="19">
        <f>100*I18</f>
        <v>100</v>
      </c>
      <c r="K20" s="19">
        <v>14</v>
      </c>
      <c r="L20" s="26">
        <f>J20/K20</f>
        <v>7.14285714285714</v>
      </c>
    </row>
    <row r="21" ht="20.05" customHeight="1">
      <c r="A21" s="16">
        <f>$A20-7</f>
        <v>43867</v>
      </c>
      <c r="B21" s="17"/>
      <c r="C21" s="19"/>
      <c r="D21" s="19">
        <f>K21-K22</f>
        <v>7</v>
      </c>
      <c r="E21" s="26"/>
      <c r="F21" s="27"/>
      <c r="G21" s="29"/>
      <c r="H21" s="28">
        <f>$A20-7</f>
        <v>43867</v>
      </c>
      <c r="I21" s="24"/>
      <c r="J21" s="19"/>
      <c r="K21" s="30">
        <v>12</v>
      </c>
      <c r="L21" s="26">
        <f>J21/K21</f>
        <v>0</v>
      </c>
    </row>
    <row r="22" ht="20.05" customHeight="1">
      <c r="A22" s="16">
        <f>$A21-7</f>
        <v>43860</v>
      </c>
      <c r="B22" s="17"/>
      <c r="C22" s="19"/>
      <c r="D22" s="19">
        <f>K22-K23</f>
        <v>4</v>
      </c>
      <c r="E22" s="26"/>
      <c r="F22" s="27"/>
      <c r="G22" s="29"/>
      <c r="H22" s="28">
        <f>$A21-7</f>
        <v>43860</v>
      </c>
      <c r="I22" s="24"/>
      <c r="J22" s="19"/>
      <c r="K22" s="30">
        <v>5</v>
      </c>
      <c r="L22" s="26">
        <f>J22/K22</f>
        <v>0</v>
      </c>
    </row>
    <row r="23" ht="20.05" customHeight="1">
      <c r="A23" s="31"/>
      <c r="B23" s="32"/>
      <c r="C23" s="30"/>
      <c r="D23" s="30"/>
      <c r="E23" s="26"/>
      <c r="F23" s="27"/>
      <c r="G23" s="29"/>
      <c r="H23" s="33"/>
      <c r="I23" s="34"/>
      <c r="J23" s="30"/>
      <c r="K23" s="30">
        <v>1</v>
      </c>
      <c r="L23" s="26">
        <f>J23/K23</f>
        <v>0</v>
      </c>
    </row>
    <row r="24" ht="20.05" customHeight="1">
      <c r="A24" s="31"/>
      <c r="B24" t="s" s="35">
        <v>11</v>
      </c>
      <c r="C24" s="30"/>
      <c r="D24" s="30"/>
      <c r="E24" s="36"/>
      <c r="F24" s="37"/>
      <c r="G24" s="38"/>
      <c r="H24" s="39"/>
      <c r="I24" s="40"/>
      <c r="J24" s="30"/>
      <c r="K24" s="30"/>
      <c r="L24" s="36"/>
    </row>
    <row r="25" ht="20.05" customHeight="1">
      <c r="A25" s="31"/>
      <c r="B25" s="41"/>
      <c r="C25" s="30"/>
      <c r="D25" s="30"/>
      <c r="E25" s="36"/>
      <c r="F25" s="37"/>
      <c r="G25" s="38"/>
      <c r="H25" s="42"/>
      <c r="I25" s="40"/>
      <c r="J25" s="30"/>
      <c r="K25" s="30"/>
      <c r="L25" s="36"/>
    </row>
  </sheetData>
  <mergeCells count="1">
    <mergeCell ref="A1:L1"/>
  </mergeCells>
  <hyperlinks>
    <hyperlink ref="B24" r:id="rId1" location="" tooltip="" display="https://www.icloud.com/numbers/0EzBEAgAQojAip4VJWYWIWICQ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