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lUser\OneDrive\COSTEOS\2.  URBANO\"/>
    </mc:Choice>
  </mc:AlternateContent>
  <xr:revisionPtr revIDLastSave="76" documentId="8_{6B396599-5E7F-4B90-87BB-3C6FE367B4FD}" xr6:coauthVersionLast="45" xr6:coauthVersionMax="45" xr10:uidLastSave="{E237E886-E701-48CE-87A8-D745C07963E4}"/>
  <bookViews>
    <workbookView xWindow="-120" yWindow="-120" windowWidth="20730" windowHeight="11160" xr2:uid="{EBFD6D1F-27A2-4B14-AF59-339FD8BE6B43}"/>
  </bookViews>
  <sheets>
    <sheet name="Bogot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W47" i="1"/>
  <c r="V47" i="1"/>
  <c r="V45" i="1"/>
  <c r="U45" i="1"/>
  <c r="W45" i="1" s="1"/>
  <c r="U44" i="1"/>
  <c r="V44" i="1" s="1"/>
  <c r="V48" i="1" s="1"/>
  <c r="T9" i="1" s="1"/>
  <c r="W41" i="1"/>
  <c r="V41" i="1"/>
  <c r="W40" i="1"/>
  <c r="V40" i="1"/>
  <c r="W39" i="1"/>
  <c r="V39" i="1"/>
  <c r="U38" i="1"/>
  <c r="V38" i="1" s="1"/>
  <c r="V37" i="1"/>
  <c r="U37" i="1"/>
  <c r="U42" i="1" s="1"/>
  <c r="S8" i="1" s="1"/>
  <c r="W35" i="1"/>
  <c r="V35" i="1"/>
  <c r="W34" i="1"/>
  <c r="V34" i="1"/>
  <c r="V33" i="1"/>
  <c r="U33" i="1"/>
  <c r="W33" i="1" s="1"/>
  <c r="U32" i="1"/>
  <c r="V32" i="1" s="1"/>
  <c r="V36" i="1" s="1"/>
  <c r="T7" i="1" s="1"/>
  <c r="U30" i="1"/>
  <c r="V30" i="1" s="1"/>
  <c r="V29" i="1"/>
  <c r="U29" i="1"/>
  <c r="U31" i="1" s="1"/>
  <c r="S6" i="1" s="1"/>
  <c r="U24" i="1"/>
  <c r="U3" i="1" s="1"/>
  <c r="T23" i="1"/>
  <c r="U21" i="1"/>
  <c r="T3" i="1" s="1"/>
  <c r="T20" i="1"/>
  <c r="U18" i="1"/>
  <c r="S3" i="1" s="1"/>
  <c r="T17" i="1"/>
  <c r="T5" i="1"/>
  <c r="S5" i="1"/>
  <c r="U5" i="1" s="1"/>
  <c r="S4" i="1"/>
  <c r="T4" i="1" s="1"/>
  <c r="C24" i="1"/>
  <c r="C21" i="1"/>
  <c r="O47" i="1"/>
  <c r="N47" i="1"/>
  <c r="M45" i="1"/>
  <c r="N45" i="1" s="1"/>
  <c r="N44" i="1"/>
  <c r="M44" i="1"/>
  <c r="M48" i="1" s="1"/>
  <c r="K9" i="1" s="1"/>
  <c r="O41" i="1"/>
  <c r="N41" i="1"/>
  <c r="O40" i="1"/>
  <c r="N40" i="1"/>
  <c r="O39" i="1"/>
  <c r="N39" i="1"/>
  <c r="N38" i="1"/>
  <c r="M38" i="1"/>
  <c r="O38" i="1" s="1"/>
  <c r="M37" i="1"/>
  <c r="N37" i="1" s="1"/>
  <c r="N42" i="1" s="1"/>
  <c r="L8" i="1" s="1"/>
  <c r="O35" i="1"/>
  <c r="N35" i="1"/>
  <c r="O34" i="1"/>
  <c r="N34" i="1"/>
  <c r="M33" i="1"/>
  <c r="N33" i="1" s="1"/>
  <c r="N32" i="1"/>
  <c r="M32" i="1"/>
  <c r="M36" i="1" s="1"/>
  <c r="K7" i="1" s="1"/>
  <c r="N30" i="1"/>
  <c r="M30" i="1"/>
  <c r="O30" i="1" s="1"/>
  <c r="M29" i="1"/>
  <c r="N29" i="1" s="1"/>
  <c r="N31" i="1" s="1"/>
  <c r="L6" i="1" s="1"/>
  <c r="M24" i="1"/>
  <c r="M3" i="1" s="1"/>
  <c r="L23" i="1"/>
  <c r="M21" i="1"/>
  <c r="L3" i="1" s="1"/>
  <c r="L20" i="1"/>
  <c r="M18" i="1"/>
  <c r="K3" i="1" s="1"/>
  <c r="L17" i="1"/>
  <c r="K5" i="1"/>
  <c r="L5" i="1" s="1"/>
  <c r="L4" i="1"/>
  <c r="K4" i="1"/>
  <c r="M4" i="1" s="1"/>
  <c r="V31" i="1" l="1"/>
  <c r="T6" i="1" s="1"/>
  <c r="T11" i="1" s="1"/>
  <c r="T12" i="1" s="1"/>
  <c r="T13" i="1" s="1"/>
  <c r="V42" i="1"/>
  <c r="T8" i="1" s="1"/>
  <c r="U4" i="1"/>
  <c r="W30" i="1"/>
  <c r="W32" i="1"/>
  <c r="W36" i="1" s="1"/>
  <c r="U7" i="1" s="1"/>
  <c r="U36" i="1"/>
  <c r="S7" i="1" s="1"/>
  <c r="S11" i="1" s="1"/>
  <c r="S12" i="1" s="1"/>
  <c r="S13" i="1" s="1"/>
  <c r="W38" i="1"/>
  <c r="W44" i="1"/>
  <c r="W48" i="1" s="1"/>
  <c r="U9" i="1" s="1"/>
  <c r="U48" i="1"/>
  <c r="S9" i="1" s="1"/>
  <c r="W29" i="1"/>
  <c r="W31" i="1" s="1"/>
  <c r="U6" i="1" s="1"/>
  <c r="U11" i="1" s="1"/>
  <c r="U12" i="1" s="1"/>
  <c r="U13" i="1" s="1"/>
  <c r="W37" i="1"/>
  <c r="W42" i="1" s="1"/>
  <c r="U8" i="1" s="1"/>
  <c r="N36" i="1"/>
  <c r="L7" i="1" s="1"/>
  <c r="L11" i="1" s="1"/>
  <c r="L12" i="1" s="1"/>
  <c r="L13" i="1" s="1"/>
  <c r="N48" i="1"/>
  <c r="L9" i="1" s="1"/>
  <c r="M5" i="1"/>
  <c r="M11" i="1" s="1"/>
  <c r="M12" i="1" s="1"/>
  <c r="M13" i="1" s="1"/>
  <c r="O29" i="1"/>
  <c r="O31" i="1" s="1"/>
  <c r="M6" i="1" s="1"/>
  <c r="M31" i="1"/>
  <c r="K6" i="1" s="1"/>
  <c r="K11" i="1" s="1"/>
  <c r="K12" i="1" s="1"/>
  <c r="K13" i="1" s="1"/>
  <c r="O33" i="1"/>
  <c r="O37" i="1"/>
  <c r="O42" i="1" s="1"/>
  <c r="M8" i="1" s="1"/>
  <c r="M42" i="1"/>
  <c r="K8" i="1" s="1"/>
  <c r="O45" i="1"/>
  <c r="O32" i="1"/>
  <c r="O36" i="1" s="1"/>
  <c r="M7" i="1" s="1"/>
  <c r="O44" i="1"/>
  <c r="O48" i="1" s="1"/>
  <c r="M9" i="1" s="1"/>
  <c r="E9" i="1"/>
  <c r="D9" i="1"/>
  <c r="C9" i="1"/>
  <c r="E44" i="1"/>
  <c r="E48" i="1"/>
  <c r="E45" i="1"/>
  <c r="G47" i="1"/>
  <c r="F47" i="1"/>
  <c r="G45" i="1"/>
  <c r="G44" i="1"/>
  <c r="G48" i="1" s="1"/>
  <c r="F45" i="1" l="1"/>
  <c r="F44" i="1"/>
  <c r="F48" i="1" l="1"/>
  <c r="E38" i="1" l="1"/>
  <c r="E37" i="1"/>
  <c r="E33" i="1"/>
  <c r="E32" i="1"/>
  <c r="E30" i="1"/>
  <c r="E29" i="1"/>
  <c r="C5" i="1"/>
  <c r="C4" i="1"/>
  <c r="G41" i="1" l="1"/>
  <c r="F41" i="1"/>
  <c r="G40" i="1"/>
  <c r="F40" i="1"/>
  <c r="G39" i="1"/>
  <c r="F39" i="1"/>
  <c r="G38" i="1"/>
  <c r="G37" i="1"/>
  <c r="G35" i="1"/>
  <c r="F35" i="1"/>
  <c r="G34" i="1"/>
  <c r="F34" i="1"/>
  <c r="G33" i="1"/>
  <c r="G30" i="1"/>
  <c r="F30" i="1"/>
  <c r="G29" i="1"/>
  <c r="E24" i="1"/>
  <c r="E3" i="1" s="1"/>
  <c r="D23" i="1"/>
  <c r="E21" i="1"/>
  <c r="D3" i="1" s="1"/>
  <c r="D20" i="1"/>
  <c r="E18" i="1"/>
  <c r="C3" i="1" s="1"/>
  <c r="D17" i="1"/>
  <c r="D5" i="1"/>
  <c r="E4" i="1"/>
  <c r="G42" i="1" l="1"/>
  <c r="E8" i="1" s="1"/>
  <c r="E5" i="1"/>
  <c r="E36" i="1"/>
  <c r="C7" i="1" s="1"/>
  <c r="G31" i="1"/>
  <c r="E6" i="1" s="1"/>
  <c r="F33" i="1"/>
  <c r="D4" i="1"/>
  <c r="F29" i="1"/>
  <c r="F31" i="1" s="1"/>
  <c r="D6" i="1" s="1"/>
  <c r="E31" i="1"/>
  <c r="C6" i="1" s="1"/>
  <c r="F32" i="1"/>
  <c r="F36" i="1" s="1"/>
  <c r="D7" i="1" s="1"/>
  <c r="F38" i="1"/>
  <c r="E42" i="1"/>
  <c r="C8" i="1" s="1"/>
  <c r="G32" i="1"/>
  <c r="G36" i="1" s="1"/>
  <c r="E7" i="1" s="1"/>
  <c r="F37" i="1"/>
  <c r="C11" i="1" l="1"/>
  <c r="C12" i="1" s="1"/>
  <c r="C13" i="1" s="1"/>
  <c r="E11" i="1"/>
  <c r="E12" i="1" s="1"/>
  <c r="E13" i="1" s="1"/>
  <c r="F42" i="1"/>
  <c r="D8" i="1" s="1"/>
  <c r="D11" i="1" s="1"/>
  <c r="D12" i="1" s="1"/>
  <c r="D13" i="1" s="1"/>
</calcChain>
</file>

<file path=xl/sharedStrings.xml><?xml version="1.0" encoding="utf-8"?>
<sst xmlns="http://schemas.openxmlformats.org/spreadsheetml/2006/main" count="282" uniqueCount="58">
  <si>
    <t>GRUPO DE PANAMA 20 PAX</t>
  </si>
  <si>
    <t>CIUDAD</t>
  </si>
  <si>
    <t>CONCEPTO</t>
  </si>
  <si>
    <t>SENCILLA</t>
  </si>
  <si>
    <t>DOBLE</t>
  </si>
  <si>
    <t>TRIPLE</t>
  </si>
  <si>
    <t>BOGOTA</t>
  </si>
  <si>
    <t>Traslado Apto-Hotel-Apto</t>
  </si>
  <si>
    <t>Guia Local Transfer in/out</t>
  </si>
  <si>
    <t>TOUR ZIPAQUIRA (*)</t>
  </si>
  <si>
    <t>CITY TOUR (**)</t>
  </si>
  <si>
    <t>Asistencia médica</t>
  </si>
  <si>
    <t>April</t>
  </si>
  <si>
    <t xml:space="preserve">TOTAL NETO </t>
  </si>
  <si>
    <t>MARKUP</t>
  </si>
  <si>
    <t>TRM</t>
  </si>
  <si>
    <t>HOTELES CATEGORIA SUPERIOR VALOR POR NOCHE POR PERSONA- NETOS</t>
  </si>
  <si>
    <t>HOTELES</t>
  </si>
  <si>
    <t>TOTAL</t>
  </si>
  <si>
    <t>Biohotel Organic</t>
  </si>
  <si>
    <t>OPERADORES</t>
  </si>
  <si>
    <t>DESCRIPCION</t>
  </si>
  <si>
    <t>SERVICIO</t>
  </si>
  <si>
    <t>Martha Acevedo</t>
  </si>
  <si>
    <t>Guia</t>
  </si>
  <si>
    <t>Guianza</t>
  </si>
  <si>
    <t>Tour</t>
  </si>
  <si>
    <t>Transporte</t>
  </si>
  <si>
    <t>Total</t>
  </si>
  <si>
    <t>Martha Acevedo/Loyola</t>
  </si>
  <si>
    <t>Traslados</t>
  </si>
  <si>
    <t>Catedral de Sal</t>
  </si>
  <si>
    <t>Entrada</t>
  </si>
  <si>
    <t>Funzipa</t>
  </si>
  <si>
    <t>Almuerzo</t>
  </si>
  <si>
    <t>Alimentación</t>
  </si>
  <si>
    <t>Transportes Loyola</t>
  </si>
  <si>
    <t xml:space="preserve">Traslados </t>
  </si>
  <si>
    <t xml:space="preserve">Guianza city </t>
  </si>
  <si>
    <t>La puerta de La Catedral</t>
  </si>
  <si>
    <t>Museo del Oro</t>
  </si>
  <si>
    <t xml:space="preserve">Entrada </t>
  </si>
  <si>
    <t>Cerro de Monserrate</t>
  </si>
  <si>
    <t xml:space="preserve">CITY TOUR </t>
  </si>
  <si>
    <t>HOTEL 4 NOCHES</t>
  </si>
  <si>
    <t>TOUR NOCTURNO</t>
  </si>
  <si>
    <t xml:space="preserve">Transglobal </t>
  </si>
  <si>
    <t>BOYACA</t>
  </si>
  <si>
    <t>TOUR POR BOYACA</t>
  </si>
  <si>
    <t>Gabriel Roncancio/Loyola</t>
  </si>
  <si>
    <t>Traslado</t>
  </si>
  <si>
    <t>Martha Acevedo/Harold Chacon</t>
  </si>
  <si>
    <t>Almuerzo en Villa de Leyva</t>
  </si>
  <si>
    <t>Alimentacion</t>
  </si>
  <si>
    <t>Casa Terracota</t>
  </si>
  <si>
    <t>TOUR BOYACA</t>
  </si>
  <si>
    <t>Sweet Home</t>
  </si>
  <si>
    <t>Andes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</si>
</sst>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_);[Red]\(&quot;$&quot;\ #,##0\)"/>
    <numFmt numFmtId="164" formatCode="&quot;$&quot;\ #,##0"/>
    <numFmt numFmtId="165" formatCode="[$$-240A]\ #,##0"/>
  </numFmts>
  <fonts count="1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92D05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  <fill>
      <patternFill patternType="solid">
        <fgColor theme="9" tint="0.39997558519241921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00B0F0"/>
        <bgColor rgb="FF00B0F0"/>
      </patternFill>
    </fill>
    <fill>
      <patternFill patternType="solid">
        <fgColor rgb="FFDEEAF6"/>
        <bgColor rgb="FFDEEAF6"/>
      </patternFill>
    </fill>
    <fill>
      <patternFill patternType="solid">
        <fgColor rgb="FFFFCCCC"/>
        <bgColor rgb="FFFFCCCC"/>
      </patternFill>
    </fill>
    <fill>
      <patternFill patternType="solid">
        <fgColor rgb="FFC27BA0"/>
        <bgColor rgb="FFC27BA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C27BA0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4.9989318521683403E-2"/>
        <bgColor rgb="FFC27BA0"/>
      </patternFill>
    </fill>
    <fill>
      <patternFill patternType="solid">
        <fgColor theme="5" tint="0.79998168889431442"/>
        <bgColor rgb="FFAEABA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7E6E6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BE4D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0" borderId="0" xfId="0" applyNumberFormat="1"/>
    <xf numFmtId="0" fontId="0" fillId="3" borderId="10" xfId="0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3" fillId="3" borderId="10" xfId="0" applyFon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4" borderId="8" xfId="0" applyNumberFormat="1" applyFill="1" applyBorder="1"/>
    <xf numFmtId="0" fontId="1" fillId="5" borderId="8" xfId="0" applyFont="1" applyFill="1" applyBorder="1" applyAlignment="1">
      <alignment horizontal="center" vertical="center" wrapText="1"/>
    </xf>
    <xf numFmtId="164" fontId="0" fillId="5" borderId="11" xfId="0" applyNumberFormat="1" applyFill="1" applyBorder="1"/>
    <xf numFmtId="164" fontId="0" fillId="5" borderId="8" xfId="0" applyNumberFormat="1" applyFill="1" applyBorder="1"/>
    <xf numFmtId="0" fontId="1" fillId="6" borderId="0" xfId="0" applyFont="1" applyFill="1"/>
    <xf numFmtId="164" fontId="0" fillId="7" borderId="10" xfId="0" applyNumberFormat="1" applyFill="1" applyBorder="1"/>
    <xf numFmtId="164" fontId="0" fillId="7" borderId="11" xfId="0" applyNumberFormat="1" applyFill="1" applyBorder="1"/>
    <xf numFmtId="164" fontId="0" fillId="7" borderId="8" xfId="0" applyNumberFormat="1" applyFill="1" applyBorder="1"/>
    <xf numFmtId="0" fontId="3" fillId="0" borderId="0" xfId="0" applyFont="1"/>
    <xf numFmtId="9" fontId="1" fillId="8" borderId="4" xfId="0" applyNumberFormat="1" applyFont="1" applyFill="1" applyBorder="1"/>
    <xf numFmtId="164" fontId="1" fillId="8" borderId="5" xfId="0" applyNumberFormat="1" applyFont="1" applyFill="1" applyBorder="1"/>
    <xf numFmtId="164" fontId="1" fillId="8" borderId="6" xfId="0" applyNumberFormat="1" applyFont="1" applyFill="1" applyBorder="1"/>
    <xf numFmtId="164" fontId="1" fillId="8" borderId="8" xfId="0" applyNumberFormat="1" applyFont="1" applyFill="1" applyBorder="1"/>
    <xf numFmtId="164" fontId="1" fillId="0" borderId="0" xfId="0" applyNumberFormat="1" applyFont="1"/>
    <xf numFmtId="0" fontId="0" fillId="9" borderId="8" xfId="0" applyFill="1" applyBorder="1"/>
    <xf numFmtId="1" fontId="0" fillId="0" borderId="0" xfId="0" applyNumberFormat="1"/>
    <xf numFmtId="0" fontId="4" fillId="0" borderId="0" xfId="0" applyFont="1"/>
    <xf numFmtId="0" fontId="1" fillId="7" borderId="11" xfId="0" applyFont="1" applyFill="1" applyBorder="1"/>
    <xf numFmtId="0" fontId="2" fillId="0" borderId="13" xfId="0" applyFont="1" applyBorder="1"/>
    <xf numFmtId="0" fontId="1" fillId="10" borderId="14" xfId="0" applyFont="1" applyFill="1" applyBorder="1"/>
    <xf numFmtId="0" fontId="1" fillId="10" borderId="10" xfId="0" applyFont="1" applyFill="1" applyBorder="1"/>
    <xf numFmtId="0" fontId="5" fillId="0" borderId="10" xfId="0" applyFont="1" applyBorder="1" applyAlignment="1">
      <alignment wrapText="1"/>
    </xf>
    <xf numFmtId="0" fontId="5" fillId="0" borderId="12" xfId="0" applyFont="1" applyBorder="1"/>
    <xf numFmtId="0" fontId="0" fillId="0" borderId="10" xfId="0" applyBorder="1"/>
    <xf numFmtId="0" fontId="5" fillId="0" borderId="10" xfId="0" applyFont="1" applyBorder="1"/>
    <xf numFmtId="0" fontId="5" fillId="0" borderId="8" xfId="0" applyFont="1" applyBorder="1" applyAlignment="1">
      <alignment wrapText="1"/>
    </xf>
    <xf numFmtId="0" fontId="0" fillId="0" borderId="8" xfId="0" applyBorder="1"/>
    <xf numFmtId="0" fontId="0" fillId="11" borderId="8" xfId="0" applyFill="1" applyBorder="1" applyAlignment="1">
      <alignment wrapText="1"/>
    </xf>
    <xf numFmtId="0" fontId="0" fillId="12" borderId="15" xfId="0" applyFill="1" applyBorder="1"/>
    <xf numFmtId="0" fontId="0" fillId="13" borderId="0" xfId="0" applyFill="1" applyAlignment="1">
      <alignment wrapText="1"/>
    </xf>
    <xf numFmtId="0" fontId="6" fillId="15" borderId="8" xfId="0" applyFont="1" applyFill="1" applyBorder="1" applyAlignment="1">
      <alignment wrapText="1"/>
    </xf>
    <xf numFmtId="165" fontId="6" fillId="15" borderId="8" xfId="0" applyNumberFormat="1" applyFont="1" applyFill="1" applyBorder="1" applyAlignment="1">
      <alignment wrapText="1"/>
    </xf>
    <xf numFmtId="0" fontId="6" fillId="16" borderId="7" xfId="0" applyFont="1" applyFill="1" applyBorder="1" applyAlignment="1">
      <alignment vertical="center" wrapText="1"/>
    </xf>
    <xf numFmtId="0" fontId="6" fillId="17" borderId="8" xfId="0" applyFont="1" applyFill="1" applyBorder="1"/>
    <xf numFmtId="165" fontId="6" fillId="17" borderId="8" xfId="0" applyNumberFormat="1" applyFont="1" applyFill="1" applyBorder="1"/>
    <xf numFmtId="0" fontId="6" fillId="18" borderId="8" xfId="0" applyFont="1" applyFill="1" applyBorder="1"/>
    <xf numFmtId="0" fontId="6" fillId="3" borderId="8" xfId="0" applyFont="1" applyFill="1" applyBorder="1" applyAlignment="1">
      <alignment wrapText="1"/>
    </xf>
    <xf numFmtId="165" fontId="6" fillId="3" borderId="9" xfId="0" applyNumberFormat="1" applyFont="1" applyFill="1" applyBorder="1" applyAlignment="1">
      <alignment wrapText="1"/>
    </xf>
    <xf numFmtId="165" fontId="6" fillId="3" borderId="5" xfId="0" applyNumberFormat="1" applyFont="1" applyFill="1" applyBorder="1" applyAlignment="1">
      <alignment wrapText="1"/>
    </xf>
    <xf numFmtId="0" fontId="6" fillId="19" borderId="8" xfId="0" applyFont="1" applyFill="1" applyBorder="1" applyAlignment="1">
      <alignment wrapText="1"/>
    </xf>
    <xf numFmtId="165" fontId="6" fillId="3" borderId="12" xfId="0" applyNumberFormat="1" applyFont="1" applyFill="1" applyBorder="1"/>
    <xf numFmtId="165" fontId="6" fillId="3" borderId="10" xfId="0" applyNumberFormat="1" applyFont="1" applyFill="1" applyBorder="1"/>
    <xf numFmtId="165" fontId="6" fillId="3" borderId="10" xfId="0" applyNumberFormat="1" applyFont="1" applyFill="1" applyBorder="1" applyAlignment="1">
      <alignment wrapText="1"/>
    </xf>
    <xf numFmtId="0" fontId="6" fillId="19" borderId="8" xfId="0" applyFont="1" applyFill="1" applyBorder="1"/>
    <xf numFmtId="0" fontId="6" fillId="3" borderId="8" xfId="0" applyFont="1" applyFill="1" applyBorder="1"/>
    <xf numFmtId="165" fontId="6" fillId="3" borderId="19" xfId="0" applyNumberFormat="1" applyFont="1" applyFill="1" applyBorder="1"/>
    <xf numFmtId="165" fontId="6" fillId="3" borderId="14" xfId="0" applyNumberFormat="1" applyFont="1" applyFill="1" applyBorder="1"/>
    <xf numFmtId="0" fontId="6" fillId="20" borderId="0" xfId="0" applyFont="1" applyFill="1"/>
    <xf numFmtId="0" fontId="6" fillId="7" borderId="4" xfId="0" applyFont="1" applyFill="1" applyBorder="1"/>
    <xf numFmtId="165" fontId="6" fillId="7" borderId="10" xfId="0" applyNumberFormat="1" applyFont="1" applyFill="1" applyBorder="1"/>
    <xf numFmtId="0" fontId="7" fillId="3" borderId="8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wrapText="1"/>
    </xf>
    <xf numFmtId="165" fontId="6" fillId="3" borderId="9" xfId="0" applyNumberFormat="1" applyFont="1" applyFill="1" applyBorder="1"/>
    <xf numFmtId="165" fontId="6" fillId="3" borderId="5" xfId="0" applyNumberFormat="1" applyFont="1" applyFill="1" applyBorder="1"/>
    <xf numFmtId="0" fontId="6" fillId="20" borderId="5" xfId="0" applyFont="1" applyFill="1" applyBorder="1"/>
    <xf numFmtId="0" fontId="6" fillId="7" borderId="5" xfId="0" applyFont="1" applyFill="1" applyBorder="1"/>
    <xf numFmtId="0" fontId="0" fillId="11" borderId="8" xfId="0" applyFill="1" applyBorder="1" applyAlignment="1">
      <alignment horizontal="center" wrapText="1"/>
    </xf>
    <xf numFmtId="0" fontId="9" fillId="21" borderId="8" xfId="0" applyFont="1" applyFill="1" applyBorder="1"/>
    <xf numFmtId="0" fontId="3" fillId="22" borderId="8" xfId="0" applyFont="1" applyFill="1" applyBorder="1"/>
    <xf numFmtId="0" fontId="0" fillId="22" borderId="8" xfId="0" applyFill="1" applyBorder="1"/>
    <xf numFmtId="165" fontId="0" fillId="22" borderId="8" xfId="0" applyNumberFormat="1" applyFill="1" applyBorder="1"/>
    <xf numFmtId="0" fontId="6" fillId="23" borderId="8" xfId="0" applyFont="1" applyFill="1" applyBorder="1"/>
    <xf numFmtId="6" fontId="6" fillId="23" borderId="8" xfId="0" applyNumberFormat="1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64" fontId="0" fillId="5" borderId="12" xfId="0" applyNumberFormat="1" applyFill="1" applyBorder="1"/>
    <xf numFmtId="0" fontId="0" fillId="7" borderId="9" xfId="0" applyFill="1" applyBorder="1"/>
    <xf numFmtId="0" fontId="0" fillId="5" borderId="8" xfId="0" applyFill="1" applyBorder="1" applyAlignment="1">
      <alignment wrapText="1"/>
    </xf>
    <xf numFmtId="0" fontId="0" fillId="20" borderId="8" xfId="0" applyFill="1" applyBorder="1"/>
    <xf numFmtId="0" fontId="3" fillId="7" borderId="8" xfId="0" applyFont="1" applyFill="1" applyBorder="1"/>
    <xf numFmtId="0" fontId="0" fillId="7" borderId="8" xfId="0" applyFill="1" applyBorder="1"/>
    <xf numFmtId="6" fontId="0" fillId="7" borderId="8" xfId="0" applyNumberFormat="1" applyFill="1" applyBorder="1"/>
    <xf numFmtId="164" fontId="0" fillId="4" borderId="12" xfId="0" applyNumberFormat="1" applyFill="1" applyBorder="1"/>
    <xf numFmtId="0" fontId="0" fillId="3" borderId="14" xfId="0" applyFill="1" applyBorder="1"/>
    <xf numFmtId="1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0" fillId="22" borderId="20" xfId="0" applyFont="1" applyFill="1" applyBorder="1" applyAlignment="1">
      <alignment horizontal="center" vertical="center" wrapText="1"/>
    </xf>
    <xf numFmtId="0" fontId="10" fillId="22" borderId="21" xfId="0" applyFont="1" applyFill="1" applyBorder="1" applyAlignment="1">
      <alignment horizontal="center" vertical="center" wrapText="1"/>
    </xf>
    <xf numFmtId="0" fontId="10" fillId="22" borderId="22" xfId="0" applyFont="1" applyFill="1" applyBorder="1" applyAlignment="1">
      <alignment horizontal="center" vertical="center" wrapText="1"/>
    </xf>
    <xf numFmtId="0" fontId="10" fillId="22" borderId="23" xfId="0" applyFont="1" applyFill="1" applyBorder="1" applyAlignment="1">
      <alignment horizontal="center" vertical="center" wrapText="1"/>
    </xf>
    <xf numFmtId="0" fontId="10" fillId="22" borderId="24" xfId="0" applyFont="1" applyFill="1" applyBorder="1" applyAlignment="1">
      <alignment horizontal="center" vertical="center" wrapText="1"/>
    </xf>
    <xf numFmtId="0" fontId="10" fillId="2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nrepcultural.org/servicios/boleteria-museo-del-oro" TargetMode="External"/><Relationship Id="rId3" Type="http://schemas.openxmlformats.org/officeDocument/2006/relationships/hyperlink" Target="https://drive.google.com/drive/folders/1w_ByOEEWyzzPtWDYh53P8-n6Qr0C7YWI?usp=sharing" TargetMode="External"/><Relationship Id="rId7" Type="http://schemas.openxmlformats.org/officeDocument/2006/relationships/hyperlink" Target="https://docs.google.com/spreadsheets/d/1QgTP2p0syokP3WfhWfyMP7D_7kmop_Ocr19WyLNwRiU/edit?usp=sharing" TargetMode="External"/><Relationship Id="rId2" Type="http://schemas.openxmlformats.org/officeDocument/2006/relationships/hyperlink" Target="http://www.banrepcultural.org/servicios/boleteria-museo-del-oro" TargetMode="External"/><Relationship Id="rId1" Type="http://schemas.openxmlformats.org/officeDocument/2006/relationships/hyperlink" Target="https://docs.google.com/spreadsheets/d/1QgTP2p0syokP3WfhWfyMP7D_7kmop_Ocr19WyLNwRiU/edit?usp=sharing" TargetMode="External"/><Relationship Id="rId6" Type="http://schemas.openxmlformats.org/officeDocument/2006/relationships/hyperlink" Target="https://drive.google.com/drive/folders/1w_ByOEEWyzzPtWDYh53P8-n6Qr0C7YWI?usp=sharing" TargetMode="External"/><Relationship Id="rId5" Type="http://schemas.openxmlformats.org/officeDocument/2006/relationships/hyperlink" Target="http://www.banrepcultural.org/servicios/boleteria-museo-del-oro" TargetMode="External"/><Relationship Id="rId4" Type="http://schemas.openxmlformats.org/officeDocument/2006/relationships/hyperlink" Target="https://docs.google.com/spreadsheets/d/1QgTP2p0syokP3WfhWfyMP7D_7kmop_Ocr19WyLNwRiU/edit?usp=sharing" TargetMode="External"/><Relationship Id="rId9" Type="http://schemas.openxmlformats.org/officeDocument/2006/relationships/hyperlink" Target="https://drive.google.com/drive/folders/1w_ByOEEWyzzPtWDYh53P8-n6Qr0C7YWI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B7D4-8755-4F66-ADEB-1109D63FA864}">
  <dimension ref="A1:W48"/>
  <sheetViews>
    <sheetView tabSelected="1" topLeftCell="K4" workbookViewId="0">
      <selection activeCell="R14" sqref="R14"/>
    </sheetView>
  </sheetViews>
  <sheetFormatPr baseColWidth="10" defaultRowHeight="15"/>
  <cols>
    <col min="1" max="1" width="14.5703125" customWidth="1"/>
    <col min="2" max="2" width="28.5703125" bestFit="1" customWidth="1"/>
    <col min="3" max="3" width="13.42578125" customWidth="1"/>
    <col min="4" max="4" width="13" customWidth="1"/>
    <col min="9" max="9" width="13" customWidth="1"/>
    <col min="10" max="10" width="29.42578125" bestFit="1" customWidth="1"/>
    <col min="18" max="18" width="29.42578125" bestFit="1" customWidth="1"/>
  </cols>
  <sheetData>
    <row r="1" spans="1:22" ht="30" customHeight="1">
      <c r="A1" s="96" t="s">
        <v>0</v>
      </c>
      <c r="B1" s="97"/>
      <c r="C1" s="97"/>
      <c r="D1" s="97"/>
      <c r="E1" s="98"/>
      <c r="F1" s="1"/>
      <c r="I1" s="96" t="s">
        <v>0</v>
      </c>
      <c r="J1" s="97"/>
      <c r="K1" s="97"/>
      <c r="L1" s="97"/>
      <c r="M1" s="98"/>
      <c r="N1" s="1"/>
      <c r="Q1" s="96" t="s">
        <v>0</v>
      </c>
      <c r="R1" s="97"/>
      <c r="S1" s="97"/>
      <c r="T1" s="97"/>
      <c r="U1" s="98"/>
      <c r="V1" s="1"/>
    </row>
    <row r="2" spans="1:2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/>
      <c r="I2" s="2" t="s">
        <v>1</v>
      </c>
      <c r="J2" s="3" t="s">
        <v>2</v>
      </c>
      <c r="K2" s="4" t="s">
        <v>3</v>
      </c>
      <c r="L2" s="5" t="s">
        <v>4</v>
      </c>
      <c r="M2" s="6" t="s">
        <v>5</v>
      </c>
      <c r="N2" s="7"/>
      <c r="Q2" s="2" t="s">
        <v>1</v>
      </c>
      <c r="R2" s="3" t="s">
        <v>2</v>
      </c>
      <c r="S2" s="4" t="s">
        <v>3</v>
      </c>
      <c r="T2" s="5" t="s">
        <v>4</v>
      </c>
      <c r="U2" s="6" t="s">
        <v>5</v>
      </c>
      <c r="V2" s="7"/>
    </row>
    <row r="3" spans="1:22">
      <c r="A3" s="8" t="s">
        <v>6</v>
      </c>
      <c r="B3" s="9" t="s">
        <v>44</v>
      </c>
      <c r="C3" s="10">
        <f>E18</f>
        <v>360000</v>
      </c>
      <c r="D3" s="11">
        <f>E21</f>
        <v>270000</v>
      </c>
      <c r="E3" s="12">
        <f>E24</f>
        <v>220000</v>
      </c>
      <c r="F3" s="13"/>
      <c r="I3" s="8" t="s">
        <v>6</v>
      </c>
      <c r="J3" s="9" t="s">
        <v>44</v>
      </c>
      <c r="K3" s="10">
        <f>M18</f>
        <v>1128000</v>
      </c>
      <c r="L3" s="11">
        <f>M21</f>
        <v>564000</v>
      </c>
      <c r="M3" s="12">
        <f>M24</f>
        <v>564000</v>
      </c>
      <c r="N3" s="13"/>
      <c r="Q3" s="8" t="s">
        <v>6</v>
      </c>
      <c r="R3" s="9" t="s">
        <v>44</v>
      </c>
      <c r="S3" s="10">
        <f>U18</f>
        <v>1200000</v>
      </c>
      <c r="T3" s="11">
        <f>U21</f>
        <v>700000</v>
      </c>
      <c r="U3" s="12">
        <f>U24</f>
        <v>600000</v>
      </c>
      <c r="V3" s="13"/>
    </row>
    <row r="4" spans="1:22">
      <c r="A4" s="83" t="s">
        <v>6</v>
      </c>
      <c r="B4" s="14" t="s">
        <v>7</v>
      </c>
      <c r="C4" s="15">
        <f>(320000*2)/20</f>
        <v>32000</v>
      </c>
      <c r="D4" s="16">
        <f>C4</f>
        <v>32000</v>
      </c>
      <c r="E4" s="12">
        <f>C4</f>
        <v>32000</v>
      </c>
      <c r="F4" s="13"/>
      <c r="I4" s="83" t="s">
        <v>6</v>
      </c>
      <c r="J4" s="14" t="s">
        <v>7</v>
      </c>
      <c r="K4" s="15">
        <f>(320000*2)/20</f>
        <v>32000</v>
      </c>
      <c r="L4" s="16">
        <f>K4</f>
        <v>32000</v>
      </c>
      <c r="M4" s="12">
        <f>K4</f>
        <v>32000</v>
      </c>
      <c r="N4" s="13"/>
      <c r="Q4" s="83" t="s">
        <v>6</v>
      </c>
      <c r="R4" s="14" t="s">
        <v>7</v>
      </c>
      <c r="S4" s="15">
        <f>(320000*2)/20</f>
        <v>32000</v>
      </c>
      <c r="T4" s="16">
        <f>S4</f>
        <v>32000</v>
      </c>
      <c r="U4" s="12">
        <f>S4</f>
        <v>32000</v>
      </c>
      <c r="V4" s="13"/>
    </row>
    <row r="5" spans="1:22">
      <c r="A5" s="83"/>
      <c r="B5" s="14" t="s">
        <v>8</v>
      </c>
      <c r="C5" s="15">
        <f>100000/20</f>
        <v>5000</v>
      </c>
      <c r="D5" s="16">
        <f>C5</f>
        <v>5000</v>
      </c>
      <c r="E5" s="12">
        <f>C5</f>
        <v>5000</v>
      </c>
      <c r="F5" s="13"/>
      <c r="I5" s="83"/>
      <c r="J5" s="14" t="s">
        <v>8</v>
      </c>
      <c r="K5" s="15">
        <f>100000/20</f>
        <v>5000</v>
      </c>
      <c r="L5" s="16">
        <f>K5</f>
        <v>5000</v>
      </c>
      <c r="M5" s="12">
        <f>K5</f>
        <v>5000</v>
      </c>
      <c r="N5" s="13"/>
      <c r="Q5" s="83"/>
      <c r="R5" s="14" t="s">
        <v>8</v>
      </c>
      <c r="S5" s="15">
        <f>100000/20</f>
        <v>5000</v>
      </c>
      <c r="T5" s="16">
        <f>S5</f>
        <v>5000</v>
      </c>
      <c r="U5" s="12">
        <f>S5</f>
        <v>5000</v>
      </c>
      <c r="V5" s="13"/>
    </row>
    <row r="6" spans="1:22">
      <c r="A6" s="83"/>
      <c r="B6" s="17" t="s">
        <v>45</v>
      </c>
      <c r="C6" s="15">
        <f>E31</f>
        <v>28500</v>
      </c>
      <c r="D6" s="16">
        <f>F31</f>
        <v>28500</v>
      </c>
      <c r="E6" s="12">
        <f>G31</f>
        <v>28500</v>
      </c>
      <c r="F6" s="13"/>
      <c r="I6" s="83"/>
      <c r="J6" s="17" t="s">
        <v>45</v>
      </c>
      <c r="K6" s="15">
        <f>M31</f>
        <v>28500</v>
      </c>
      <c r="L6" s="16">
        <f>N31</f>
        <v>28500</v>
      </c>
      <c r="M6" s="12">
        <f>O31</f>
        <v>28500</v>
      </c>
      <c r="N6" s="13"/>
      <c r="Q6" s="83"/>
      <c r="R6" s="17" t="s">
        <v>45</v>
      </c>
      <c r="S6" s="15">
        <f>U31</f>
        <v>28500</v>
      </c>
      <c r="T6" s="16">
        <f>V31</f>
        <v>28500</v>
      </c>
      <c r="U6" s="12">
        <f>W31</f>
        <v>28500</v>
      </c>
      <c r="V6" s="13"/>
    </row>
    <row r="7" spans="1:22">
      <c r="A7" s="83"/>
      <c r="B7" s="14" t="s">
        <v>9</v>
      </c>
      <c r="C7" s="15">
        <f>E36</f>
        <v>163500</v>
      </c>
      <c r="D7" s="16">
        <f>F36</f>
        <v>163500</v>
      </c>
      <c r="E7" s="12">
        <f>G36</f>
        <v>163500</v>
      </c>
      <c r="F7" s="13"/>
      <c r="I7" s="83"/>
      <c r="J7" s="14" t="s">
        <v>9</v>
      </c>
      <c r="K7" s="15">
        <f>M36</f>
        <v>163500</v>
      </c>
      <c r="L7" s="16">
        <f>N36</f>
        <v>163500</v>
      </c>
      <c r="M7" s="12">
        <f>O36</f>
        <v>163500</v>
      </c>
      <c r="N7" s="13"/>
      <c r="Q7" s="83"/>
      <c r="R7" s="14" t="s">
        <v>9</v>
      </c>
      <c r="S7" s="15">
        <f>U36</f>
        <v>163500</v>
      </c>
      <c r="T7" s="16">
        <f>V36</f>
        <v>163500</v>
      </c>
      <c r="U7" s="12">
        <f>W36</f>
        <v>163500</v>
      </c>
      <c r="V7" s="13"/>
    </row>
    <row r="8" spans="1:22">
      <c r="A8" s="84"/>
      <c r="B8" s="94" t="s">
        <v>10</v>
      </c>
      <c r="C8" s="18">
        <f>E42</f>
        <v>118500</v>
      </c>
      <c r="D8" s="19">
        <f>F42</f>
        <v>118500</v>
      </c>
      <c r="E8" s="20">
        <f>G42</f>
        <v>118500</v>
      </c>
      <c r="F8" s="13"/>
      <c r="I8" s="84"/>
      <c r="J8" s="94" t="s">
        <v>10</v>
      </c>
      <c r="K8" s="18">
        <f>M42</f>
        <v>118500</v>
      </c>
      <c r="L8" s="19">
        <f>N42</f>
        <v>118500</v>
      </c>
      <c r="M8" s="20">
        <f>O42</f>
        <v>118500</v>
      </c>
      <c r="N8" s="13"/>
      <c r="Q8" s="84"/>
      <c r="R8" s="94" t="s">
        <v>10</v>
      </c>
      <c r="S8" s="18">
        <f>U42</f>
        <v>118500</v>
      </c>
      <c r="T8" s="19">
        <f>V42</f>
        <v>118500</v>
      </c>
      <c r="U8" s="20">
        <f>W42</f>
        <v>118500</v>
      </c>
      <c r="V8" s="13"/>
    </row>
    <row r="9" spans="1:22">
      <c r="A9" s="85"/>
      <c r="B9" s="8" t="s">
        <v>55</v>
      </c>
      <c r="C9" s="93">
        <f>E48</f>
        <v>122000</v>
      </c>
      <c r="D9" s="19">
        <f>F48</f>
        <v>122000</v>
      </c>
      <c r="E9" s="20">
        <f>G48</f>
        <v>122000</v>
      </c>
      <c r="F9" s="13"/>
      <c r="I9" s="85"/>
      <c r="J9" s="8" t="s">
        <v>55</v>
      </c>
      <c r="K9" s="93">
        <f>M48</f>
        <v>122000</v>
      </c>
      <c r="L9" s="19">
        <f>N48</f>
        <v>122000</v>
      </c>
      <c r="M9" s="20">
        <f>O48</f>
        <v>122000</v>
      </c>
      <c r="N9" s="13"/>
      <c r="Q9" s="85"/>
      <c r="R9" s="8" t="s">
        <v>55</v>
      </c>
      <c r="S9" s="93">
        <f>U48</f>
        <v>122000</v>
      </c>
      <c r="T9" s="19">
        <f>V48</f>
        <v>122000</v>
      </c>
      <c r="U9" s="20">
        <f>W48</f>
        <v>122000</v>
      </c>
      <c r="V9" s="13"/>
    </row>
    <row r="10" spans="1:22" ht="30">
      <c r="A10" s="21" t="s">
        <v>11</v>
      </c>
      <c r="B10" s="88" t="s">
        <v>12</v>
      </c>
      <c r="C10" s="86">
        <v>25000</v>
      </c>
      <c r="D10" s="22">
        <v>25000</v>
      </c>
      <c r="E10" s="23">
        <v>25000</v>
      </c>
      <c r="F10" s="13"/>
      <c r="I10" s="21" t="s">
        <v>11</v>
      </c>
      <c r="J10" s="88" t="s">
        <v>12</v>
      </c>
      <c r="K10" s="86">
        <v>25000</v>
      </c>
      <c r="L10" s="22">
        <v>25000</v>
      </c>
      <c r="M10" s="23">
        <v>25000</v>
      </c>
      <c r="N10" s="13"/>
      <c r="Q10" s="21" t="s">
        <v>11</v>
      </c>
      <c r="R10" s="88" t="s">
        <v>12</v>
      </c>
      <c r="S10" s="86">
        <v>25000</v>
      </c>
      <c r="T10" s="22">
        <v>25000</v>
      </c>
      <c r="U10" s="23">
        <v>25000</v>
      </c>
      <c r="V10" s="13"/>
    </row>
    <row r="11" spans="1:22">
      <c r="A11" s="24"/>
      <c r="B11" s="87" t="s">
        <v>13</v>
      </c>
      <c r="C11" s="25">
        <f>SUM(C3:C10)</f>
        <v>854500</v>
      </c>
      <c r="D11" s="26">
        <f>SUM(D3:D10)</f>
        <v>764500</v>
      </c>
      <c r="E11" s="27">
        <f>SUM(E3:E10)</f>
        <v>714500</v>
      </c>
      <c r="F11" s="13"/>
      <c r="I11" s="24"/>
      <c r="J11" s="87" t="s">
        <v>13</v>
      </c>
      <c r="K11" s="25">
        <f>SUM(K3:K10)</f>
        <v>1622500</v>
      </c>
      <c r="L11" s="26">
        <f>SUM(L3:L10)</f>
        <v>1058500</v>
      </c>
      <c r="M11" s="27">
        <f>SUM(M3:M10)</f>
        <v>1058500</v>
      </c>
      <c r="N11" s="13"/>
      <c r="Q11" s="24"/>
      <c r="R11" s="87" t="s">
        <v>13</v>
      </c>
      <c r="S11" s="25">
        <f>SUM(S3:S10)</f>
        <v>1694500</v>
      </c>
      <c r="T11" s="26">
        <f>SUM(T3:T10)</f>
        <v>1194500</v>
      </c>
      <c r="U11" s="27">
        <f>SUM(U3:U10)</f>
        <v>1094500</v>
      </c>
      <c r="V11" s="13"/>
    </row>
    <row r="12" spans="1:22">
      <c r="A12" s="28" t="s">
        <v>14</v>
      </c>
      <c r="B12" s="29">
        <v>0.76</v>
      </c>
      <c r="C12" s="30">
        <f>C11/B12</f>
        <v>1124342.105263158</v>
      </c>
      <c r="D12" s="31">
        <f>D11/B12</f>
        <v>1005921.052631579</v>
      </c>
      <c r="E12" s="32">
        <f>E11/B12</f>
        <v>940131.57894736843</v>
      </c>
      <c r="F12" s="33"/>
      <c r="I12" s="28" t="s">
        <v>14</v>
      </c>
      <c r="J12" s="29">
        <v>0.76</v>
      </c>
      <c r="K12" s="30">
        <f>K11/J12</f>
        <v>2134868.4210526315</v>
      </c>
      <c r="L12" s="31">
        <f>L11/J12</f>
        <v>1392763.1578947369</v>
      </c>
      <c r="M12" s="32">
        <f>M11/J12</f>
        <v>1392763.1578947369</v>
      </c>
      <c r="N12" s="33"/>
      <c r="Q12" s="28" t="s">
        <v>14</v>
      </c>
      <c r="R12" s="29">
        <v>0.76</v>
      </c>
      <c r="S12" s="30">
        <f>S11/R12</f>
        <v>2229605.2631578948</v>
      </c>
      <c r="T12" s="31">
        <f>T11/R12</f>
        <v>1571710.5263157894</v>
      </c>
      <c r="U12" s="32">
        <f>U11/R12</f>
        <v>1440131.5789473683</v>
      </c>
      <c r="V12" s="33"/>
    </row>
    <row r="13" spans="1:22">
      <c r="A13" s="28" t="s">
        <v>15</v>
      </c>
      <c r="B13" s="34">
        <v>3000</v>
      </c>
      <c r="C13" s="35">
        <f>C12/B13</f>
        <v>374.78070175438597</v>
      </c>
      <c r="D13" s="35">
        <f>D12/B13</f>
        <v>335.30701754385967</v>
      </c>
      <c r="E13" s="35">
        <f>E12/B13</f>
        <v>313.37719298245617</v>
      </c>
      <c r="F13" s="35"/>
      <c r="I13" s="28" t="s">
        <v>15</v>
      </c>
      <c r="J13" s="34">
        <v>3000</v>
      </c>
      <c r="K13" s="35">
        <f>K12/J13</f>
        <v>711.62280701754378</v>
      </c>
      <c r="L13" s="35">
        <f>L12/J13</f>
        <v>464.25438596491227</v>
      </c>
      <c r="M13" s="35">
        <f>M12/J13</f>
        <v>464.25438596491227</v>
      </c>
      <c r="N13" s="35"/>
      <c r="Q13" s="28" t="s">
        <v>15</v>
      </c>
      <c r="R13" s="34">
        <v>3000</v>
      </c>
      <c r="S13" s="35">
        <f>S12/R13</f>
        <v>743.20175438596493</v>
      </c>
      <c r="T13" s="35">
        <f>T12/R13</f>
        <v>523.90350877192986</v>
      </c>
      <c r="U13" s="35">
        <f>U12/R13</f>
        <v>480.04385964912279</v>
      </c>
      <c r="V13" s="35"/>
    </row>
    <row r="14" spans="1:22">
      <c r="B14" s="28"/>
      <c r="C14" s="36"/>
      <c r="D14" s="36"/>
      <c r="E14" s="36"/>
      <c r="F14" s="36"/>
      <c r="J14" s="28"/>
      <c r="K14" s="36"/>
      <c r="L14" s="36"/>
      <c r="M14" s="36"/>
      <c r="N14" s="36"/>
      <c r="R14" s="28"/>
      <c r="S14" s="36"/>
      <c r="T14" s="36"/>
      <c r="U14" s="36"/>
      <c r="V14" s="36"/>
    </row>
    <row r="15" spans="1:22">
      <c r="A15" s="37" t="s">
        <v>16</v>
      </c>
      <c r="B15" s="38"/>
      <c r="C15" s="38"/>
      <c r="D15" s="38"/>
      <c r="E15" s="38"/>
      <c r="F15" s="1"/>
      <c r="I15" s="37" t="s">
        <v>16</v>
      </c>
      <c r="J15" s="38"/>
      <c r="K15" s="38"/>
      <c r="L15" s="38"/>
      <c r="M15" s="38"/>
      <c r="N15" s="1"/>
      <c r="Q15" s="37" t="s">
        <v>16</v>
      </c>
      <c r="R15" s="38"/>
      <c r="S15" s="38"/>
      <c r="T15" s="38"/>
      <c r="U15" s="38"/>
      <c r="V15" s="1"/>
    </row>
    <row r="17" spans="1:23">
      <c r="B17" s="39" t="s">
        <v>17</v>
      </c>
      <c r="C17" s="40" t="s">
        <v>3</v>
      </c>
      <c r="D17" s="40">
        <f>SUM(D18:D18)</f>
        <v>4</v>
      </c>
      <c r="E17" s="40" t="s">
        <v>18</v>
      </c>
      <c r="J17" s="39" t="s">
        <v>17</v>
      </c>
      <c r="K17" s="40" t="s">
        <v>3</v>
      </c>
      <c r="L17" s="40">
        <f>SUM(L18:L18)</f>
        <v>4</v>
      </c>
      <c r="M17" s="40" t="s">
        <v>18</v>
      </c>
      <c r="R17" s="39" t="s">
        <v>17</v>
      </c>
      <c r="S17" s="40" t="s">
        <v>3</v>
      </c>
      <c r="T17" s="40">
        <f>SUM(T18:T18)</f>
        <v>4</v>
      </c>
      <c r="U17" s="40" t="s">
        <v>18</v>
      </c>
    </row>
    <row r="18" spans="1:23">
      <c r="B18" s="41" t="s">
        <v>56</v>
      </c>
      <c r="C18" s="42">
        <v>90000</v>
      </c>
      <c r="D18" s="43">
        <v>4</v>
      </c>
      <c r="E18" s="43">
        <f t="shared" ref="E18" si="0">D18*C18</f>
        <v>360000</v>
      </c>
      <c r="J18" s="41" t="s">
        <v>57</v>
      </c>
      <c r="K18" s="42">
        <v>282000</v>
      </c>
      <c r="L18" s="43">
        <v>4</v>
      </c>
      <c r="M18" s="43">
        <f t="shared" ref="M18" si="1">L18*K18</f>
        <v>1128000</v>
      </c>
      <c r="R18" s="41" t="s">
        <v>19</v>
      </c>
      <c r="S18" s="42">
        <v>300000</v>
      </c>
      <c r="T18" s="43">
        <v>4</v>
      </c>
      <c r="U18" s="43">
        <f t="shared" ref="U18" si="2">T18*S18</f>
        <v>1200000</v>
      </c>
    </row>
    <row r="20" spans="1:23">
      <c r="B20" s="40" t="s">
        <v>17</v>
      </c>
      <c r="C20" s="40" t="s">
        <v>4</v>
      </c>
      <c r="D20" s="40">
        <f>SUM(D21:D21)</f>
        <v>4</v>
      </c>
      <c r="E20" s="40" t="s">
        <v>18</v>
      </c>
      <c r="J20" s="40" t="s">
        <v>17</v>
      </c>
      <c r="K20" s="40" t="s">
        <v>4</v>
      </c>
      <c r="L20" s="40">
        <f>SUM(L21:L21)</f>
        <v>4</v>
      </c>
      <c r="M20" s="40" t="s">
        <v>18</v>
      </c>
      <c r="R20" s="40" t="s">
        <v>17</v>
      </c>
      <c r="S20" s="40" t="s">
        <v>4</v>
      </c>
      <c r="T20" s="40">
        <f>SUM(T21:T21)</f>
        <v>4</v>
      </c>
      <c r="U20" s="40" t="s">
        <v>18</v>
      </c>
    </row>
    <row r="21" spans="1:23">
      <c r="B21" s="41" t="s">
        <v>19</v>
      </c>
      <c r="C21" s="44">
        <f>135000/2</f>
        <v>67500</v>
      </c>
      <c r="D21" s="43">
        <v>4</v>
      </c>
      <c r="E21" s="43">
        <f t="shared" ref="E21" si="3">D21*C21</f>
        <v>270000</v>
      </c>
      <c r="J21" s="41" t="s">
        <v>57</v>
      </c>
      <c r="K21" s="44">
        <v>141000</v>
      </c>
      <c r="L21" s="43">
        <v>4</v>
      </c>
      <c r="M21" s="43">
        <f t="shared" ref="M21" si="4">L21*K21</f>
        <v>564000</v>
      </c>
      <c r="R21" s="41" t="s">
        <v>19</v>
      </c>
      <c r="S21" s="44">
        <f>350000/2</f>
        <v>175000</v>
      </c>
      <c r="T21" s="43">
        <v>4</v>
      </c>
      <c r="U21" s="43">
        <f t="shared" ref="U21" si="5">T21*S21</f>
        <v>700000</v>
      </c>
    </row>
    <row r="23" spans="1:23">
      <c r="B23" s="39" t="s">
        <v>17</v>
      </c>
      <c r="C23" s="39" t="s">
        <v>5</v>
      </c>
      <c r="D23" s="39">
        <f>SUM(D24:D24)</f>
        <v>4</v>
      </c>
      <c r="E23" s="39" t="s">
        <v>18</v>
      </c>
      <c r="J23" s="39" t="s">
        <v>17</v>
      </c>
      <c r="K23" s="39" t="s">
        <v>5</v>
      </c>
      <c r="L23" s="39">
        <f>SUM(L24:L24)</f>
        <v>4</v>
      </c>
      <c r="M23" s="39" t="s">
        <v>18</v>
      </c>
      <c r="R23" s="39" t="s">
        <v>17</v>
      </c>
      <c r="S23" s="39" t="s">
        <v>5</v>
      </c>
      <c r="T23" s="39">
        <f>SUM(T24:T24)</f>
        <v>4</v>
      </c>
      <c r="U23" s="39" t="s">
        <v>18</v>
      </c>
    </row>
    <row r="24" spans="1:23">
      <c r="B24" s="45" t="s">
        <v>19</v>
      </c>
      <c r="C24" s="95">
        <f>165000/3</f>
        <v>55000</v>
      </c>
      <c r="D24" s="46">
        <v>4</v>
      </c>
      <c r="E24" s="95">
        <f t="shared" ref="E24" si="6">D24*C24</f>
        <v>220000</v>
      </c>
      <c r="J24" s="41" t="s">
        <v>57</v>
      </c>
      <c r="K24" s="95">
        <v>141000</v>
      </c>
      <c r="L24" s="46">
        <v>4</v>
      </c>
      <c r="M24" s="95">
        <f t="shared" ref="M24" si="7">L24*K24</f>
        <v>564000</v>
      </c>
      <c r="R24" s="45" t="s">
        <v>19</v>
      </c>
      <c r="S24" s="95">
        <v>150000</v>
      </c>
      <c r="T24" s="46">
        <v>4</v>
      </c>
      <c r="U24" s="95">
        <f t="shared" ref="U24" si="8">T24*S24</f>
        <v>600000</v>
      </c>
    </row>
    <row r="27" spans="1:23" ht="30">
      <c r="A27" s="47" t="s">
        <v>1</v>
      </c>
      <c r="B27" s="76" t="s">
        <v>20</v>
      </c>
      <c r="C27" s="76" t="s">
        <v>21</v>
      </c>
      <c r="D27" s="76" t="s">
        <v>22</v>
      </c>
      <c r="E27" s="76" t="s">
        <v>3</v>
      </c>
      <c r="F27" s="76" t="s">
        <v>4</v>
      </c>
      <c r="G27" s="76" t="s">
        <v>5</v>
      </c>
      <c r="I27" s="47" t="s">
        <v>1</v>
      </c>
      <c r="J27" s="76" t="s">
        <v>20</v>
      </c>
      <c r="K27" s="76" t="s">
        <v>21</v>
      </c>
      <c r="L27" s="76" t="s">
        <v>22</v>
      </c>
      <c r="M27" s="76" t="s">
        <v>3</v>
      </c>
      <c r="N27" s="76" t="s">
        <v>4</v>
      </c>
      <c r="O27" s="76" t="s">
        <v>5</v>
      </c>
      <c r="Q27" s="47" t="s">
        <v>1</v>
      </c>
      <c r="R27" s="76" t="s">
        <v>20</v>
      </c>
      <c r="S27" s="76" t="s">
        <v>21</v>
      </c>
      <c r="T27" s="76" t="s">
        <v>22</v>
      </c>
      <c r="U27" s="76" t="s">
        <v>3</v>
      </c>
      <c r="V27" s="76" t="s">
        <v>4</v>
      </c>
      <c r="W27" s="76" t="s">
        <v>5</v>
      </c>
    </row>
    <row r="28" spans="1:23">
      <c r="A28" s="48" t="s">
        <v>6</v>
      </c>
      <c r="B28" s="49"/>
      <c r="C28" s="49"/>
      <c r="D28" s="49"/>
      <c r="E28" s="49"/>
      <c r="F28" s="49"/>
      <c r="G28" s="49"/>
      <c r="I28" s="48" t="s">
        <v>6</v>
      </c>
      <c r="J28" s="49"/>
      <c r="K28" s="49"/>
      <c r="L28" s="49"/>
      <c r="M28" s="49"/>
      <c r="N28" s="49"/>
      <c r="O28" s="49"/>
      <c r="Q28" s="48" t="s">
        <v>6</v>
      </c>
      <c r="R28" s="49"/>
      <c r="S28" s="49"/>
      <c r="T28" s="49"/>
      <c r="U28" s="49"/>
      <c r="V28" s="49"/>
      <c r="W28" s="49"/>
    </row>
    <row r="29" spans="1:23" ht="30">
      <c r="A29" s="99" t="s">
        <v>45</v>
      </c>
      <c r="B29" s="50" t="s">
        <v>23</v>
      </c>
      <c r="C29" s="50" t="s">
        <v>24</v>
      </c>
      <c r="D29" s="50" t="s">
        <v>25</v>
      </c>
      <c r="E29" s="51">
        <f>150000/20</f>
        <v>7500</v>
      </c>
      <c r="F29" s="51">
        <f>E29</f>
        <v>7500</v>
      </c>
      <c r="G29" s="51">
        <f>E29</f>
        <v>7500</v>
      </c>
      <c r="I29" s="99" t="s">
        <v>45</v>
      </c>
      <c r="J29" s="50" t="s">
        <v>23</v>
      </c>
      <c r="K29" s="50" t="s">
        <v>24</v>
      </c>
      <c r="L29" s="50" t="s">
        <v>25</v>
      </c>
      <c r="M29" s="51">
        <f>150000/20</f>
        <v>7500</v>
      </c>
      <c r="N29" s="51">
        <f>M29</f>
        <v>7500</v>
      </c>
      <c r="O29" s="51">
        <f>M29</f>
        <v>7500</v>
      </c>
      <c r="Q29" s="99" t="s">
        <v>45</v>
      </c>
      <c r="R29" s="50" t="s">
        <v>23</v>
      </c>
      <c r="S29" s="50" t="s">
        <v>24</v>
      </c>
      <c r="T29" s="50" t="s">
        <v>25</v>
      </c>
      <c r="U29" s="51">
        <f>150000/20</f>
        <v>7500</v>
      </c>
      <c r="V29" s="51">
        <f>U29</f>
        <v>7500</v>
      </c>
      <c r="W29" s="51">
        <f>U29</f>
        <v>7500</v>
      </c>
    </row>
    <row r="30" spans="1:23">
      <c r="A30" s="99"/>
      <c r="B30" s="50" t="s">
        <v>46</v>
      </c>
      <c r="C30" s="50" t="s">
        <v>30</v>
      </c>
      <c r="D30" s="50" t="s">
        <v>27</v>
      </c>
      <c r="E30" s="51">
        <f>420000/20</f>
        <v>21000</v>
      </c>
      <c r="F30" s="51">
        <f>E30</f>
        <v>21000</v>
      </c>
      <c r="G30" s="51">
        <f>E30</f>
        <v>21000</v>
      </c>
      <c r="I30" s="99"/>
      <c r="J30" s="50" t="s">
        <v>46</v>
      </c>
      <c r="K30" s="50" t="s">
        <v>30</v>
      </c>
      <c r="L30" s="50" t="s">
        <v>27</v>
      </c>
      <c r="M30" s="51">
        <f>420000/20</f>
        <v>21000</v>
      </c>
      <c r="N30" s="51">
        <f>M30</f>
        <v>21000</v>
      </c>
      <c r="O30" s="51">
        <f>M30</f>
        <v>21000</v>
      </c>
      <c r="Q30" s="99"/>
      <c r="R30" s="50" t="s">
        <v>46</v>
      </c>
      <c r="S30" s="50" t="s">
        <v>30</v>
      </c>
      <c r="T30" s="50" t="s">
        <v>27</v>
      </c>
      <c r="U30" s="51">
        <f>420000/20</f>
        <v>21000</v>
      </c>
      <c r="V30" s="51">
        <f>U30</f>
        <v>21000</v>
      </c>
      <c r="W30" s="51">
        <f>U30</f>
        <v>21000</v>
      </c>
    </row>
    <row r="31" spans="1:23">
      <c r="A31" s="52"/>
      <c r="B31" s="53" t="s">
        <v>28</v>
      </c>
      <c r="C31" s="53"/>
      <c r="D31" s="53"/>
      <c r="E31" s="54">
        <f>SUM(E29:E30)</f>
        <v>28500</v>
      </c>
      <c r="F31" s="54">
        <f>SUM(F29:F30)</f>
        <v>28500</v>
      </c>
      <c r="G31" s="54">
        <f>SUM(G29:G30)</f>
        <v>28500</v>
      </c>
      <c r="I31" s="52"/>
      <c r="J31" s="53" t="s">
        <v>28</v>
      </c>
      <c r="K31" s="53"/>
      <c r="L31" s="53"/>
      <c r="M31" s="54">
        <f>SUM(M29:M30)</f>
        <v>28500</v>
      </c>
      <c r="N31" s="54">
        <f>SUM(N29:N30)</f>
        <v>28500</v>
      </c>
      <c r="O31" s="54">
        <f>SUM(O29:O30)</f>
        <v>28500</v>
      </c>
      <c r="Q31" s="52"/>
      <c r="R31" s="53" t="s">
        <v>28</v>
      </c>
      <c r="S31" s="53"/>
      <c r="T31" s="53"/>
      <c r="U31" s="54">
        <f>SUM(U29:U30)</f>
        <v>28500</v>
      </c>
      <c r="V31" s="54">
        <f>SUM(V29:V30)</f>
        <v>28500</v>
      </c>
      <c r="W31" s="54">
        <f>SUM(W29:W30)</f>
        <v>28500</v>
      </c>
    </row>
    <row r="32" spans="1:23" ht="15" customHeight="1">
      <c r="A32" s="100" t="s">
        <v>9</v>
      </c>
      <c r="B32" s="55" t="s">
        <v>29</v>
      </c>
      <c r="C32" s="56" t="s">
        <v>30</v>
      </c>
      <c r="D32" s="56" t="s">
        <v>27</v>
      </c>
      <c r="E32" s="57">
        <f>620000/20</f>
        <v>31000</v>
      </c>
      <c r="F32" s="58">
        <f>E32</f>
        <v>31000</v>
      </c>
      <c r="G32" s="58">
        <f>E32</f>
        <v>31000</v>
      </c>
      <c r="I32" s="100" t="s">
        <v>9</v>
      </c>
      <c r="J32" s="55" t="s">
        <v>29</v>
      </c>
      <c r="K32" s="56" t="s">
        <v>30</v>
      </c>
      <c r="L32" s="56" t="s">
        <v>27</v>
      </c>
      <c r="M32" s="57">
        <f>620000/20</f>
        <v>31000</v>
      </c>
      <c r="N32" s="58">
        <f>M32</f>
        <v>31000</v>
      </c>
      <c r="O32" s="58">
        <f>M32</f>
        <v>31000</v>
      </c>
      <c r="Q32" s="100" t="s">
        <v>9</v>
      </c>
      <c r="R32" s="55" t="s">
        <v>29</v>
      </c>
      <c r="S32" s="56" t="s">
        <v>30</v>
      </c>
      <c r="T32" s="56" t="s">
        <v>27</v>
      </c>
      <c r="U32" s="57">
        <f>620000/20</f>
        <v>31000</v>
      </c>
      <c r="V32" s="58">
        <f>U32</f>
        <v>31000</v>
      </c>
      <c r="W32" s="58">
        <f>U32</f>
        <v>31000</v>
      </c>
    </row>
    <row r="33" spans="1:23" ht="30">
      <c r="A33" s="101"/>
      <c r="B33" s="59" t="s">
        <v>23</v>
      </c>
      <c r="C33" s="56" t="s">
        <v>24</v>
      </c>
      <c r="D33" s="56" t="s">
        <v>25</v>
      </c>
      <c r="E33" s="60">
        <f>250000/20</f>
        <v>12500</v>
      </c>
      <c r="F33" s="61">
        <f>E33</f>
        <v>12500</v>
      </c>
      <c r="G33" s="62">
        <f>E33</f>
        <v>12500</v>
      </c>
      <c r="I33" s="101"/>
      <c r="J33" s="59" t="s">
        <v>23</v>
      </c>
      <c r="K33" s="56" t="s">
        <v>24</v>
      </c>
      <c r="L33" s="56" t="s">
        <v>25</v>
      </c>
      <c r="M33" s="60">
        <f>250000/20</f>
        <v>12500</v>
      </c>
      <c r="N33" s="61">
        <f>M33</f>
        <v>12500</v>
      </c>
      <c r="O33" s="62">
        <f>M33</f>
        <v>12500</v>
      </c>
      <c r="Q33" s="101"/>
      <c r="R33" s="59" t="s">
        <v>23</v>
      </c>
      <c r="S33" s="56" t="s">
        <v>24</v>
      </c>
      <c r="T33" s="56" t="s">
        <v>25</v>
      </c>
      <c r="U33" s="60">
        <f>250000/20</f>
        <v>12500</v>
      </c>
      <c r="V33" s="61">
        <f>U33</f>
        <v>12500</v>
      </c>
      <c r="W33" s="62">
        <f>U33</f>
        <v>12500</v>
      </c>
    </row>
    <row r="34" spans="1:23">
      <c r="A34" s="101"/>
      <c r="B34" s="63" t="s">
        <v>31</v>
      </c>
      <c r="C34" s="64" t="s">
        <v>32</v>
      </c>
      <c r="D34" s="64"/>
      <c r="E34" s="60">
        <v>60000</v>
      </c>
      <c r="F34" s="61">
        <f>E34</f>
        <v>60000</v>
      </c>
      <c r="G34" s="61">
        <f>E34</f>
        <v>60000</v>
      </c>
      <c r="I34" s="101"/>
      <c r="J34" s="63" t="s">
        <v>31</v>
      </c>
      <c r="K34" s="64" t="s">
        <v>32</v>
      </c>
      <c r="L34" s="64"/>
      <c r="M34" s="60">
        <v>60000</v>
      </c>
      <c r="N34" s="61">
        <f>M34</f>
        <v>60000</v>
      </c>
      <c r="O34" s="61">
        <f>M34</f>
        <v>60000</v>
      </c>
      <c r="Q34" s="101"/>
      <c r="R34" s="63" t="s">
        <v>31</v>
      </c>
      <c r="S34" s="64" t="s">
        <v>32</v>
      </c>
      <c r="T34" s="64"/>
      <c r="U34" s="60">
        <v>60000</v>
      </c>
      <c r="V34" s="61">
        <f>U34</f>
        <v>60000</v>
      </c>
      <c r="W34" s="61">
        <f>U34</f>
        <v>60000</v>
      </c>
    </row>
    <row r="35" spans="1:23" ht="30">
      <c r="A35" s="102"/>
      <c r="B35" s="55" t="s">
        <v>33</v>
      </c>
      <c r="C35" s="56" t="s">
        <v>34</v>
      </c>
      <c r="D35" s="56" t="s">
        <v>35</v>
      </c>
      <c r="E35" s="65">
        <v>60000</v>
      </c>
      <c r="F35" s="66">
        <f>E35</f>
        <v>60000</v>
      </c>
      <c r="G35" s="66">
        <f>E35</f>
        <v>60000</v>
      </c>
      <c r="I35" s="102"/>
      <c r="J35" s="55" t="s">
        <v>33</v>
      </c>
      <c r="K35" s="56" t="s">
        <v>34</v>
      </c>
      <c r="L35" s="56" t="s">
        <v>35</v>
      </c>
      <c r="M35" s="65">
        <v>60000</v>
      </c>
      <c r="N35" s="66">
        <f>M35</f>
        <v>60000</v>
      </c>
      <c r="O35" s="66">
        <f>M35</f>
        <v>60000</v>
      </c>
      <c r="Q35" s="102"/>
      <c r="R35" s="55" t="s">
        <v>33</v>
      </c>
      <c r="S35" s="56" t="s">
        <v>34</v>
      </c>
      <c r="T35" s="56" t="s">
        <v>35</v>
      </c>
      <c r="U35" s="65">
        <v>60000</v>
      </c>
      <c r="V35" s="66">
        <f>U35</f>
        <v>60000</v>
      </c>
      <c r="W35" s="66">
        <f>U35</f>
        <v>60000</v>
      </c>
    </row>
    <row r="36" spans="1:23">
      <c r="A36" s="67"/>
      <c r="B36" s="68" t="s">
        <v>28</v>
      </c>
      <c r="C36" s="68"/>
      <c r="D36" s="68"/>
      <c r="E36" s="69">
        <f t="shared" ref="E36:G36" si="9">SUM(E32:E35)</f>
        <v>163500</v>
      </c>
      <c r="F36" s="69">
        <f t="shared" si="9"/>
        <v>163500</v>
      </c>
      <c r="G36" s="69">
        <f t="shared" si="9"/>
        <v>163500</v>
      </c>
      <c r="I36" s="67"/>
      <c r="J36" s="68" t="s">
        <v>28</v>
      </c>
      <c r="K36" s="68"/>
      <c r="L36" s="68"/>
      <c r="M36" s="69">
        <f t="shared" ref="M36:O36" si="10">SUM(M32:M35)</f>
        <v>163500</v>
      </c>
      <c r="N36" s="69">
        <f t="shared" si="10"/>
        <v>163500</v>
      </c>
      <c r="O36" s="69">
        <f t="shared" si="10"/>
        <v>163500</v>
      </c>
      <c r="Q36" s="67"/>
      <c r="R36" s="68" t="s">
        <v>28</v>
      </c>
      <c r="S36" s="68"/>
      <c r="T36" s="68"/>
      <c r="U36" s="69">
        <f t="shared" ref="U36:W36" si="11">SUM(U32:U35)</f>
        <v>163500</v>
      </c>
      <c r="V36" s="69">
        <f t="shared" si="11"/>
        <v>163500</v>
      </c>
      <c r="W36" s="69">
        <f t="shared" si="11"/>
        <v>163500</v>
      </c>
    </row>
    <row r="37" spans="1:23" ht="30">
      <c r="A37" s="70" t="s">
        <v>43</v>
      </c>
      <c r="B37" s="71" t="s">
        <v>36</v>
      </c>
      <c r="C37" s="56" t="s">
        <v>37</v>
      </c>
      <c r="D37" s="56" t="s">
        <v>27</v>
      </c>
      <c r="E37" s="72">
        <f>580000/20</f>
        <v>29000</v>
      </c>
      <c r="F37" s="73">
        <f>E37</f>
        <v>29000</v>
      </c>
      <c r="G37" s="73">
        <f>E37</f>
        <v>29000</v>
      </c>
      <c r="I37" s="70" t="s">
        <v>43</v>
      </c>
      <c r="J37" s="71" t="s">
        <v>36</v>
      </c>
      <c r="K37" s="56" t="s">
        <v>37</v>
      </c>
      <c r="L37" s="56" t="s">
        <v>27</v>
      </c>
      <c r="M37" s="72">
        <f>580000/20</f>
        <v>29000</v>
      </c>
      <c r="N37" s="73">
        <f>M37</f>
        <v>29000</v>
      </c>
      <c r="O37" s="73">
        <f>M37</f>
        <v>29000</v>
      </c>
      <c r="Q37" s="70" t="s">
        <v>43</v>
      </c>
      <c r="R37" s="71" t="s">
        <v>36</v>
      </c>
      <c r="S37" s="56" t="s">
        <v>37</v>
      </c>
      <c r="T37" s="56" t="s">
        <v>27</v>
      </c>
      <c r="U37" s="72">
        <f>580000/20</f>
        <v>29000</v>
      </c>
      <c r="V37" s="73">
        <f>U37</f>
        <v>29000</v>
      </c>
      <c r="W37" s="73">
        <f>U37</f>
        <v>29000</v>
      </c>
    </row>
    <row r="38" spans="1:23" ht="30">
      <c r="A38" s="70"/>
      <c r="B38" s="56" t="s">
        <v>23</v>
      </c>
      <c r="C38" s="56" t="s">
        <v>38</v>
      </c>
      <c r="D38" s="56" t="s">
        <v>25</v>
      </c>
      <c r="E38" s="60">
        <f>250000/20</f>
        <v>12500</v>
      </c>
      <c r="F38" s="61">
        <f>E38</f>
        <v>12500</v>
      </c>
      <c r="G38" s="61">
        <f>E38</f>
        <v>12500</v>
      </c>
      <c r="I38" s="70"/>
      <c r="J38" s="56" t="s">
        <v>23</v>
      </c>
      <c r="K38" s="56" t="s">
        <v>38</v>
      </c>
      <c r="L38" s="56" t="s">
        <v>25</v>
      </c>
      <c r="M38" s="60">
        <f>250000/20</f>
        <v>12500</v>
      </c>
      <c r="N38" s="61">
        <f>M38</f>
        <v>12500</v>
      </c>
      <c r="O38" s="61">
        <f>M38</f>
        <v>12500</v>
      </c>
      <c r="Q38" s="70"/>
      <c r="R38" s="56" t="s">
        <v>23</v>
      </c>
      <c r="S38" s="56" t="s">
        <v>38</v>
      </c>
      <c r="T38" s="56" t="s">
        <v>25</v>
      </c>
      <c r="U38" s="60">
        <f>250000/20</f>
        <v>12500</v>
      </c>
      <c r="V38" s="61">
        <f>U38</f>
        <v>12500</v>
      </c>
      <c r="W38" s="61">
        <f>U38</f>
        <v>12500</v>
      </c>
    </row>
    <row r="39" spans="1:23" ht="45">
      <c r="A39" s="70"/>
      <c r="B39" s="71" t="s">
        <v>39</v>
      </c>
      <c r="C39" s="56" t="s">
        <v>34</v>
      </c>
      <c r="D39" s="56" t="s">
        <v>35</v>
      </c>
      <c r="E39" s="60">
        <v>50000</v>
      </c>
      <c r="F39" s="61">
        <f t="shared" ref="F39:F41" si="12">E39</f>
        <v>50000</v>
      </c>
      <c r="G39" s="61">
        <f>E39</f>
        <v>50000</v>
      </c>
      <c r="I39" s="70"/>
      <c r="J39" s="71" t="s">
        <v>39</v>
      </c>
      <c r="K39" s="56" t="s">
        <v>34</v>
      </c>
      <c r="L39" s="56" t="s">
        <v>35</v>
      </c>
      <c r="M39" s="60">
        <v>50000</v>
      </c>
      <c r="N39" s="61">
        <f t="shared" ref="N39:N41" si="13">M39</f>
        <v>50000</v>
      </c>
      <c r="O39" s="61">
        <f>M39</f>
        <v>50000</v>
      </c>
      <c r="Q39" s="70"/>
      <c r="R39" s="71" t="s">
        <v>39</v>
      </c>
      <c r="S39" s="56" t="s">
        <v>34</v>
      </c>
      <c r="T39" s="56" t="s">
        <v>35</v>
      </c>
      <c r="U39" s="60">
        <v>50000</v>
      </c>
      <c r="V39" s="61">
        <f t="shared" ref="V39:V41" si="14">U39</f>
        <v>50000</v>
      </c>
      <c r="W39" s="61">
        <f>U39</f>
        <v>50000</v>
      </c>
    </row>
    <row r="40" spans="1:23" ht="30">
      <c r="A40" s="70"/>
      <c r="B40" s="71" t="s">
        <v>40</v>
      </c>
      <c r="C40" s="56" t="s">
        <v>41</v>
      </c>
      <c r="D40" s="56" t="s">
        <v>26</v>
      </c>
      <c r="E40" s="60">
        <v>5000</v>
      </c>
      <c r="F40" s="61">
        <f t="shared" si="12"/>
        <v>5000</v>
      </c>
      <c r="G40" s="61">
        <f t="shared" ref="G40:G41" si="15">E40</f>
        <v>5000</v>
      </c>
      <c r="I40" s="70"/>
      <c r="J40" s="71" t="s">
        <v>40</v>
      </c>
      <c r="K40" s="56" t="s">
        <v>41</v>
      </c>
      <c r="L40" s="56" t="s">
        <v>26</v>
      </c>
      <c r="M40" s="60">
        <v>5000</v>
      </c>
      <c r="N40" s="61">
        <f t="shared" si="13"/>
        <v>5000</v>
      </c>
      <c r="O40" s="61">
        <f t="shared" ref="O40:O41" si="16">M40</f>
        <v>5000</v>
      </c>
      <c r="Q40" s="70"/>
      <c r="R40" s="71" t="s">
        <v>40</v>
      </c>
      <c r="S40" s="56" t="s">
        <v>41</v>
      </c>
      <c r="T40" s="56" t="s">
        <v>26</v>
      </c>
      <c r="U40" s="60">
        <v>5000</v>
      </c>
      <c r="V40" s="61">
        <f t="shared" si="14"/>
        <v>5000</v>
      </c>
      <c r="W40" s="61">
        <f t="shared" ref="W40:W41" si="17">U40</f>
        <v>5000</v>
      </c>
    </row>
    <row r="41" spans="1:23" ht="30">
      <c r="A41" s="70"/>
      <c r="B41" s="71" t="s">
        <v>42</v>
      </c>
      <c r="C41" s="56" t="s">
        <v>41</v>
      </c>
      <c r="D41" s="56" t="s">
        <v>26</v>
      </c>
      <c r="E41" s="65">
        <v>22000</v>
      </c>
      <c r="F41" s="66">
        <f t="shared" si="12"/>
        <v>22000</v>
      </c>
      <c r="G41" s="66">
        <f t="shared" si="15"/>
        <v>22000</v>
      </c>
      <c r="I41" s="70"/>
      <c r="J41" s="71" t="s">
        <v>42</v>
      </c>
      <c r="K41" s="56" t="s">
        <v>41</v>
      </c>
      <c r="L41" s="56" t="s">
        <v>26</v>
      </c>
      <c r="M41" s="65">
        <v>22000</v>
      </c>
      <c r="N41" s="66">
        <f t="shared" si="13"/>
        <v>22000</v>
      </c>
      <c r="O41" s="66">
        <f t="shared" si="16"/>
        <v>22000</v>
      </c>
      <c r="Q41" s="70"/>
      <c r="R41" s="71" t="s">
        <v>42</v>
      </c>
      <c r="S41" s="56" t="s">
        <v>41</v>
      </c>
      <c r="T41" s="56" t="s">
        <v>26</v>
      </c>
      <c r="U41" s="65">
        <v>22000</v>
      </c>
      <c r="V41" s="66">
        <f t="shared" si="14"/>
        <v>22000</v>
      </c>
      <c r="W41" s="66">
        <f t="shared" si="17"/>
        <v>22000</v>
      </c>
    </row>
    <row r="42" spans="1:23">
      <c r="A42" s="74"/>
      <c r="B42" s="75" t="s">
        <v>28</v>
      </c>
      <c r="C42" s="75"/>
      <c r="D42" s="75"/>
      <c r="E42" s="69">
        <f t="shared" ref="E42:G42" si="18">SUM(E37:E41)</f>
        <v>118500</v>
      </c>
      <c r="F42" s="69">
        <f t="shared" si="18"/>
        <v>118500</v>
      </c>
      <c r="G42" s="69">
        <f t="shared" si="18"/>
        <v>118500</v>
      </c>
      <c r="I42" s="74"/>
      <c r="J42" s="75" t="s">
        <v>28</v>
      </c>
      <c r="K42" s="75"/>
      <c r="L42" s="75"/>
      <c r="M42" s="69">
        <f t="shared" ref="M42:O42" si="19">SUM(M37:M41)</f>
        <v>118500</v>
      </c>
      <c r="N42" s="69">
        <f t="shared" si="19"/>
        <v>118500</v>
      </c>
      <c r="O42" s="69">
        <f t="shared" si="19"/>
        <v>118500</v>
      </c>
      <c r="Q42" s="74"/>
      <c r="R42" s="75" t="s">
        <v>28</v>
      </c>
      <c r="S42" s="75"/>
      <c r="T42" s="75"/>
      <c r="U42" s="69">
        <f t="shared" ref="U42:W42" si="20">SUM(U37:U41)</f>
        <v>118500</v>
      </c>
      <c r="V42" s="69">
        <f t="shared" si="20"/>
        <v>118500</v>
      </c>
      <c r="W42" s="69">
        <f t="shared" si="20"/>
        <v>118500</v>
      </c>
    </row>
    <row r="43" spans="1:23">
      <c r="A43" s="77" t="s">
        <v>47</v>
      </c>
      <c r="E43" s="35"/>
      <c r="F43" s="35"/>
      <c r="G43" s="35"/>
      <c r="I43" s="77" t="s">
        <v>47</v>
      </c>
      <c r="M43" s="35"/>
      <c r="N43" s="35"/>
      <c r="O43" s="35"/>
      <c r="Q43" s="77" t="s">
        <v>47</v>
      </c>
      <c r="U43" s="35"/>
      <c r="V43" s="35"/>
      <c r="W43" s="35"/>
    </row>
    <row r="44" spans="1:23" ht="15" customHeight="1">
      <c r="A44" s="103" t="s">
        <v>48</v>
      </c>
      <c r="B44" s="78" t="s">
        <v>49</v>
      </c>
      <c r="C44" s="79" t="s">
        <v>27</v>
      </c>
      <c r="D44" s="79" t="s">
        <v>50</v>
      </c>
      <c r="E44" s="80">
        <f>900000/20</f>
        <v>45000</v>
      </c>
      <c r="F44" s="80">
        <f>E44</f>
        <v>45000</v>
      </c>
      <c r="G44" s="80">
        <f>E44</f>
        <v>45000</v>
      </c>
      <c r="I44" s="106" t="s">
        <v>48</v>
      </c>
      <c r="J44" s="78" t="s">
        <v>49</v>
      </c>
      <c r="K44" s="79" t="s">
        <v>27</v>
      </c>
      <c r="L44" s="79" t="s">
        <v>50</v>
      </c>
      <c r="M44" s="80">
        <f>900000/20</f>
        <v>45000</v>
      </c>
      <c r="N44" s="80">
        <f>M44</f>
        <v>45000</v>
      </c>
      <c r="O44" s="80">
        <f>M44</f>
        <v>45000</v>
      </c>
      <c r="Q44" s="106" t="s">
        <v>48</v>
      </c>
      <c r="R44" s="78" t="s">
        <v>49</v>
      </c>
      <c r="S44" s="79" t="s">
        <v>27</v>
      </c>
      <c r="T44" s="79" t="s">
        <v>50</v>
      </c>
      <c r="U44" s="80">
        <f>900000/20</f>
        <v>45000</v>
      </c>
      <c r="V44" s="80">
        <f>U44</f>
        <v>45000</v>
      </c>
      <c r="W44" s="80">
        <f>U44</f>
        <v>45000</v>
      </c>
    </row>
    <row r="45" spans="1:23">
      <c r="A45" s="104"/>
      <c r="B45" s="79" t="s">
        <v>51</v>
      </c>
      <c r="C45" s="79" t="s">
        <v>24</v>
      </c>
      <c r="D45" s="79" t="s">
        <v>25</v>
      </c>
      <c r="E45" s="80">
        <f>300000/20</f>
        <v>15000</v>
      </c>
      <c r="F45" s="80">
        <f>E45</f>
        <v>15000</v>
      </c>
      <c r="G45" s="80">
        <f>E45</f>
        <v>15000</v>
      </c>
      <c r="I45" s="107"/>
      <c r="J45" s="79" t="s">
        <v>51</v>
      </c>
      <c r="K45" s="79" t="s">
        <v>24</v>
      </c>
      <c r="L45" s="79" t="s">
        <v>25</v>
      </c>
      <c r="M45" s="80">
        <f>300000/20</f>
        <v>15000</v>
      </c>
      <c r="N45" s="80">
        <f>M45</f>
        <v>15000</v>
      </c>
      <c r="O45" s="80">
        <f>M45</f>
        <v>15000</v>
      </c>
      <c r="Q45" s="107"/>
      <c r="R45" s="79" t="s">
        <v>51</v>
      </c>
      <c r="S45" s="79" t="s">
        <v>24</v>
      </c>
      <c r="T45" s="79" t="s">
        <v>25</v>
      </c>
      <c r="U45" s="80">
        <f>300000/20</f>
        <v>15000</v>
      </c>
      <c r="V45" s="80">
        <f>U45</f>
        <v>15000</v>
      </c>
      <c r="W45" s="80">
        <f>U45</f>
        <v>15000</v>
      </c>
    </row>
    <row r="46" spans="1:23">
      <c r="A46" s="104"/>
      <c r="B46" s="81" t="s">
        <v>52</v>
      </c>
      <c r="C46" s="81" t="s">
        <v>34</v>
      </c>
      <c r="D46" s="81" t="s">
        <v>53</v>
      </c>
      <c r="E46" s="82">
        <v>50000</v>
      </c>
      <c r="F46" s="82">
        <v>50000</v>
      </c>
      <c r="G46" s="82">
        <v>50000</v>
      </c>
      <c r="I46" s="107"/>
      <c r="J46" s="81" t="s">
        <v>52</v>
      </c>
      <c r="K46" s="81" t="s">
        <v>34</v>
      </c>
      <c r="L46" s="81" t="s">
        <v>53</v>
      </c>
      <c r="M46" s="82">
        <v>50000</v>
      </c>
      <c r="N46" s="82">
        <v>50000</v>
      </c>
      <c r="O46" s="82">
        <v>50000</v>
      </c>
      <c r="Q46" s="107"/>
      <c r="R46" s="81" t="s">
        <v>52</v>
      </c>
      <c r="S46" s="81" t="s">
        <v>34</v>
      </c>
      <c r="T46" s="81" t="s">
        <v>53</v>
      </c>
      <c r="U46" s="82">
        <v>50000</v>
      </c>
      <c r="V46" s="82">
        <v>50000</v>
      </c>
      <c r="W46" s="82">
        <v>50000</v>
      </c>
    </row>
    <row r="47" spans="1:23">
      <c r="A47" s="105"/>
      <c r="B47" s="81" t="s">
        <v>54</v>
      </c>
      <c r="C47" s="81" t="s">
        <v>32</v>
      </c>
      <c r="D47" s="81" t="s">
        <v>32</v>
      </c>
      <c r="E47" s="82">
        <v>12000</v>
      </c>
      <c r="F47" s="82">
        <f>E47</f>
        <v>12000</v>
      </c>
      <c r="G47" s="82">
        <f>E47</f>
        <v>12000</v>
      </c>
      <c r="I47" s="108"/>
      <c r="J47" s="81" t="s">
        <v>54</v>
      </c>
      <c r="K47" s="81" t="s">
        <v>32</v>
      </c>
      <c r="L47" s="81" t="s">
        <v>32</v>
      </c>
      <c r="M47" s="82">
        <v>12000</v>
      </c>
      <c r="N47" s="82">
        <f>M47</f>
        <v>12000</v>
      </c>
      <c r="O47" s="82">
        <f>M47</f>
        <v>12000</v>
      </c>
      <c r="Q47" s="108"/>
      <c r="R47" s="81" t="s">
        <v>54</v>
      </c>
      <c r="S47" s="81" t="s">
        <v>32</v>
      </c>
      <c r="T47" s="81" t="s">
        <v>32</v>
      </c>
      <c r="U47" s="82">
        <v>12000</v>
      </c>
      <c r="V47" s="82">
        <f>U47</f>
        <v>12000</v>
      </c>
      <c r="W47" s="82">
        <f>U47</f>
        <v>12000</v>
      </c>
    </row>
    <row r="48" spans="1:23">
      <c r="A48" s="89"/>
      <c r="B48" s="90" t="s">
        <v>28</v>
      </c>
      <c r="C48" s="91"/>
      <c r="D48" s="91"/>
      <c r="E48" s="92">
        <f>SUM(E44:E47)</f>
        <v>122000</v>
      </c>
      <c r="F48" s="92">
        <f t="shared" ref="F48:G48" si="21">SUM(F44:F47)</f>
        <v>122000</v>
      </c>
      <c r="G48" s="92">
        <f t="shared" si="21"/>
        <v>122000</v>
      </c>
      <c r="I48" s="89"/>
      <c r="J48" s="90" t="s">
        <v>28</v>
      </c>
      <c r="K48" s="91"/>
      <c r="L48" s="91"/>
      <c r="M48" s="92">
        <f>SUM(M44:M47)</f>
        <v>122000</v>
      </c>
      <c r="N48" s="92">
        <f t="shared" ref="N48:O48" si="22">SUM(N44:N47)</f>
        <v>122000</v>
      </c>
      <c r="O48" s="92">
        <f t="shared" si="22"/>
        <v>122000</v>
      </c>
      <c r="Q48" s="89"/>
      <c r="R48" s="90" t="s">
        <v>28</v>
      </c>
      <c r="S48" s="91"/>
      <c r="T48" s="91"/>
      <c r="U48" s="92">
        <f>SUM(U44:U47)</f>
        <v>122000</v>
      </c>
      <c r="V48" s="92">
        <f t="shared" ref="V48:W48" si="23">SUM(V44:V47)</f>
        <v>122000</v>
      </c>
      <c r="W48" s="92">
        <f t="shared" si="23"/>
        <v>122000</v>
      </c>
    </row>
  </sheetData>
  <mergeCells count="12">
    <mergeCell ref="Q32:Q35"/>
    <mergeCell ref="Q44:Q47"/>
    <mergeCell ref="Q1:U1"/>
    <mergeCell ref="Q29:Q30"/>
    <mergeCell ref="A1:E1"/>
    <mergeCell ref="A29:A30"/>
    <mergeCell ref="A32:A35"/>
    <mergeCell ref="A44:A47"/>
    <mergeCell ref="I1:M1"/>
    <mergeCell ref="I29:I30"/>
    <mergeCell ref="I32:I35"/>
    <mergeCell ref="I44:I47"/>
  </mergeCells>
  <hyperlinks>
    <hyperlink ref="B37" r:id="rId1" display="Martha Acevedo/Transportes Ejecutivos" xr:uid="{D6080B3D-99DD-47B3-B340-BB0EF6CEC271}"/>
    <hyperlink ref="B40" r:id="rId2" xr:uid="{3A9652D1-E74F-42E9-9436-BE8FD45947CA}"/>
    <hyperlink ref="B41" r:id="rId3" xr:uid="{49B9DC85-43DE-41F1-B307-98777921D879}"/>
    <hyperlink ref="J37" r:id="rId4" display="Martha Acevedo/Transportes Ejecutivos" xr:uid="{358864B1-AD48-4F29-BC46-EC8DC77F02DA}"/>
    <hyperlink ref="J40" r:id="rId5" xr:uid="{2A3BE65B-DEB1-4649-BF15-3E7312F115E0}"/>
    <hyperlink ref="J41" r:id="rId6" xr:uid="{930599AF-E47B-49AC-BADF-83A585DDADF7}"/>
    <hyperlink ref="R37" r:id="rId7" display="Martha Acevedo/Transportes Ejecutivos" xr:uid="{D8BEC366-06B4-4275-B0A0-5DC9731DC819}"/>
    <hyperlink ref="R40" r:id="rId8" xr:uid="{56F713A7-0504-4BDB-9B3E-C2548F56A207}"/>
    <hyperlink ref="R41" r:id="rId9" xr:uid="{CB52BECB-B4B9-47AE-8A19-C21F18DEBC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Bogotá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Elver Ramírez</dc:creator>
  <cp:lastModifiedBy>Elver Ramírez</cp:lastModifiedBy>
  <dcterms:created xsi:type="dcterms:W3CDTF">2019-11-13T00:04:51Z</dcterms:created>
  <dcterms:modified xsi:type="dcterms:W3CDTF">2019-11-14T05:50:09Z</dcterms:modified>
</cp:coreProperties>
</file>