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I\Desktop\sem3pi2023_24_g061\docs\Sprint3\FSIAP\"/>
    </mc:Choice>
  </mc:AlternateContent>
  <bookViews>
    <workbookView xWindow="0" yWindow="0" windowWidth="23040" windowHeight="9264" activeTab="5"/>
  </bookViews>
  <sheets>
    <sheet name="Zona B" sheetId="1" r:id="rId1"/>
    <sheet name="Zona C" sheetId="2" r:id="rId2"/>
    <sheet name="Zona D" sheetId="3" r:id="rId3"/>
    <sheet name="Zona A" sheetId="4" r:id="rId4"/>
    <sheet name="Zona E" sheetId="5" r:id="rId5"/>
    <sheet name="Telhado" sheetId="9" r:id="rId6"/>
    <sheet name="USFA06" sheetId="7" r:id="rId7"/>
    <sheet name="USFA0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9" l="1"/>
  <c r="C27" i="9"/>
  <c r="L26" i="9"/>
  <c r="M25" i="9"/>
  <c r="M24" i="9"/>
  <c r="M23" i="9"/>
  <c r="M22" i="9"/>
  <c r="K20" i="9"/>
  <c r="O18" i="9"/>
  <c r="C26" i="9"/>
  <c r="D24" i="9"/>
  <c r="D23" i="9"/>
  <c r="D22" i="9"/>
  <c r="B20" i="9"/>
  <c r="C22" i="8" l="1"/>
  <c r="C24" i="8" s="1"/>
  <c r="D27" i="8" s="1"/>
  <c r="D28" i="8" s="1"/>
  <c r="E25" i="8"/>
  <c r="C23" i="8"/>
  <c r="E13" i="8"/>
  <c r="C11" i="8"/>
  <c r="C34" i="7"/>
  <c r="C36" i="7" s="1"/>
  <c r="E37" i="7"/>
  <c r="C35" i="7"/>
  <c r="C22" i="7"/>
  <c r="C24" i="7" s="1"/>
  <c r="E25" i="7"/>
  <c r="C23" i="7"/>
  <c r="C11" i="7"/>
  <c r="E13" i="7"/>
  <c r="D15" i="7"/>
  <c r="D16" i="7" s="1"/>
  <c r="C12" i="7"/>
  <c r="C10" i="7"/>
  <c r="D39" i="7" l="1"/>
  <c r="D40" i="7" s="1"/>
  <c r="D27" i="7"/>
  <c r="D28" i="7" s="1"/>
  <c r="C88" i="5"/>
  <c r="D82" i="5"/>
  <c r="D81" i="5"/>
  <c r="B78" i="5"/>
  <c r="D80" i="5" s="1"/>
  <c r="C84" i="5" s="1"/>
  <c r="D55" i="5"/>
  <c r="D56" i="5"/>
  <c r="B53" i="5"/>
  <c r="C28" i="5"/>
  <c r="P20" i="5"/>
  <c r="P19" i="5"/>
  <c r="B17" i="5"/>
  <c r="P41" i="5"/>
  <c r="B37" i="5"/>
  <c r="P40" i="5" s="1"/>
  <c r="N43" i="5" s="1"/>
  <c r="B36" i="5"/>
  <c r="B38" i="5" s="1"/>
  <c r="B16" i="5"/>
  <c r="B18" i="5" s="1"/>
  <c r="B80" i="4"/>
  <c r="D82" i="4" s="1"/>
  <c r="B68" i="4"/>
  <c r="D72" i="4" s="1"/>
  <c r="P41" i="4"/>
  <c r="B37" i="4"/>
  <c r="P40" i="4" s="1"/>
  <c r="N43" i="4" s="1"/>
  <c r="B36" i="4"/>
  <c r="C28" i="4"/>
  <c r="B17" i="4"/>
  <c r="B16" i="4"/>
  <c r="C83" i="3"/>
  <c r="C80" i="3"/>
  <c r="D70" i="3"/>
  <c r="D71" i="3"/>
  <c r="D69" i="3"/>
  <c r="C77" i="3"/>
  <c r="B65" i="3"/>
  <c r="B67" i="3" s="1"/>
  <c r="D57" i="3"/>
  <c r="D56" i="3"/>
  <c r="D55" i="3"/>
  <c r="B53" i="3"/>
  <c r="D30" i="3"/>
  <c r="D29" i="3"/>
  <c r="D33" i="3" s="1"/>
  <c r="B27" i="3"/>
  <c r="B16" i="3"/>
  <c r="D19" i="3" s="1"/>
  <c r="D41" i="2"/>
  <c r="C75" i="2"/>
  <c r="B63" i="2"/>
  <c r="B65" i="2" s="1"/>
  <c r="B51" i="2"/>
  <c r="D55" i="2" s="1"/>
  <c r="D43" i="2"/>
  <c r="D42" i="2"/>
  <c r="B39" i="2"/>
  <c r="C45" i="2" s="1"/>
  <c r="B13" i="2"/>
  <c r="C16" i="2" s="1"/>
  <c r="C82" i="1"/>
  <c r="C78" i="1"/>
  <c r="C75" i="1"/>
  <c r="C71" i="1"/>
  <c r="D69" i="1"/>
  <c r="D68" i="1"/>
  <c r="D67" i="1"/>
  <c r="B65" i="1"/>
  <c r="B63" i="1"/>
  <c r="C57" i="1"/>
  <c r="D55" i="1"/>
  <c r="D54" i="1"/>
  <c r="D53" i="1"/>
  <c r="D42" i="1"/>
  <c r="D41" i="1"/>
  <c r="D43" i="1"/>
  <c r="B51" i="1"/>
  <c r="B39" i="1"/>
  <c r="C16" i="1"/>
  <c r="C19" i="1"/>
  <c r="C15" i="1"/>
  <c r="B13" i="1"/>
  <c r="D83" i="4" l="1"/>
  <c r="D84" i="4"/>
  <c r="D59" i="5"/>
  <c r="N22" i="5"/>
  <c r="D41" i="5"/>
  <c r="D40" i="5"/>
  <c r="D21" i="5"/>
  <c r="D20" i="5"/>
  <c r="D70" i="4"/>
  <c r="D71" i="4"/>
  <c r="B38" i="4"/>
  <c r="B18" i="4"/>
  <c r="C59" i="3"/>
  <c r="D18" i="3"/>
  <c r="D22" i="3" s="1"/>
  <c r="D67" i="2"/>
  <c r="D69" i="2"/>
  <c r="D68" i="2"/>
  <c r="D53" i="2"/>
  <c r="D54" i="2"/>
  <c r="C15" i="2"/>
  <c r="C19" i="2" s="1"/>
  <c r="C45" i="1"/>
  <c r="D20" i="4" l="1"/>
  <c r="D21" i="4"/>
  <c r="D41" i="4"/>
  <c r="D40" i="4"/>
  <c r="C44" i="4" s="1"/>
  <c r="H48" i="4" s="1"/>
  <c r="C86" i="4"/>
  <c r="C44" i="5"/>
  <c r="H48" i="5" s="1"/>
  <c r="C24" i="5"/>
  <c r="C31" i="5" s="1"/>
  <c r="C74" i="4"/>
  <c r="C73" i="3"/>
  <c r="C71" i="2"/>
  <c r="C78" i="2" s="1"/>
  <c r="C57" i="2"/>
  <c r="C82" i="2" s="1"/>
  <c r="C24" i="4" l="1"/>
  <c r="C31" i="4" s="1"/>
  <c r="C89" i="4" s="1"/>
  <c r="C10" i="8" s="1"/>
  <c r="C12" i="8" s="1"/>
  <c r="D15" i="8" s="1"/>
  <c r="D16" i="8" l="1"/>
  <c r="C31" i="8" s="1"/>
  <c r="C32" i="8"/>
</calcChain>
</file>

<file path=xl/sharedStrings.xml><?xml version="1.0" encoding="utf-8"?>
<sst xmlns="http://schemas.openxmlformats.org/spreadsheetml/2006/main" count="679" uniqueCount="100">
  <si>
    <t>Parede Exterior:</t>
  </si>
  <si>
    <t>Material a: tijolo cerâmico</t>
  </si>
  <si>
    <t>Material b: poliestireno expandido</t>
  </si>
  <si>
    <t>Ka=</t>
  </si>
  <si>
    <t>K . W^1.m^1</t>
  </si>
  <si>
    <t>Kb=</t>
  </si>
  <si>
    <t>Ra=</t>
  </si>
  <si>
    <t>Δx(a)=</t>
  </si>
  <si>
    <t>m</t>
  </si>
  <si>
    <t>Δx(b)=</t>
  </si>
  <si>
    <t>A(total) =</t>
  </si>
  <si>
    <t>comprimento</t>
  </si>
  <si>
    <t>altura</t>
  </si>
  <si>
    <t>0.36</t>
  </si>
  <si>
    <t>Rb=</t>
  </si>
  <si>
    <t>Req=</t>
  </si>
  <si>
    <t>Paredes Interior:</t>
  </si>
  <si>
    <t>Material b: lã de rocha</t>
  </si>
  <si>
    <t>Material c: gesso cartonado</t>
  </si>
  <si>
    <t>Kc=</t>
  </si>
  <si>
    <t>K*W^1</t>
  </si>
  <si>
    <t>Δx(c)=</t>
  </si>
  <si>
    <t>Parede 1 (sem porta):</t>
  </si>
  <si>
    <t>Rc=</t>
  </si>
  <si>
    <t>Parede 2 (sem porta):</t>
  </si>
  <si>
    <t>Parede 3 (com porta):</t>
  </si>
  <si>
    <t>A(porta)=</t>
  </si>
  <si>
    <t>A(sem porta)=</t>
  </si>
  <si>
    <t>K . W^1</t>
  </si>
  <si>
    <t>Rporta=</t>
  </si>
  <si>
    <t>Kporta=</t>
  </si>
  <si>
    <t>expressura da porta</t>
  </si>
  <si>
    <t>Req(total) = Req + Rporta=</t>
  </si>
  <si>
    <t>R(total da Zona B)=</t>
  </si>
  <si>
    <t>R(total da Zona C)=</t>
  </si>
  <si>
    <t>Parede 1:</t>
  </si>
  <si>
    <t>Paredes Exterior</t>
  </si>
  <si>
    <t>Parede 2:</t>
  </si>
  <si>
    <t>Parede 3:</t>
  </si>
  <si>
    <t>Parede 2 (com porta):</t>
  </si>
  <si>
    <t>R(total da Zona D)=</t>
  </si>
  <si>
    <t>Parede 1 (com porta):</t>
  </si>
  <si>
    <t>espessura</t>
  </si>
  <si>
    <t>espessura da porta</t>
  </si>
  <si>
    <t>espressura da porta</t>
  </si>
  <si>
    <t>Janela:</t>
  </si>
  <si>
    <t>espressura da janela</t>
  </si>
  <si>
    <t>A(janela)=</t>
  </si>
  <si>
    <t>A(sem janela)=</t>
  </si>
  <si>
    <t>Material a: vidro</t>
  </si>
  <si>
    <t>Material b: ar</t>
  </si>
  <si>
    <t>Rjanela=</t>
  </si>
  <si>
    <t>Req(total) = Req + Rjanela =</t>
  </si>
  <si>
    <t>Parede 2 (com janela):</t>
  </si>
  <si>
    <t>R(total da Zona A)=</t>
  </si>
  <si>
    <t>Porta:</t>
  </si>
  <si>
    <t>Material a: aço</t>
  </si>
  <si>
    <t>R(total da Zona E)=</t>
  </si>
  <si>
    <t>Temperatura</t>
  </si>
  <si>
    <t>Exterior=</t>
  </si>
  <si>
    <t>ºC</t>
  </si>
  <si>
    <t>Zona B</t>
  </si>
  <si>
    <t>Interior=</t>
  </si>
  <si>
    <t>R =</t>
  </si>
  <si>
    <t>ΔT =</t>
  </si>
  <si>
    <t>Tempo =</t>
  </si>
  <si>
    <t>Fluxo de Calor</t>
  </si>
  <si>
    <t>s</t>
  </si>
  <si>
    <t>W</t>
  </si>
  <si>
    <t>h =</t>
  </si>
  <si>
    <t>J</t>
  </si>
  <si>
    <t>Zona C</t>
  </si>
  <si>
    <t>Zona D</t>
  </si>
  <si>
    <t>Zona A</t>
  </si>
  <si>
    <t>Zona E</t>
  </si>
  <si>
    <t>U=</t>
  </si>
  <si>
    <t>Q = (k*A(ΔT))/d=</t>
  </si>
  <si>
    <t>Q=</t>
  </si>
  <si>
    <t>U*(ΔT)</t>
  </si>
  <si>
    <t>U = 1/R</t>
  </si>
  <si>
    <t>W.K^1</t>
  </si>
  <si>
    <t>P=</t>
  </si>
  <si>
    <t xml:space="preserve"> P=</t>
  </si>
  <si>
    <t>∑(P) =</t>
  </si>
  <si>
    <t>∑(Q) =</t>
  </si>
  <si>
    <t>Material a: poliuretano</t>
  </si>
  <si>
    <t>Material b: madeira laminada colada</t>
  </si>
  <si>
    <t>Material c: cortiça</t>
  </si>
  <si>
    <t>Telhado Novo:</t>
  </si>
  <si>
    <t>Medições:</t>
  </si>
  <si>
    <t>Telhado Velho:</t>
  </si>
  <si>
    <t>Material b: zinco</t>
  </si>
  <si>
    <t>Material c: madeira leve</t>
  </si>
  <si>
    <t>Material d: cortiça</t>
  </si>
  <si>
    <t xml:space="preserve">Kd = </t>
  </si>
  <si>
    <t>Δx(d)=</t>
  </si>
  <si>
    <t>K . W^2</t>
  </si>
  <si>
    <t>Rd=</t>
  </si>
  <si>
    <t>Req(de cada lado)=</t>
  </si>
  <si>
    <t>Req(total)=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</si>
</sst>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right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center" wrapText="1"/>
    </xf>
    <xf numFmtId="0" fontId="2" fillId="0" borderId="0" xfId="0" applyFont="1" applyBorder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4" zoomScaleNormal="100" workbookViewId="0">
      <selection activeCell="E71" sqref="A71:E71"/>
    </sheetView>
  </sheetViews>
  <sheetFormatPr defaultRowHeight="14.4" x14ac:dyDescent="0.3"/>
  <cols>
    <col min="1" max="1" width="13.77734375" customWidth="1"/>
    <col min="3" max="3" width="12" bestFit="1" customWidth="1"/>
    <col min="4" max="4" width="9.44140625" bestFit="1" customWidth="1"/>
    <col min="5" max="5" width="9.77734375" bestFit="1" customWidth="1"/>
    <col min="7" max="7" width="16.44140625" bestFit="1" customWidth="1"/>
  </cols>
  <sheetData>
    <row r="1" spans="1:7" x14ac:dyDescent="0.3">
      <c r="C1" s="1" t="s">
        <v>11</v>
      </c>
      <c r="D1" s="1" t="s">
        <v>12</v>
      </c>
      <c r="E1" s="1" t="s">
        <v>42</v>
      </c>
      <c r="F1" s="1"/>
      <c r="G1" s="1"/>
    </row>
    <row r="2" spans="1:7" x14ac:dyDescent="0.3">
      <c r="A2" t="s">
        <v>0</v>
      </c>
      <c r="C2" s="1">
        <v>9.5</v>
      </c>
      <c r="D2" s="1">
        <v>4</v>
      </c>
      <c r="E2" s="1" t="s">
        <v>13</v>
      </c>
      <c r="F2" s="1" t="s">
        <v>8</v>
      </c>
      <c r="G2" s="1"/>
    </row>
    <row r="4" spans="1:7" x14ac:dyDescent="0.3">
      <c r="A4" t="s">
        <v>1</v>
      </c>
    </row>
    <row r="5" spans="1:7" x14ac:dyDescent="0.3">
      <c r="A5" t="s">
        <v>2</v>
      </c>
    </row>
    <row r="7" spans="1:7" x14ac:dyDescent="0.3">
      <c r="A7" s="1" t="s">
        <v>3</v>
      </c>
      <c r="B7" s="5">
        <v>0.28000000000000003</v>
      </c>
      <c r="C7" s="1" t="s">
        <v>4</v>
      </c>
      <c r="D7" s="1"/>
    </row>
    <row r="8" spans="1:7" x14ac:dyDescent="0.3">
      <c r="A8" s="1" t="s">
        <v>5</v>
      </c>
      <c r="B8" s="5">
        <v>0.04</v>
      </c>
      <c r="C8" s="1" t="s">
        <v>4</v>
      </c>
      <c r="D8" s="1"/>
    </row>
    <row r="10" spans="1:7" x14ac:dyDescent="0.3">
      <c r="A10" s="1" t="s">
        <v>7</v>
      </c>
      <c r="B10" s="1">
        <v>0.15</v>
      </c>
      <c r="C10" t="s">
        <v>8</v>
      </c>
    </row>
    <row r="11" spans="1:7" x14ac:dyDescent="0.3">
      <c r="A11" s="1" t="s">
        <v>9</v>
      </c>
      <c r="B11" s="1">
        <v>0.06</v>
      </c>
      <c r="C11" t="s">
        <v>8</v>
      </c>
    </row>
    <row r="13" spans="1:7" x14ac:dyDescent="0.3">
      <c r="A13" s="1" t="s">
        <v>10</v>
      </c>
      <c r="B13" s="1">
        <f>PRODUCT(C2,D2)</f>
        <v>38</v>
      </c>
      <c r="C13" t="s">
        <v>8</v>
      </c>
    </row>
    <row r="15" spans="1:7" x14ac:dyDescent="0.3">
      <c r="B15" s="1" t="s">
        <v>6</v>
      </c>
      <c r="C15" s="2">
        <f>B10/(B7*$B$13)</f>
        <v>1.4097744360902255E-2</v>
      </c>
      <c r="D15" t="s">
        <v>20</v>
      </c>
    </row>
    <row r="16" spans="1:7" x14ac:dyDescent="0.3">
      <c r="B16" s="1" t="s">
        <v>14</v>
      </c>
      <c r="C16" s="2">
        <f>B11/(B8*$B$13)</f>
        <v>3.9473684210526314E-2</v>
      </c>
      <c r="D16" t="s">
        <v>20</v>
      </c>
    </row>
    <row r="19" spans="1:5" x14ac:dyDescent="0.3">
      <c r="A19" s="10"/>
      <c r="B19" s="10" t="s">
        <v>15</v>
      </c>
      <c r="C19" s="17">
        <f>2*C15+C16</f>
        <v>6.7669172932330823E-2</v>
      </c>
      <c r="D19" s="10" t="s">
        <v>20</v>
      </c>
      <c r="E19" s="10"/>
    </row>
    <row r="22" spans="1:5" x14ac:dyDescent="0.3">
      <c r="A22" t="s">
        <v>16</v>
      </c>
    </row>
    <row r="24" spans="1:5" x14ac:dyDescent="0.3">
      <c r="A24" t="s">
        <v>1</v>
      </c>
    </row>
    <row r="25" spans="1:5" x14ac:dyDescent="0.3">
      <c r="A25" t="s">
        <v>17</v>
      </c>
    </row>
    <row r="26" spans="1:5" x14ac:dyDescent="0.3">
      <c r="A26" t="s">
        <v>18</v>
      </c>
    </row>
    <row r="28" spans="1:5" x14ac:dyDescent="0.3">
      <c r="A28" s="1" t="s">
        <v>3</v>
      </c>
      <c r="B28" s="5">
        <v>0.28000000000000003</v>
      </c>
      <c r="C28" s="1" t="s">
        <v>4</v>
      </c>
      <c r="D28" s="1"/>
    </row>
    <row r="29" spans="1:5" x14ac:dyDescent="0.3">
      <c r="A29" s="1" t="s">
        <v>5</v>
      </c>
      <c r="B29" s="5">
        <v>0.04</v>
      </c>
      <c r="C29" s="1" t="s">
        <v>4</v>
      </c>
      <c r="D29" s="1"/>
    </row>
    <row r="30" spans="1:5" x14ac:dyDescent="0.3">
      <c r="A30" s="1" t="s">
        <v>19</v>
      </c>
      <c r="B30" s="5">
        <v>0.25</v>
      </c>
      <c r="C30" s="1" t="s">
        <v>4</v>
      </c>
    </row>
    <row r="32" spans="1:5" x14ac:dyDescent="0.3">
      <c r="A32" s="1" t="s">
        <v>7</v>
      </c>
      <c r="B32" s="1">
        <v>0.1</v>
      </c>
      <c r="C32" t="s">
        <v>8</v>
      </c>
    </row>
    <row r="33" spans="1:7" x14ac:dyDescent="0.3">
      <c r="A33" s="1" t="s">
        <v>9</v>
      </c>
      <c r="B33" s="1">
        <v>7.0000000000000007E-2</v>
      </c>
      <c r="C33" t="s">
        <v>8</v>
      </c>
    </row>
    <row r="34" spans="1:7" x14ac:dyDescent="0.3">
      <c r="A34" s="1" t="s">
        <v>21</v>
      </c>
      <c r="B34" s="1">
        <v>1.4999999999999999E-2</v>
      </c>
      <c r="C34" t="s">
        <v>8</v>
      </c>
    </row>
    <row r="36" spans="1:7" x14ac:dyDescent="0.3">
      <c r="A36" s="4" t="s">
        <v>22</v>
      </c>
      <c r="D36" s="1" t="s">
        <v>11</v>
      </c>
      <c r="E36" s="1" t="s">
        <v>12</v>
      </c>
      <c r="F36" s="1" t="s">
        <v>42</v>
      </c>
      <c r="G36" s="1"/>
    </row>
    <row r="37" spans="1:7" x14ac:dyDescent="0.3">
      <c r="D37" s="1">
        <v>3</v>
      </c>
      <c r="E37" s="1">
        <v>4</v>
      </c>
      <c r="F37" s="1">
        <v>0.3</v>
      </c>
      <c r="G37" s="1" t="s">
        <v>8</v>
      </c>
    </row>
    <row r="39" spans="1:7" x14ac:dyDescent="0.3">
      <c r="A39" s="1" t="s">
        <v>10</v>
      </c>
      <c r="B39">
        <f>D37*E37</f>
        <v>12</v>
      </c>
    </row>
    <row r="41" spans="1:7" x14ac:dyDescent="0.3">
      <c r="C41" s="1" t="s">
        <v>6</v>
      </c>
      <c r="D41" s="3">
        <f>$B$32/($B$28*B39)</f>
        <v>2.976190476190476E-2</v>
      </c>
      <c r="E41" s="1" t="s">
        <v>28</v>
      </c>
    </row>
    <row r="42" spans="1:7" x14ac:dyDescent="0.3">
      <c r="C42" s="1" t="s">
        <v>14</v>
      </c>
      <c r="D42" s="3">
        <f>$B$33/($B$29*B39)</f>
        <v>0.14583333333333334</v>
      </c>
      <c r="E42" s="1" t="s">
        <v>28</v>
      </c>
    </row>
    <row r="43" spans="1:7" x14ac:dyDescent="0.3">
      <c r="C43" s="1" t="s">
        <v>23</v>
      </c>
      <c r="D43" s="3">
        <f>$B$34/($B$30*B39)</f>
        <v>5.0000000000000001E-3</v>
      </c>
      <c r="E43" s="1" t="s">
        <v>28</v>
      </c>
    </row>
    <row r="45" spans="1:7" x14ac:dyDescent="0.3">
      <c r="A45" s="10"/>
      <c r="B45" s="16" t="s">
        <v>15</v>
      </c>
      <c r="C45" s="17">
        <f>2*D41+D42+2*D43</f>
        <v>0.21535714285714286</v>
      </c>
      <c r="D45" s="16" t="s">
        <v>28</v>
      </c>
      <c r="E45" s="10"/>
      <c r="F45" s="10"/>
    </row>
    <row r="48" spans="1:7" x14ac:dyDescent="0.3">
      <c r="A48" t="s">
        <v>24</v>
      </c>
      <c r="D48" s="1" t="s">
        <v>11</v>
      </c>
      <c r="E48" s="1" t="s">
        <v>12</v>
      </c>
      <c r="F48" s="1" t="s">
        <v>42</v>
      </c>
      <c r="G48" s="1"/>
    </row>
    <row r="49" spans="1:8" x14ac:dyDescent="0.3">
      <c r="D49" s="1">
        <v>9.5</v>
      </c>
      <c r="E49" s="1">
        <v>4</v>
      </c>
      <c r="F49" s="1">
        <v>0.3</v>
      </c>
      <c r="G49" s="4" t="s">
        <v>8</v>
      </c>
    </row>
    <row r="51" spans="1:8" x14ac:dyDescent="0.3">
      <c r="A51" s="1" t="s">
        <v>10</v>
      </c>
      <c r="B51">
        <f>D49*E49</f>
        <v>38</v>
      </c>
    </row>
    <row r="53" spans="1:8" x14ac:dyDescent="0.3">
      <c r="C53" s="1" t="s">
        <v>6</v>
      </c>
      <c r="D53" s="3">
        <f>$B$32/($B$28*B51)</f>
        <v>9.3984962406015032E-3</v>
      </c>
      <c r="E53" s="1" t="s">
        <v>28</v>
      </c>
    </row>
    <row r="54" spans="1:8" x14ac:dyDescent="0.3">
      <c r="C54" s="1" t="s">
        <v>14</v>
      </c>
      <c r="D54" s="3">
        <f>$B$33/($B$29*B51)</f>
        <v>4.6052631578947373E-2</v>
      </c>
      <c r="E54" s="1" t="s">
        <v>28</v>
      </c>
    </row>
    <row r="55" spans="1:8" x14ac:dyDescent="0.3">
      <c r="C55" s="1" t="s">
        <v>23</v>
      </c>
      <c r="D55" s="3">
        <f>$B$34/($B$30*B51)</f>
        <v>1.5789473684210526E-3</v>
      </c>
      <c r="E55" s="1" t="s">
        <v>28</v>
      </c>
    </row>
    <row r="57" spans="1:8" x14ac:dyDescent="0.3">
      <c r="A57" s="10"/>
      <c r="B57" s="16" t="s">
        <v>15</v>
      </c>
      <c r="C57" s="17">
        <f>2*D53+D54+2*D55</f>
        <v>6.8007518796992489E-2</v>
      </c>
      <c r="D57" s="16" t="s">
        <v>28</v>
      </c>
      <c r="E57" s="10"/>
    </row>
    <row r="60" spans="1:8" x14ac:dyDescent="0.3">
      <c r="A60" t="s">
        <v>25</v>
      </c>
      <c r="D60" s="1" t="s">
        <v>11</v>
      </c>
      <c r="E60" s="1" t="s">
        <v>12</v>
      </c>
      <c r="F60" s="1" t="s">
        <v>42</v>
      </c>
      <c r="G60" s="1" t="s">
        <v>43</v>
      </c>
    </row>
    <row r="61" spans="1:8" x14ac:dyDescent="0.3">
      <c r="D61" s="1">
        <v>3</v>
      </c>
      <c r="E61" s="1">
        <v>4</v>
      </c>
      <c r="F61" s="1">
        <v>0.3</v>
      </c>
      <c r="G61" s="1">
        <v>3.5000000000000003E-2</v>
      </c>
      <c r="H61" t="s">
        <v>8</v>
      </c>
    </row>
    <row r="63" spans="1:8" x14ac:dyDescent="0.3">
      <c r="A63" t="s">
        <v>10</v>
      </c>
      <c r="B63">
        <f>D61*E61</f>
        <v>12</v>
      </c>
    </row>
    <row r="64" spans="1:8" x14ac:dyDescent="0.3">
      <c r="A64" t="s">
        <v>26</v>
      </c>
      <c r="B64">
        <v>1.8</v>
      </c>
    </row>
    <row r="65" spans="1:5" x14ac:dyDescent="0.3">
      <c r="A65" t="s">
        <v>27</v>
      </c>
      <c r="B65">
        <f>B63-B64</f>
        <v>10.199999999999999</v>
      </c>
    </row>
    <row r="67" spans="1:5" x14ac:dyDescent="0.3">
      <c r="C67" t="s">
        <v>6</v>
      </c>
      <c r="D67" s="6">
        <f>$B$32/($B$28*B65)</f>
        <v>3.5014005602240897E-2</v>
      </c>
      <c r="E67" s="1" t="s">
        <v>28</v>
      </c>
    </row>
    <row r="68" spans="1:5" x14ac:dyDescent="0.3">
      <c r="C68" t="s">
        <v>14</v>
      </c>
      <c r="D68" s="6">
        <f>$B$33/($B$29*B65)</f>
        <v>0.17156862745098042</v>
      </c>
      <c r="E68" s="1" t="s">
        <v>28</v>
      </c>
    </row>
    <row r="69" spans="1:5" x14ac:dyDescent="0.3">
      <c r="C69" t="s">
        <v>23</v>
      </c>
      <c r="D69" s="3">
        <f>$B$34/($B$30*B65)</f>
        <v>5.8823529411764705E-3</v>
      </c>
      <c r="E69" s="1" t="s">
        <v>28</v>
      </c>
    </row>
    <row r="71" spans="1:5" x14ac:dyDescent="0.3">
      <c r="A71" s="23"/>
      <c r="B71" s="24" t="s">
        <v>15</v>
      </c>
      <c r="C71" s="25">
        <f>2*D67+D68+2*D69</f>
        <v>0.25336134453781517</v>
      </c>
      <c r="D71" s="24" t="s">
        <v>28</v>
      </c>
      <c r="E71" s="23"/>
    </row>
    <row r="73" spans="1:5" x14ac:dyDescent="0.3">
      <c r="A73" t="s">
        <v>30</v>
      </c>
      <c r="B73">
        <v>0.2</v>
      </c>
    </row>
    <row r="75" spans="1:5" x14ac:dyDescent="0.3">
      <c r="B75" t="s">
        <v>29</v>
      </c>
      <c r="C75" s="2">
        <f>G61/(B73*B64)</f>
        <v>9.7222222222222224E-2</v>
      </c>
      <c r="D75" s="1" t="s">
        <v>28</v>
      </c>
    </row>
    <row r="78" spans="1:5" x14ac:dyDescent="0.3">
      <c r="A78" s="10" t="s">
        <v>32</v>
      </c>
      <c r="B78" s="10"/>
      <c r="C78" s="17">
        <f>C71+C75</f>
        <v>0.35058356676003738</v>
      </c>
      <c r="D78" s="16" t="s">
        <v>28</v>
      </c>
      <c r="E78" s="10"/>
    </row>
    <row r="79" spans="1:5" x14ac:dyDescent="0.3">
      <c r="A79" s="10"/>
      <c r="B79" s="10"/>
      <c r="C79" s="10"/>
      <c r="D79" s="10"/>
      <c r="E79" s="10"/>
    </row>
    <row r="80" spans="1:5" x14ac:dyDescent="0.3">
      <c r="A80" s="10"/>
      <c r="B80" s="10"/>
      <c r="C80" s="10"/>
      <c r="D80" s="10"/>
      <c r="E80" s="10"/>
    </row>
    <row r="81" spans="1:5" x14ac:dyDescent="0.3">
      <c r="A81" s="10"/>
      <c r="B81" s="10"/>
      <c r="C81" s="10"/>
      <c r="D81" s="10"/>
      <c r="E81" s="10"/>
    </row>
    <row r="82" spans="1:5" x14ac:dyDescent="0.3">
      <c r="A82" s="10" t="s">
        <v>33</v>
      </c>
      <c r="B82" s="10"/>
      <c r="C82" s="17">
        <f>C19+C45+C57+C78</f>
        <v>0.70161740134650352</v>
      </c>
      <c r="D82" s="16" t="s">
        <v>28</v>
      </c>
      <c r="E82" s="10"/>
    </row>
    <row r="83" spans="1:5" x14ac:dyDescent="0.3">
      <c r="A83" s="10"/>
      <c r="B83" s="10"/>
      <c r="C83" s="10"/>
      <c r="D83" s="10"/>
      <c r="E8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61" workbookViewId="0">
      <selection activeCell="F84" sqref="A77:F84"/>
    </sheetView>
  </sheetViews>
  <sheetFormatPr defaultRowHeight="14.4" x14ac:dyDescent="0.3"/>
  <cols>
    <col min="1" max="1" width="13" customWidth="1"/>
    <col min="3" max="3" width="9.44140625" bestFit="1" customWidth="1"/>
    <col min="4" max="4" width="9.109375" bestFit="1" customWidth="1"/>
    <col min="5" max="5" width="9.77734375" bestFit="1" customWidth="1"/>
  </cols>
  <sheetData>
    <row r="1" spans="1:7" x14ac:dyDescent="0.3">
      <c r="C1" s="1" t="s">
        <v>11</v>
      </c>
      <c r="D1" s="1" t="s">
        <v>12</v>
      </c>
      <c r="E1" s="1" t="s">
        <v>42</v>
      </c>
      <c r="F1" s="1"/>
      <c r="G1" s="1"/>
    </row>
    <row r="2" spans="1:7" x14ac:dyDescent="0.3">
      <c r="A2" t="s">
        <v>0</v>
      </c>
      <c r="C2" s="1">
        <v>11</v>
      </c>
      <c r="D2" s="1">
        <v>4</v>
      </c>
      <c r="E2" s="1" t="s">
        <v>13</v>
      </c>
      <c r="F2" s="1" t="s">
        <v>8</v>
      </c>
      <c r="G2" s="1"/>
    </row>
    <row r="4" spans="1:7" x14ac:dyDescent="0.3">
      <c r="A4" t="s">
        <v>1</v>
      </c>
    </row>
    <row r="5" spans="1:7" x14ac:dyDescent="0.3">
      <c r="A5" t="s">
        <v>2</v>
      </c>
    </row>
    <row r="7" spans="1:7" x14ac:dyDescent="0.3">
      <c r="A7" s="1" t="s">
        <v>3</v>
      </c>
      <c r="B7" s="5">
        <v>0.28000000000000003</v>
      </c>
      <c r="C7" s="1" t="s">
        <v>4</v>
      </c>
      <c r="D7" s="1"/>
    </row>
    <row r="8" spans="1:7" x14ac:dyDescent="0.3">
      <c r="A8" s="1" t="s">
        <v>5</v>
      </c>
      <c r="B8" s="5">
        <v>0.04</v>
      </c>
      <c r="C8" s="1" t="s">
        <v>4</v>
      </c>
      <c r="D8" s="1"/>
    </row>
    <row r="10" spans="1:7" x14ac:dyDescent="0.3">
      <c r="A10" s="1" t="s">
        <v>7</v>
      </c>
      <c r="B10" s="1">
        <v>0.15</v>
      </c>
      <c r="C10" t="s">
        <v>8</v>
      </c>
    </row>
    <row r="11" spans="1:7" x14ac:dyDescent="0.3">
      <c r="A11" s="1" t="s">
        <v>9</v>
      </c>
      <c r="B11" s="1">
        <v>0.06</v>
      </c>
      <c r="C11" t="s">
        <v>8</v>
      </c>
    </row>
    <row r="13" spans="1:7" x14ac:dyDescent="0.3">
      <c r="A13" s="1" t="s">
        <v>10</v>
      </c>
      <c r="B13" s="1">
        <f>PRODUCT(C2,D2)</f>
        <v>44</v>
      </c>
      <c r="C13" t="s">
        <v>8</v>
      </c>
    </row>
    <row r="15" spans="1:7" x14ac:dyDescent="0.3">
      <c r="B15" s="1" t="s">
        <v>6</v>
      </c>
      <c r="C15" s="2">
        <f>B10/(B7*$B$13)</f>
        <v>1.2175324675324674E-2</v>
      </c>
      <c r="D15" t="s">
        <v>20</v>
      </c>
    </row>
    <row r="16" spans="1:7" x14ac:dyDescent="0.3">
      <c r="B16" s="1" t="s">
        <v>14</v>
      </c>
      <c r="C16" s="2">
        <f>B11/(B8*$B$13)</f>
        <v>3.4090909090909088E-2</v>
      </c>
      <c r="D16" t="s">
        <v>20</v>
      </c>
    </row>
    <row r="19" spans="1:5" x14ac:dyDescent="0.3">
      <c r="A19" s="10"/>
      <c r="B19" s="10" t="s">
        <v>15</v>
      </c>
      <c r="C19" s="17">
        <f>2*C15+C16</f>
        <v>5.8441558441558433E-2</v>
      </c>
      <c r="D19" s="10" t="s">
        <v>20</v>
      </c>
      <c r="E19" s="10"/>
    </row>
    <row r="20" spans="1:5" x14ac:dyDescent="0.3">
      <c r="A20" s="10"/>
      <c r="B20" s="10"/>
      <c r="C20" s="10"/>
      <c r="D20" s="10"/>
      <c r="E20" s="10"/>
    </row>
    <row r="22" spans="1:5" x14ac:dyDescent="0.3">
      <c r="A22" t="s">
        <v>16</v>
      </c>
    </row>
    <row r="24" spans="1:5" x14ac:dyDescent="0.3">
      <c r="A24" t="s">
        <v>1</v>
      </c>
    </row>
    <row r="25" spans="1:5" x14ac:dyDescent="0.3">
      <c r="A25" t="s">
        <v>17</v>
      </c>
    </row>
    <row r="26" spans="1:5" x14ac:dyDescent="0.3">
      <c r="A26" t="s">
        <v>18</v>
      </c>
    </row>
    <row r="28" spans="1:5" x14ac:dyDescent="0.3">
      <c r="A28" s="1" t="s">
        <v>3</v>
      </c>
      <c r="B28" s="5">
        <v>0.28000000000000003</v>
      </c>
      <c r="C28" s="1" t="s">
        <v>4</v>
      </c>
      <c r="D28" s="1"/>
    </row>
    <row r="29" spans="1:5" x14ac:dyDescent="0.3">
      <c r="A29" s="1" t="s">
        <v>5</v>
      </c>
      <c r="B29" s="5">
        <v>0.04</v>
      </c>
      <c r="C29" s="1" t="s">
        <v>4</v>
      </c>
      <c r="D29" s="1"/>
    </row>
    <row r="30" spans="1:5" x14ac:dyDescent="0.3">
      <c r="A30" s="1" t="s">
        <v>19</v>
      </c>
      <c r="B30" s="5">
        <v>0.25</v>
      </c>
      <c r="C30" s="1" t="s">
        <v>4</v>
      </c>
    </row>
    <row r="32" spans="1:5" x14ac:dyDescent="0.3">
      <c r="A32" s="1" t="s">
        <v>7</v>
      </c>
      <c r="B32" s="1">
        <v>0.1</v>
      </c>
      <c r="C32" t="s">
        <v>8</v>
      </c>
    </row>
    <row r="33" spans="1:7" x14ac:dyDescent="0.3">
      <c r="A33" s="1" t="s">
        <v>9</v>
      </c>
      <c r="B33" s="1">
        <v>7.0000000000000007E-2</v>
      </c>
      <c r="C33" t="s">
        <v>8</v>
      </c>
    </row>
    <row r="34" spans="1:7" x14ac:dyDescent="0.3">
      <c r="A34" s="1" t="s">
        <v>21</v>
      </c>
      <c r="B34" s="1">
        <v>1.4999999999999999E-2</v>
      </c>
      <c r="C34" t="s">
        <v>8</v>
      </c>
    </row>
    <row r="36" spans="1:7" x14ac:dyDescent="0.3">
      <c r="A36" s="4" t="s">
        <v>22</v>
      </c>
      <c r="D36" s="1" t="s">
        <v>11</v>
      </c>
      <c r="E36" s="1" t="s">
        <v>12</v>
      </c>
      <c r="F36" s="1" t="s">
        <v>42</v>
      </c>
      <c r="G36" s="1"/>
    </row>
    <row r="37" spans="1:7" x14ac:dyDescent="0.3">
      <c r="D37" s="1">
        <v>3</v>
      </c>
      <c r="E37" s="1">
        <v>4</v>
      </c>
      <c r="F37" s="1">
        <v>0.3</v>
      </c>
      <c r="G37" s="1" t="s">
        <v>8</v>
      </c>
    </row>
    <row r="39" spans="1:7" x14ac:dyDescent="0.3">
      <c r="A39" s="1" t="s">
        <v>10</v>
      </c>
      <c r="B39">
        <f>D37*E37</f>
        <v>12</v>
      </c>
    </row>
    <row r="41" spans="1:7" x14ac:dyDescent="0.3">
      <c r="C41" s="1" t="s">
        <v>6</v>
      </c>
      <c r="D41" s="3">
        <f>$B$32/($B$28*B39)</f>
        <v>2.976190476190476E-2</v>
      </c>
      <c r="E41" s="1" t="s">
        <v>28</v>
      </c>
    </row>
    <row r="42" spans="1:7" x14ac:dyDescent="0.3">
      <c r="C42" s="1" t="s">
        <v>14</v>
      </c>
      <c r="D42" s="3">
        <f>$B$33/($B$29*B39)</f>
        <v>0.14583333333333334</v>
      </c>
      <c r="E42" s="1" t="s">
        <v>28</v>
      </c>
    </row>
    <row r="43" spans="1:7" x14ac:dyDescent="0.3">
      <c r="C43" s="1" t="s">
        <v>23</v>
      </c>
      <c r="D43" s="3">
        <f>$B$34/($B$30*B39)</f>
        <v>5.0000000000000001E-3</v>
      </c>
      <c r="E43" s="1" t="s">
        <v>28</v>
      </c>
    </row>
    <row r="45" spans="1:7" x14ac:dyDescent="0.3">
      <c r="A45" s="10"/>
      <c r="B45" s="16" t="s">
        <v>15</v>
      </c>
      <c r="C45" s="17">
        <f>2*D41+D42+2*D43</f>
        <v>0.21535714285714286</v>
      </c>
      <c r="D45" s="16" t="s">
        <v>28</v>
      </c>
      <c r="E45" s="10"/>
      <c r="F45" s="10"/>
    </row>
    <row r="48" spans="1:7" x14ac:dyDescent="0.3">
      <c r="A48" t="s">
        <v>24</v>
      </c>
      <c r="D48" s="1" t="s">
        <v>11</v>
      </c>
      <c r="E48" s="1" t="s">
        <v>12</v>
      </c>
      <c r="F48" s="1" t="s">
        <v>42</v>
      </c>
      <c r="G48" s="1"/>
    </row>
    <row r="49" spans="1:8" x14ac:dyDescent="0.3">
      <c r="D49" s="1">
        <v>3</v>
      </c>
      <c r="E49" s="1">
        <v>4</v>
      </c>
      <c r="F49" s="1">
        <v>0.3</v>
      </c>
      <c r="G49" s="1" t="s">
        <v>8</v>
      </c>
    </row>
    <row r="51" spans="1:8" x14ac:dyDescent="0.3">
      <c r="A51" s="1" t="s">
        <v>10</v>
      </c>
      <c r="B51">
        <f>D49*E49</f>
        <v>12</v>
      </c>
    </row>
    <row r="53" spans="1:8" x14ac:dyDescent="0.3">
      <c r="C53" s="1" t="s">
        <v>6</v>
      </c>
      <c r="D53" s="3">
        <f>$B$32/($B$28*B51)</f>
        <v>2.976190476190476E-2</v>
      </c>
      <c r="E53" s="1" t="s">
        <v>28</v>
      </c>
    </row>
    <row r="54" spans="1:8" x14ac:dyDescent="0.3">
      <c r="C54" s="1" t="s">
        <v>14</v>
      </c>
      <c r="D54" s="3">
        <f>$B$33/($B$29*B51)</f>
        <v>0.14583333333333334</v>
      </c>
      <c r="E54" s="1" t="s">
        <v>28</v>
      </c>
    </row>
    <row r="55" spans="1:8" x14ac:dyDescent="0.3">
      <c r="C55" s="1" t="s">
        <v>23</v>
      </c>
      <c r="D55" s="3">
        <f>$B$34/($B$30*B51)</f>
        <v>5.0000000000000001E-3</v>
      </c>
      <c r="E55" s="1" t="s">
        <v>28</v>
      </c>
    </row>
    <row r="57" spans="1:8" x14ac:dyDescent="0.3">
      <c r="A57" s="10"/>
      <c r="B57" s="16" t="s">
        <v>15</v>
      </c>
      <c r="C57" s="17">
        <f>2*D53+D54+2*D55</f>
        <v>0.21535714285714286</v>
      </c>
      <c r="D57" s="16" t="s">
        <v>28</v>
      </c>
      <c r="E57" s="10"/>
      <c r="F57" s="10"/>
    </row>
    <row r="60" spans="1:8" x14ac:dyDescent="0.3">
      <c r="A60" t="s">
        <v>25</v>
      </c>
      <c r="D60" s="1" t="s">
        <v>11</v>
      </c>
      <c r="E60" s="1" t="s">
        <v>12</v>
      </c>
      <c r="F60" s="1" t="s">
        <v>42</v>
      </c>
      <c r="G60" s="1" t="s">
        <v>43</v>
      </c>
    </row>
    <row r="61" spans="1:8" x14ac:dyDescent="0.3">
      <c r="D61" s="1">
        <v>11</v>
      </c>
      <c r="E61" s="1">
        <v>4</v>
      </c>
      <c r="F61" s="1">
        <v>0.3</v>
      </c>
      <c r="G61" s="1">
        <v>3.5000000000000003E-2</v>
      </c>
      <c r="H61" t="s">
        <v>8</v>
      </c>
    </row>
    <row r="63" spans="1:8" x14ac:dyDescent="0.3">
      <c r="A63" t="s">
        <v>10</v>
      </c>
      <c r="B63">
        <f>D61*E61</f>
        <v>44</v>
      </c>
    </row>
    <row r="64" spans="1:8" x14ac:dyDescent="0.3">
      <c r="A64" t="s">
        <v>26</v>
      </c>
      <c r="B64">
        <v>1.8</v>
      </c>
    </row>
    <row r="65" spans="1:6" x14ac:dyDescent="0.3">
      <c r="A65" t="s">
        <v>27</v>
      </c>
      <c r="B65">
        <f>B63-B64</f>
        <v>42.2</v>
      </c>
    </row>
    <row r="67" spans="1:6" x14ac:dyDescent="0.3">
      <c r="C67" t="s">
        <v>6</v>
      </c>
      <c r="D67" s="6">
        <f>$B$32/($B$28*B65)</f>
        <v>8.4631008801624909E-3</v>
      </c>
      <c r="E67" s="1" t="s">
        <v>28</v>
      </c>
    </row>
    <row r="68" spans="1:6" x14ac:dyDescent="0.3">
      <c r="C68" t="s">
        <v>14</v>
      </c>
      <c r="D68" s="6">
        <f>$B$33/($B$29*B65)</f>
        <v>4.1469194312796206E-2</v>
      </c>
      <c r="E68" s="1" t="s">
        <v>28</v>
      </c>
    </row>
    <row r="69" spans="1:6" x14ac:dyDescent="0.3">
      <c r="C69" t="s">
        <v>23</v>
      </c>
      <c r="D69" s="3">
        <f>$B$34/($B$30*B65)</f>
        <v>1.4218009478672985E-3</v>
      </c>
      <c r="E69" s="1" t="s">
        <v>28</v>
      </c>
    </row>
    <row r="71" spans="1:6" x14ac:dyDescent="0.3">
      <c r="B71" s="1" t="s">
        <v>15</v>
      </c>
      <c r="C71" s="2">
        <f>2*D67+D68+2*D69</f>
        <v>6.1238997968855791E-2</v>
      </c>
      <c r="D71" s="1" t="s">
        <v>28</v>
      </c>
    </row>
    <row r="73" spans="1:6" x14ac:dyDescent="0.3">
      <c r="A73" t="s">
        <v>30</v>
      </c>
      <c r="B73">
        <v>0.2</v>
      </c>
    </row>
    <row r="75" spans="1:6" x14ac:dyDescent="0.3">
      <c r="B75" t="s">
        <v>29</v>
      </c>
      <c r="C75" s="2">
        <f>G61/(B73*B64)</f>
        <v>9.7222222222222224E-2</v>
      </c>
      <c r="D75" s="1" t="s">
        <v>28</v>
      </c>
    </row>
    <row r="77" spans="1:6" x14ac:dyDescent="0.3">
      <c r="A77" s="10"/>
      <c r="B77" s="10"/>
      <c r="C77" s="10"/>
      <c r="D77" s="10"/>
      <c r="E77" s="10"/>
      <c r="F77" s="10"/>
    </row>
    <row r="78" spans="1:6" x14ac:dyDescent="0.3">
      <c r="A78" s="10" t="s">
        <v>32</v>
      </c>
      <c r="B78" s="10"/>
      <c r="C78" s="17">
        <f>C71+C75</f>
        <v>0.158461220191078</v>
      </c>
      <c r="D78" s="16" t="s">
        <v>28</v>
      </c>
      <c r="E78" s="10"/>
      <c r="F78" s="10"/>
    </row>
    <row r="79" spans="1:6" x14ac:dyDescent="0.3">
      <c r="A79" s="10"/>
      <c r="B79" s="10"/>
      <c r="C79" s="10"/>
      <c r="D79" s="10"/>
      <c r="E79" s="10"/>
      <c r="F79" s="10"/>
    </row>
    <row r="80" spans="1:6" x14ac:dyDescent="0.3">
      <c r="A80" s="10"/>
      <c r="B80" s="10"/>
      <c r="C80" s="10"/>
      <c r="D80" s="10"/>
      <c r="E80" s="10"/>
      <c r="F80" s="10"/>
    </row>
    <row r="81" spans="1:6" x14ac:dyDescent="0.3">
      <c r="A81" s="10"/>
      <c r="B81" s="10"/>
      <c r="C81" s="10"/>
      <c r="D81" s="10"/>
      <c r="E81" s="10"/>
      <c r="F81" s="10"/>
    </row>
    <row r="82" spans="1:6" x14ac:dyDescent="0.3">
      <c r="A82" s="10" t="s">
        <v>34</v>
      </c>
      <c r="B82" s="10"/>
      <c r="C82" s="17">
        <f>C19+C45+C57+C78</f>
        <v>0.64761706434692212</v>
      </c>
      <c r="D82" s="16" t="s">
        <v>28</v>
      </c>
      <c r="E82" s="10"/>
      <c r="F82" s="10"/>
    </row>
    <row r="83" spans="1:6" x14ac:dyDescent="0.3">
      <c r="A83" s="10"/>
      <c r="B83" s="10"/>
      <c r="C83" s="10"/>
      <c r="D83" s="10"/>
      <c r="E83" s="10"/>
      <c r="F83" s="10"/>
    </row>
    <row r="84" spans="1:6" x14ac:dyDescent="0.3">
      <c r="A84" s="10"/>
      <c r="B84" s="10"/>
      <c r="C84" s="10"/>
      <c r="D84" s="10"/>
      <c r="E84" s="10"/>
      <c r="F8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61" workbookViewId="0">
      <selection activeCell="E84" sqref="A79:E84"/>
    </sheetView>
  </sheetViews>
  <sheetFormatPr defaultRowHeight="14.4" x14ac:dyDescent="0.3"/>
  <cols>
    <col min="3" max="3" width="9.44140625" bestFit="1" customWidth="1"/>
    <col min="4" max="4" width="9.109375" bestFit="1" customWidth="1"/>
  </cols>
  <sheetData>
    <row r="1" spans="1:7" x14ac:dyDescent="0.3">
      <c r="C1" s="1"/>
      <c r="D1" s="1"/>
      <c r="E1" s="1"/>
      <c r="F1" s="1"/>
      <c r="G1" s="1"/>
    </row>
    <row r="2" spans="1:7" x14ac:dyDescent="0.3">
      <c r="A2" t="s">
        <v>36</v>
      </c>
      <c r="C2" s="1"/>
      <c r="D2" s="1"/>
      <c r="E2" s="1"/>
      <c r="F2" s="1"/>
      <c r="G2" s="1"/>
    </row>
    <row r="4" spans="1:7" x14ac:dyDescent="0.3">
      <c r="A4" t="s">
        <v>1</v>
      </c>
      <c r="D4" s="8"/>
      <c r="E4" s="8"/>
      <c r="F4" s="8"/>
      <c r="G4" s="8"/>
    </row>
    <row r="5" spans="1:7" x14ac:dyDescent="0.3">
      <c r="A5" t="s">
        <v>2</v>
      </c>
      <c r="D5" s="8"/>
      <c r="E5" s="8"/>
      <c r="F5" s="8"/>
      <c r="G5" s="8"/>
    </row>
    <row r="6" spans="1:7" x14ac:dyDescent="0.3">
      <c r="D6" s="7"/>
      <c r="E6" s="7"/>
      <c r="F6" s="7"/>
      <c r="G6" s="7"/>
    </row>
    <row r="7" spans="1:7" x14ac:dyDescent="0.3">
      <c r="A7" s="1" t="s">
        <v>3</v>
      </c>
      <c r="B7" s="5">
        <v>0.28000000000000003</v>
      </c>
      <c r="C7" s="1" t="s">
        <v>4</v>
      </c>
      <c r="D7" s="7"/>
      <c r="E7" s="7"/>
      <c r="F7" s="7"/>
      <c r="G7" s="7"/>
    </row>
    <row r="8" spans="1:7" x14ac:dyDescent="0.3">
      <c r="A8" s="1" t="s">
        <v>5</v>
      </c>
      <c r="B8" s="5">
        <v>0.04</v>
      </c>
      <c r="C8" s="1" t="s">
        <v>4</v>
      </c>
      <c r="D8" s="7"/>
      <c r="E8" s="7"/>
      <c r="F8" s="7"/>
      <c r="G8" s="7"/>
    </row>
    <row r="9" spans="1:7" x14ac:dyDescent="0.3">
      <c r="D9" s="7"/>
      <c r="E9" s="7"/>
      <c r="F9" s="7"/>
      <c r="G9" s="7"/>
    </row>
    <row r="10" spans="1:7" x14ac:dyDescent="0.3">
      <c r="A10" s="1" t="s">
        <v>7</v>
      </c>
      <c r="B10" s="1">
        <v>0.15</v>
      </c>
      <c r="C10" t="s">
        <v>8</v>
      </c>
      <c r="D10" s="8"/>
      <c r="E10" s="7"/>
      <c r="F10" s="7"/>
      <c r="G10" s="7"/>
    </row>
    <row r="11" spans="1:7" x14ac:dyDescent="0.3">
      <c r="A11" s="1" t="s">
        <v>9</v>
      </c>
      <c r="B11" s="1">
        <v>0.06</v>
      </c>
      <c r="C11" t="s">
        <v>8</v>
      </c>
      <c r="D11" s="8"/>
      <c r="E11" s="7"/>
      <c r="F11" s="7"/>
      <c r="G11" s="7"/>
    </row>
    <row r="12" spans="1:7" x14ac:dyDescent="0.3">
      <c r="A12" s="7"/>
      <c r="B12" s="7"/>
      <c r="C12" s="7"/>
      <c r="D12" s="7"/>
      <c r="E12" s="7"/>
      <c r="F12" s="7"/>
      <c r="G12" s="7"/>
    </row>
    <row r="13" spans="1:7" x14ac:dyDescent="0.3">
      <c r="A13" s="8" t="s">
        <v>35</v>
      </c>
      <c r="B13" s="8"/>
      <c r="C13" s="1" t="s">
        <v>11</v>
      </c>
      <c r="D13" s="1" t="s">
        <v>12</v>
      </c>
      <c r="E13" s="1" t="s">
        <v>42</v>
      </c>
      <c r="F13" s="1"/>
      <c r="G13" s="7"/>
    </row>
    <row r="14" spans="1:7" x14ac:dyDescent="0.3">
      <c r="A14" s="8"/>
      <c r="B14" s="8"/>
      <c r="C14" s="1">
        <v>6</v>
      </c>
      <c r="D14" s="1">
        <v>4</v>
      </c>
      <c r="E14" s="1" t="s">
        <v>13</v>
      </c>
      <c r="F14" s="1" t="s">
        <v>8</v>
      </c>
      <c r="G14" s="7"/>
    </row>
    <row r="15" spans="1:7" x14ac:dyDescent="0.3">
      <c r="A15" s="7"/>
      <c r="B15" s="7"/>
      <c r="C15" s="7"/>
      <c r="D15" s="7"/>
      <c r="E15" s="7"/>
      <c r="F15" s="7"/>
      <c r="G15" s="7"/>
    </row>
    <row r="16" spans="1:7" x14ac:dyDescent="0.3">
      <c r="A16" s="1" t="s">
        <v>10</v>
      </c>
      <c r="B16" s="8">
        <f>C14*D14</f>
        <v>24</v>
      </c>
      <c r="C16" s="7"/>
      <c r="D16" s="7"/>
      <c r="E16" s="7"/>
      <c r="F16" s="7"/>
      <c r="G16" s="7"/>
    </row>
    <row r="17" spans="1:7" x14ac:dyDescent="0.3">
      <c r="A17" s="7"/>
      <c r="B17" s="7"/>
      <c r="C17" s="7"/>
      <c r="D17" s="7"/>
      <c r="E17" s="7"/>
      <c r="F17" s="7"/>
      <c r="G17" s="7"/>
    </row>
    <row r="18" spans="1:7" x14ac:dyDescent="0.3">
      <c r="A18" s="7"/>
      <c r="B18" s="8"/>
      <c r="C18" s="1" t="s">
        <v>6</v>
      </c>
      <c r="D18" s="2">
        <f>B10/(B7*$B$16)</f>
        <v>2.2321428571428568E-2</v>
      </c>
      <c r="E18" t="s">
        <v>20</v>
      </c>
      <c r="F18" s="7"/>
      <c r="G18" s="7"/>
    </row>
    <row r="19" spans="1:7" x14ac:dyDescent="0.3">
      <c r="A19" s="7"/>
      <c r="B19" s="8"/>
      <c r="C19" s="1" t="s">
        <v>14</v>
      </c>
      <c r="D19" s="2">
        <f>B11/(B8*$B$16)</f>
        <v>6.25E-2</v>
      </c>
      <c r="E19" t="s">
        <v>20</v>
      </c>
      <c r="F19" s="7"/>
      <c r="G19" s="7"/>
    </row>
    <row r="20" spans="1:7" x14ac:dyDescent="0.3">
      <c r="A20" s="7"/>
      <c r="B20" s="7"/>
      <c r="F20" s="7"/>
      <c r="G20" s="7"/>
    </row>
    <row r="21" spans="1:7" x14ac:dyDescent="0.3">
      <c r="A21" s="7"/>
      <c r="B21" s="7"/>
      <c r="F21" s="7"/>
      <c r="G21" s="7"/>
    </row>
    <row r="22" spans="1:7" x14ac:dyDescent="0.3">
      <c r="A22" s="7"/>
      <c r="B22" s="14"/>
      <c r="C22" s="10" t="s">
        <v>15</v>
      </c>
      <c r="D22" s="17">
        <f>2*D18+D19</f>
        <v>0.10714285714285714</v>
      </c>
      <c r="E22" s="10" t="s">
        <v>20</v>
      </c>
      <c r="F22" s="14"/>
      <c r="G22" s="7"/>
    </row>
    <row r="23" spans="1:7" x14ac:dyDescent="0.3">
      <c r="B23" s="10"/>
      <c r="C23" s="10"/>
      <c r="D23" s="10"/>
      <c r="E23" s="10"/>
      <c r="F23" s="10"/>
    </row>
    <row r="24" spans="1:7" x14ac:dyDescent="0.3">
      <c r="A24" s="8" t="s">
        <v>37</v>
      </c>
      <c r="B24" s="8"/>
      <c r="C24" s="1" t="s">
        <v>11</v>
      </c>
      <c r="D24" s="1" t="s">
        <v>12</v>
      </c>
      <c r="E24" s="1" t="s">
        <v>42</v>
      </c>
      <c r="F24" s="1"/>
    </row>
    <row r="25" spans="1:7" x14ac:dyDescent="0.3">
      <c r="A25" s="8"/>
      <c r="B25" s="8"/>
      <c r="C25" s="1">
        <v>3</v>
      </c>
      <c r="D25" s="1">
        <v>4</v>
      </c>
      <c r="E25" s="1" t="s">
        <v>13</v>
      </c>
      <c r="F25" s="1" t="s">
        <v>8</v>
      </c>
    </row>
    <row r="26" spans="1:7" x14ac:dyDescent="0.3">
      <c r="A26" s="7"/>
      <c r="B26" s="7"/>
      <c r="C26" s="7"/>
      <c r="D26" s="7"/>
      <c r="E26" s="7"/>
      <c r="F26" s="7"/>
    </row>
    <row r="27" spans="1:7" x14ac:dyDescent="0.3">
      <c r="A27" s="1" t="s">
        <v>10</v>
      </c>
      <c r="B27" s="8">
        <f>C25*D25</f>
        <v>12</v>
      </c>
      <c r="C27" s="7"/>
      <c r="D27" s="7"/>
      <c r="E27" s="7"/>
      <c r="F27" s="7"/>
    </row>
    <row r="28" spans="1:7" x14ac:dyDescent="0.3">
      <c r="A28" s="7"/>
      <c r="B28" s="7"/>
      <c r="C28" s="7"/>
      <c r="D28" s="7"/>
      <c r="E28" s="7"/>
      <c r="F28" s="7"/>
    </row>
    <row r="29" spans="1:7" x14ac:dyDescent="0.3">
      <c r="A29" s="7"/>
      <c r="B29" s="8"/>
      <c r="C29" s="1" t="s">
        <v>6</v>
      </c>
      <c r="D29" s="2">
        <f>B10/(B7*$B$27)</f>
        <v>4.4642857142857137E-2</v>
      </c>
      <c r="E29" t="s">
        <v>20</v>
      </c>
      <c r="F29" s="7"/>
    </row>
    <row r="30" spans="1:7" x14ac:dyDescent="0.3">
      <c r="A30" s="7"/>
      <c r="B30" s="8"/>
      <c r="C30" s="1" t="s">
        <v>14</v>
      </c>
      <c r="D30" s="2">
        <f>B11/(B8*$B$27)</f>
        <v>0.125</v>
      </c>
      <c r="E30" t="s">
        <v>20</v>
      </c>
      <c r="F30" s="7"/>
    </row>
    <row r="31" spans="1:7" x14ac:dyDescent="0.3">
      <c r="A31" s="7"/>
      <c r="B31" s="7"/>
      <c r="F31" s="7"/>
    </row>
    <row r="32" spans="1:7" x14ac:dyDescent="0.3">
      <c r="A32" s="7"/>
      <c r="B32" s="14"/>
      <c r="C32" s="10"/>
      <c r="D32" s="10"/>
      <c r="E32" s="10"/>
      <c r="F32" s="14"/>
    </row>
    <row r="33" spans="1:6" x14ac:dyDescent="0.3">
      <c r="A33" s="7"/>
      <c r="B33" s="14"/>
      <c r="C33" s="10" t="s">
        <v>15</v>
      </c>
      <c r="D33" s="17">
        <f>2*D29+D30</f>
        <v>0.21428571428571427</v>
      </c>
      <c r="E33" s="10" t="s">
        <v>20</v>
      </c>
      <c r="F33" s="14"/>
    </row>
    <row r="34" spans="1:6" x14ac:dyDescent="0.3">
      <c r="A34" s="8"/>
      <c r="B34" s="26"/>
      <c r="C34" s="14"/>
      <c r="D34" s="14"/>
      <c r="E34" s="14"/>
      <c r="F34" s="14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t="s">
        <v>16</v>
      </c>
      <c r="D36" s="7"/>
      <c r="E36" s="7"/>
      <c r="F36" s="7"/>
    </row>
    <row r="37" spans="1:6" x14ac:dyDescent="0.3">
      <c r="D37" s="7"/>
      <c r="E37" s="7"/>
      <c r="F37" s="7"/>
    </row>
    <row r="38" spans="1:6" x14ac:dyDescent="0.3">
      <c r="A38" t="s">
        <v>1</v>
      </c>
      <c r="D38" s="7"/>
      <c r="E38" s="7"/>
      <c r="F38" s="7"/>
    </row>
    <row r="39" spans="1:6" x14ac:dyDescent="0.3">
      <c r="A39" t="s">
        <v>17</v>
      </c>
      <c r="D39" s="7"/>
      <c r="E39" s="7"/>
      <c r="F39" s="7"/>
    </row>
    <row r="40" spans="1:6" x14ac:dyDescent="0.3">
      <c r="A40" t="s">
        <v>18</v>
      </c>
      <c r="D40" s="7"/>
      <c r="E40" s="7"/>
      <c r="F40" s="7"/>
    </row>
    <row r="41" spans="1:6" x14ac:dyDescent="0.3">
      <c r="D41" s="7"/>
      <c r="E41" s="7"/>
      <c r="F41" s="7"/>
    </row>
    <row r="42" spans="1:6" x14ac:dyDescent="0.3">
      <c r="A42" s="1" t="s">
        <v>3</v>
      </c>
      <c r="B42" s="5">
        <v>0.28000000000000003</v>
      </c>
      <c r="C42" s="1" t="s">
        <v>4</v>
      </c>
      <c r="D42" s="7"/>
      <c r="E42" s="7"/>
      <c r="F42" s="7"/>
    </row>
    <row r="43" spans="1:6" x14ac:dyDescent="0.3">
      <c r="A43" s="1" t="s">
        <v>5</v>
      </c>
      <c r="B43" s="5">
        <v>0.04</v>
      </c>
      <c r="C43" s="1" t="s">
        <v>4</v>
      </c>
    </row>
    <row r="44" spans="1:6" x14ac:dyDescent="0.3">
      <c r="A44" s="1" t="s">
        <v>19</v>
      </c>
      <c r="B44" s="5">
        <v>0.25</v>
      </c>
      <c r="C44" s="1" t="s">
        <v>4</v>
      </c>
    </row>
    <row r="46" spans="1:6" x14ac:dyDescent="0.3">
      <c r="A46" s="1" t="s">
        <v>7</v>
      </c>
      <c r="B46" s="1">
        <v>0.1</v>
      </c>
      <c r="C46" t="s">
        <v>8</v>
      </c>
    </row>
    <row r="47" spans="1:6" x14ac:dyDescent="0.3">
      <c r="A47" s="1" t="s">
        <v>9</v>
      </c>
      <c r="B47" s="1">
        <v>7.0000000000000007E-2</v>
      </c>
      <c r="C47" t="s">
        <v>8</v>
      </c>
    </row>
    <row r="48" spans="1:6" x14ac:dyDescent="0.3">
      <c r="A48" s="1" t="s">
        <v>21</v>
      </c>
      <c r="B48" s="1">
        <v>1.4999999999999999E-2</v>
      </c>
      <c r="C48" t="s">
        <v>8</v>
      </c>
    </row>
    <row r="50" spans="1:8" x14ac:dyDescent="0.3">
      <c r="A50" s="4" t="s">
        <v>22</v>
      </c>
      <c r="D50" s="1" t="s">
        <v>11</v>
      </c>
      <c r="E50" s="1" t="s">
        <v>12</v>
      </c>
      <c r="F50" s="1" t="s">
        <v>42</v>
      </c>
      <c r="G50" s="1"/>
    </row>
    <row r="51" spans="1:8" x14ac:dyDescent="0.3">
      <c r="D51" s="1">
        <v>3</v>
      </c>
      <c r="E51" s="1">
        <v>4</v>
      </c>
      <c r="F51" s="1">
        <v>0.3</v>
      </c>
      <c r="G51" s="1" t="s">
        <v>8</v>
      </c>
    </row>
    <row r="53" spans="1:8" x14ac:dyDescent="0.3">
      <c r="A53" s="1" t="s">
        <v>10</v>
      </c>
      <c r="B53">
        <f>D51*E51</f>
        <v>12</v>
      </c>
    </row>
    <row r="55" spans="1:8" x14ac:dyDescent="0.3">
      <c r="C55" s="1" t="s">
        <v>6</v>
      </c>
      <c r="D55" s="3">
        <f>B46/(B42*B53)</f>
        <v>2.976190476190476E-2</v>
      </c>
      <c r="E55" s="1" t="s">
        <v>28</v>
      </c>
    </row>
    <row r="56" spans="1:8" x14ac:dyDescent="0.3">
      <c r="C56" s="1" t="s">
        <v>14</v>
      </c>
      <c r="D56" s="3">
        <f>B47/(B43*B53)</f>
        <v>0.14583333333333334</v>
      </c>
      <c r="E56" s="1" t="s">
        <v>28</v>
      </c>
    </row>
    <row r="57" spans="1:8" x14ac:dyDescent="0.3">
      <c r="C57" s="1" t="s">
        <v>23</v>
      </c>
      <c r="D57" s="3">
        <f>B48/(B44*B53)</f>
        <v>5.0000000000000001E-3</v>
      </c>
      <c r="E57" s="1" t="s">
        <v>28</v>
      </c>
    </row>
    <row r="59" spans="1:8" x14ac:dyDescent="0.3">
      <c r="B59" s="16" t="s">
        <v>15</v>
      </c>
      <c r="C59" s="17">
        <f>2*D55+D56+2*D57</f>
        <v>0.21535714285714286</v>
      </c>
      <c r="D59" s="16" t="s">
        <v>28</v>
      </c>
      <c r="E59" s="10"/>
    </row>
    <row r="62" spans="1:8" x14ac:dyDescent="0.3">
      <c r="A62" t="s">
        <v>39</v>
      </c>
      <c r="D62" s="1" t="s">
        <v>11</v>
      </c>
      <c r="E62" s="1" t="s">
        <v>12</v>
      </c>
      <c r="F62" s="1" t="s">
        <v>42</v>
      </c>
      <c r="G62" s="1" t="s">
        <v>31</v>
      </c>
    </row>
    <row r="63" spans="1:8" x14ac:dyDescent="0.3">
      <c r="D63" s="1">
        <v>6</v>
      </c>
      <c r="E63" s="1">
        <v>4</v>
      </c>
      <c r="F63" s="1">
        <v>0.3</v>
      </c>
      <c r="G63" s="1">
        <v>3.5000000000000003E-2</v>
      </c>
      <c r="H63" t="s">
        <v>8</v>
      </c>
    </row>
    <row r="65" spans="1:5" x14ac:dyDescent="0.3">
      <c r="A65" t="s">
        <v>10</v>
      </c>
      <c r="B65">
        <f>D63*E63</f>
        <v>24</v>
      </c>
    </row>
    <row r="66" spans="1:5" x14ac:dyDescent="0.3">
      <c r="A66" t="s">
        <v>26</v>
      </c>
      <c r="B66">
        <v>1.8</v>
      </c>
    </row>
    <row r="67" spans="1:5" x14ac:dyDescent="0.3">
      <c r="A67" t="s">
        <v>27</v>
      </c>
      <c r="B67">
        <f>B65-B66</f>
        <v>22.2</v>
      </c>
    </row>
    <row r="69" spans="1:5" x14ac:dyDescent="0.3">
      <c r="C69" t="s">
        <v>6</v>
      </c>
      <c r="D69" s="6">
        <f>B46/(B42*$B$67)</f>
        <v>1.6087516087516088E-2</v>
      </c>
      <c r="E69" s="1" t="s">
        <v>28</v>
      </c>
    </row>
    <row r="70" spans="1:5" x14ac:dyDescent="0.3">
      <c r="C70" t="s">
        <v>14</v>
      </c>
      <c r="D70" s="6">
        <f t="shared" ref="D70:D71" si="0">B47/(B43*$B$67)</f>
        <v>7.8828828828828829E-2</v>
      </c>
      <c r="E70" s="1" t="s">
        <v>28</v>
      </c>
    </row>
    <row r="71" spans="1:5" x14ac:dyDescent="0.3">
      <c r="C71" t="s">
        <v>23</v>
      </c>
      <c r="D71" s="6">
        <f t="shared" si="0"/>
        <v>2.7027027027027029E-3</v>
      </c>
      <c r="E71" s="1" t="s">
        <v>28</v>
      </c>
    </row>
    <row r="73" spans="1:5" x14ac:dyDescent="0.3">
      <c r="B73" s="1" t="s">
        <v>15</v>
      </c>
      <c r="C73" s="2">
        <f>2*D69+D70+2*D71</f>
        <v>0.11640926640926641</v>
      </c>
      <c r="D73" s="1" t="s">
        <v>28</v>
      </c>
    </row>
    <row r="75" spans="1:5" x14ac:dyDescent="0.3">
      <c r="A75" t="s">
        <v>30</v>
      </c>
      <c r="B75">
        <v>0.2</v>
      </c>
    </row>
    <row r="77" spans="1:5" x14ac:dyDescent="0.3">
      <c r="B77" t="s">
        <v>29</v>
      </c>
      <c r="C77" s="2">
        <f>G63/(B75*B66)</f>
        <v>9.7222222222222224E-2</v>
      </c>
      <c r="D77" s="1" t="s">
        <v>28</v>
      </c>
    </row>
    <row r="79" spans="1:5" x14ac:dyDescent="0.3">
      <c r="A79" s="10"/>
      <c r="B79" s="10"/>
      <c r="C79" s="10"/>
      <c r="D79" s="10"/>
      <c r="E79" s="10"/>
    </row>
    <row r="80" spans="1:5" x14ac:dyDescent="0.3">
      <c r="A80" s="10" t="s">
        <v>32</v>
      </c>
      <c r="B80" s="10"/>
      <c r="C80" s="17">
        <f>C73+C77</f>
        <v>0.21363148863148862</v>
      </c>
      <c r="D80" s="16" t="s">
        <v>28</v>
      </c>
      <c r="E80" s="10"/>
    </row>
    <row r="81" spans="1:5" x14ac:dyDescent="0.3">
      <c r="A81" s="10"/>
      <c r="B81" s="10"/>
      <c r="C81" s="10"/>
      <c r="D81" s="10"/>
      <c r="E81" s="10"/>
    </row>
    <row r="82" spans="1:5" x14ac:dyDescent="0.3">
      <c r="A82" s="10"/>
      <c r="B82" s="10"/>
      <c r="C82" s="10"/>
      <c r="D82" s="10"/>
      <c r="E82" s="10"/>
    </row>
    <row r="83" spans="1:5" x14ac:dyDescent="0.3">
      <c r="A83" s="10" t="s">
        <v>40</v>
      </c>
      <c r="B83" s="10"/>
      <c r="C83" s="17">
        <f>C80+C59+D33+D22</f>
        <v>0.75041720291720282</v>
      </c>
      <c r="D83" s="16" t="s">
        <v>28</v>
      </c>
      <c r="E83" s="10"/>
    </row>
    <row r="84" spans="1:5" x14ac:dyDescent="0.3">
      <c r="A84" s="10"/>
      <c r="B84" s="10"/>
      <c r="C84" s="10"/>
      <c r="D84" s="10"/>
      <c r="E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topLeftCell="A51" workbookViewId="0">
      <selection activeCell="A51" sqref="A51:H74"/>
    </sheetView>
  </sheetViews>
  <sheetFormatPr defaultRowHeight="14.4" x14ac:dyDescent="0.3"/>
  <cols>
    <col min="1" max="1" width="11.5546875" customWidth="1"/>
    <col min="3" max="4" width="9.44140625" bestFit="1" customWidth="1"/>
    <col min="7" max="7" width="17.21875" bestFit="1" customWidth="1"/>
    <col min="8" max="8" width="9.109375" bestFit="1" customWidth="1"/>
  </cols>
  <sheetData>
    <row r="2" spans="1:8" x14ac:dyDescent="0.3">
      <c r="A2" t="s">
        <v>36</v>
      </c>
      <c r="C2" s="1"/>
      <c r="D2" s="1"/>
    </row>
    <row r="4" spans="1:8" x14ac:dyDescent="0.3">
      <c r="A4" t="s">
        <v>1</v>
      </c>
      <c r="D4" s="8"/>
    </row>
    <row r="5" spans="1:8" x14ac:dyDescent="0.3">
      <c r="A5" t="s">
        <v>2</v>
      </c>
      <c r="D5" s="8"/>
    </row>
    <row r="6" spans="1:8" x14ac:dyDescent="0.3">
      <c r="D6" s="7"/>
    </row>
    <row r="7" spans="1:8" x14ac:dyDescent="0.3">
      <c r="A7" s="1" t="s">
        <v>3</v>
      </c>
      <c r="B7" s="5">
        <v>0.28000000000000003</v>
      </c>
      <c r="C7" s="1" t="s">
        <v>4</v>
      </c>
      <c r="D7" s="7"/>
    </row>
    <row r="8" spans="1:8" x14ac:dyDescent="0.3">
      <c r="A8" s="1" t="s">
        <v>5</v>
      </c>
      <c r="B8" s="5">
        <v>0.04</v>
      </c>
      <c r="C8" s="1" t="s">
        <v>4</v>
      </c>
      <c r="D8" s="7"/>
    </row>
    <row r="9" spans="1:8" x14ac:dyDescent="0.3">
      <c r="D9" s="7"/>
    </row>
    <row r="10" spans="1:8" x14ac:dyDescent="0.3">
      <c r="A10" s="1" t="s">
        <v>7</v>
      </c>
      <c r="B10" s="1">
        <v>0.15</v>
      </c>
      <c r="C10" t="s">
        <v>8</v>
      </c>
      <c r="D10" s="8"/>
    </row>
    <row r="11" spans="1:8" x14ac:dyDescent="0.3">
      <c r="A11" s="1" t="s">
        <v>9</v>
      </c>
      <c r="B11" s="1">
        <v>0.06</v>
      </c>
      <c r="C11" t="s">
        <v>8</v>
      </c>
      <c r="D11" s="8"/>
    </row>
    <row r="13" spans="1:8" x14ac:dyDescent="0.3">
      <c r="A13" t="s">
        <v>41</v>
      </c>
      <c r="D13" s="1" t="s">
        <v>11</v>
      </c>
      <c r="E13" s="1" t="s">
        <v>12</v>
      </c>
      <c r="F13" s="1" t="s">
        <v>42</v>
      </c>
      <c r="G13" s="1" t="s">
        <v>44</v>
      </c>
    </row>
    <row r="14" spans="1:8" x14ac:dyDescent="0.3">
      <c r="D14" s="1">
        <v>3</v>
      </c>
      <c r="E14" s="1">
        <v>4</v>
      </c>
      <c r="F14" s="1">
        <v>0.3</v>
      </c>
      <c r="G14" s="1">
        <v>3.5000000000000003E-2</v>
      </c>
      <c r="H14" t="s">
        <v>8</v>
      </c>
    </row>
    <row r="16" spans="1:8" x14ac:dyDescent="0.3">
      <c r="A16" t="s">
        <v>10</v>
      </c>
      <c r="B16">
        <f>D14*E14</f>
        <v>12</v>
      </c>
    </row>
    <row r="17" spans="1:5" x14ac:dyDescent="0.3">
      <c r="A17" t="s">
        <v>26</v>
      </c>
      <c r="B17">
        <f>2.5*4</f>
        <v>10</v>
      </c>
    </row>
    <row r="18" spans="1:5" x14ac:dyDescent="0.3">
      <c r="A18" t="s">
        <v>27</v>
      </c>
      <c r="B18">
        <f>B16-B17</f>
        <v>2</v>
      </c>
    </row>
    <row r="20" spans="1:5" x14ac:dyDescent="0.3">
      <c r="C20" t="s">
        <v>6</v>
      </c>
      <c r="D20" s="6">
        <f>B10/(B7*$B$18)</f>
        <v>0.26785714285714285</v>
      </c>
      <c r="E20" s="1" t="s">
        <v>28</v>
      </c>
    </row>
    <row r="21" spans="1:5" x14ac:dyDescent="0.3">
      <c r="C21" t="s">
        <v>14</v>
      </c>
      <c r="D21" s="6">
        <f>B11/(B8*$B$18)</f>
        <v>0.75</v>
      </c>
      <c r="E21" s="1" t="s">
        <v>28</v>
      </c>
    </row>
    <row r="22" spans="1:5" x14ac:dyDescent="0.3">
      <c r="D22" s="6"/>
      <c r="E22" s="1"/>
    </row>
    <row r="24" spans="1:5" x14ac:dyDescent="0.3">
      <c r="B24" s="1" t="s">
        <v>15</v>
      </c>
      <c r="C24" s="2">
        <f>2*D20+D21</f>
        <v>1.2857142857142856</v>
      </c>
      <c r="D24" s="1" t="s">
        <v>28</v>
      </c>
    </row>
    <row r="26" spans="1:5" x14ac:dyDescent="0.3">
      <c r="A26" t="s">
        <v>30</v>
      </c>
      <c r="B26">
        <v>0.2</v>
      </c>
    </row>
    <row r="28" spans="1:5" x14ac:dyDescent="0.3">
      <c r="B28" t="s">
        <v>29</v>
      </c>
      <c r="C28" s="2">
        <f>G14/(B26*B17)</f>
        <v>1.7500000000000002E-2</v>
      </c>
      <c r="D28" s="1" t="s">
        <v>28</v>
      </c>
    </row>
    <row r="31" spans="1:5" x14ac:dyDescent="0.3">
      <c r="A31" s="10" t="s">
        <v>32</v>
      </c>
      <c r="B31" s="10"/>
      <c r="C31" s="17">
        <f>C24+C28</f>
        <v>1.3032142857142857</v>
      </c>
      <c r="D31" s="16" t="s">
        <v>28</v>
      </c>
      <c r="E31" s="10"/>
    </row>
    <row r="33" spans="1:17" x14ac:dyDescent="0.3">
      <c r="A33" t="s">
        <v>53</v>
      </c>
      <c r="D33" s="1" t="s">
        <v>11</v>
      </c>
      <c r="E33" s="1" t="s">
        <v>12</v>
      </c>
      <c r="F33" s="1" t="s">
        <v>42</v>
      </c>
      <c r="G33" s="1" t="s">
        <v>46</v>
      </c>
    </row>
    <row r="34" spans="1:17" x14ac:dyDescent="0.3">
      <c r="D34" s="1">
        <v>7.5</v>
      </c>
      <c r="E34" s="1">
        <v>4</v>
      </c>
      <c r="F34" s="1">
        <v>0.3</v>
      </c>
      <c r="G34" s="1">
        <v>5.0000000000000001E-3</v>
      </c>
      <c r="H34" t="s">
        <v>8</v>
      </c>
    </row>
    <row r="35" spans="1:17" x14ac:dyDescent="0.3">
      <c r="L35" t="s">
        <v>45</v>
      </c>
    </row>
    <row r="36" spans="1:17" x14ac:dyDescent="0.3">
      <c r="A36" t="s">
        <v>10</v>
      </c>
      <c r="B36">
        <f>D34*E34</f>
        <v>30</v>
      </c>
    </row>
    <row r="37" spans="1:17" x14ac:dyDescent="0.3">
      <c r="A37" t="s">
        <v>47</v>
      </c>
      <c r="B37">
        <f>1*1</f>
        <v>1</v>
      </c>
      <c r="L37" t="s">
        <v>49</v>
      </c>
      <c r="O37" s="1" t="s">
        <v>3</v>
      </c>
      <c r="P37" s="5">
        <v>1</v>
      </c>
      <c r="Q37" s="1" t="s">
        <v>4</v>
      </c>
    </row>
    <row r="38" spans="1:17" x14ac:dyDescent="0.3">
      <c r="A38" t="s">
        <v>48</v>
      </c>
      <c r="B38">
        <f>B36-B37</f>
        <v>29</v>
      </c>
      <c r="L38" t="s">
        <v>50</v>
      </c>
      <c r="O38" s="1" t="s">
        <v>5</v>
      </c>
      <c r="P38" s="5">
        <v>2.5000000000000001E-2</v>
      </c>
      <c r="Q38" s="1" t="s">
        <v>4</v>
      </c>
    </row>
    <row r="40" spans="1:17" x14ac:dyDescent="0.3">
      <c r="C40" t="s">
        <v>6</v>
      </c>
      <c r="D40" s="6">
        <f>B10/(B7*$B$38)</f>
        <v>1.8472906403940885E-2</v>
      </c>
      <c r="E40" s="1" t="s">
        <v>28</v>
      </c>
      <c r="L40" s="1" t="s">
        <v>7</v>
      </c>
      <c r="M40" s="1">
        <v>4.0000000000000001E-3</v>
      </c>
      <c r="N40" t="s">
        <v>8</v>
      </c>
      <c r="O40" t="s">
        <v>6</v>
      </c>
      <c r="P40" s="6">
        <f>M40/(P37*$B$37)</f>
        <v>4.0000000000000001E-3</v>
      </c>
      <c r="Q40" s="1" t="s">
        <v>28</v>
      </c>
    </row>
    <row r="41" spans="1:17" x14ac:dyDescent="0.3">
      <c r="C41" t="s">
        <v>14</v>
      </c>
      <c r="D41" s="6">
        <f>B11/(B8*$B$38)</f>
        <v>5.1724137931034482E-2</v>
      </c>
      <c r="E41" s="1" t="s">
        <v>28</v>
      </c>
      <c r="L41" s="1" t="s">
        <v>9</v>
      </c>
      <c r="M41" s="1">
        <v>1.6E-2</v>
      </c>
      <c r="N41" t="s">
        <v>8</v>
      </c>
      <c r="O41" t="s">
        <v>14</v>
      </c>
      <c r="P41" s="6">
        <f>M41/(P38*$B$37)</f>
        <v>0.64</v>
      </c>
      <c r="Q41" s="1" t="s">
        <v>28</v>
      </c>
    </row>
    <row r="42" spans="1:17" x14ac:dyDescent="0.3">
      <c r="D42" s="6"/>
      <c r="E42" s="1"/>
    </row>
    <row r="43" spans="1:17" x14ac:dyDescent="0.3">
      <c r="M43" t="s">
        <v>51</v>
      </c>
      <c r="N43" s="6">
        <f>2*P40+P41</f>
        <v>0.64800000000000002</v>
      </c>
      <c r="O43" s="1" t="s">
        <v>28</v>
      </c>
    </row>
    <row r="44" spans="1:17" x14ac:dyDescent="0.3">
      <c r="B44" s="1" t="s">
        <v>15</v>
      </c>
      <c r="C44" s="2">
        <f>2*D40+D41</f>
        <v>8.8669950738916259E-2</v>
      </c>
      <c r="D44" s="1" t="s">
        <v>28</v>
      </c>
    </row>
    <row r="46" spans="1:17" x14ac:dyDescent="0.3">
      <c r="B46" s="6"/>
      <c r="C46" s="1"/>
    </row>
    <row r="48" spans="1:17" x14ac:dyDescent="0.3">
      <c r="C48" s="2"/>
      <c r="D48" s="1"/>
      <c r="E48" s="10"/>
      <c r="F48" s="10" t="s">
        <v>52</v>
      </c>
      <c r="G48" s="10"/>
      <c r="H48" s="17">
        <f>N43+C44</f>
        <v>0.73666995073891628</v>
      </c>
      <c r="I48" s="16" t="s">
        <v>28</v>
      </c>
      <c r="J48" s="10"/>
    </row>
    <row r="49" spans="1:10" x14ac:dyDescent="0.3">
      <c r="E49" s="10"/>
      <c r="F49" s="10"/>
      <c r="G49" s="10"/>
      <c r="H49" s="10"/>
      <c r="I49" s="10"/>
      <c r="J49" s="10"/>
    </row>
    <row r="51" spans="1:10" x14ac:dyDescent="0.3">
      <c r="A51" t="s">
        <v>16</v>
      </c>
      <c r="D51" s="7"/>
      <c r="E51" s="7"/>
      <c r="F51" s="7"/>
    </row>
    <row r="52" spans="1:10" x14ac:dyDescent="0.3">
      <c r="D52" s="7"/>
      <c r="E52" s="7"/>
      <c r="F52" s="7"/>
    </row>
    <row r="53" spans="1:10" x14ac:dyDescent="0.3">
      <c r="A53" t="s">
        <v>1</v>
      </c>
      <c r="D53" s="7"/>
      <c r="E53" s="7"/>
      <c r="F53" s="7"/>
    </row>
    <row r="54" spans="1:10" x14ac:dyDescent="0.3">
      <c r="A54" t="s">
        <v>17</v>
      </c>
      <c r="D54" s="7"/>
      <c r="E54" s="7"/>
      <c r="F54" s="7"/>
    </row>
    <row r="55" spans="1:10" x14ac:dyDescent="0.3">
      <c r="A55" t="s">
        <v>18</v>
      </c>
      <c r="D55" s="7"/>
      <c r="E55" s="7"/>
      <c r="F55" s="7"/>
    </row>
    <row r="56" spans="1:10" x14ac:dyDescent="0.3">
      <c r="D56" s="7"/>
      <c r="E56" s="7"/>
      <c r="F56" s="7"/>
    </row>
    <row r="57" spans="1:10" x14ac:dyDescent="0.3">
      <c r="A57" s="1" t="s">
        <v>3</v>
      </c>
      <c r="B57" s="5">
        <v>0.28000000000000003</v>
      </c>
      <c r="C57" s="1" t="s">
        <v>4</v>
      </c>
      <c r="D57" s="7"/>
      <c r="E57" s="7"/>
      <c r="F57" s="7"/>
    </row>
    <row r="58" spans="1:10" x14ac:dyDescent="0.3">
      <c r="A58" s="1" t="s">
        <v>5</v>
      </c>
      <c r="B58" s="5">
        <v>0.04</v>
      </c>
      <c r="C58" s="1" t="s">
        <v>4</v>
      </c>
    </row>
    <row r="59" spans="1:10" x14ac:dyDescent="0.3">
      <c r="A59" s="1" t="s">
        <v>19</v>
      </c>
      <c r="B59" s="5">
        <v>0.25</v>
      </c>
      <c r="C59" s="1" t="s">
        <v>4</v>
      </c>
    </row>
    <row r="61" spans="1:10" x14ac:dyDescent="0.3">
      <c r="A61" s="1" t="s">
        <v>7</v>
      </c>
      <c r="B61" s="1">
        <v>0.1</v>
      </c>
      <c r="C61" t="s">
        <v>8</v>
      </c>
    </row>
    <row r="62" spans="1:10" x14ac:dyDescent="0.3">
      <c r="A62" s="1" t="s">
        <v>9</v>
      </c>
      <c r="B62" s="1">
        <v>7.0000000000000007E-2</v>
      </c>
      <c r="C62" t="s">
        <v>8</v>
      </c>
    </row>
    <row r="63" spans="1:10" x14ac:dyDescent="0.3">
      <c r="A63" s="1" t="s">
        <v>21</v>
      </c>
      <c r="B63" s="1">
        <v>1.4999999999999999E-2</v>
      </c>
      <c r="C63" t="s">
        <v>8</v>
      </c>
    </row>
    <row r="65" spans="1:7" x14ac:dyDescent="0.3">
      <c r="A65" s="4" t="s">
        <v>35</v>
      </c>
      <c r="D65" s="1" t="s">
        <v>11</v>
      </c>
      <c r="E65" s="1" t="s">
        <v>12</v>
      </c>
      <c r="F65" s="1" t="s">
        <v>42</v>
      </c>
      <c r="G65" s="1"/>
    </row>
    <row r="66" spans="1:7" x14ac:dyDescent="0.3">
      <c r="D66" s="1">
        <v>3</v>
      </c>
      <c r="E66" s="1">
        <v>4</v>
      </c>
      <c r="F66" s="1">
        <v>0.3</v>
      </c>
      <c r="G66" s="1" t="s">
        <v>8</v>
      </c>
    </row>
    <row r="68" spans="1:7" x14ac:dyDescent="0.3">
      <c r="A68" s="1" t="s">
        <v>10</v>
      </c>
      <c r="B68">
        <f>D66*E66</f>
        <v>12</v>
      </c>
    </row>
    <row r="70" spans="1:7" x14ac:dyDescent="0.3">
      <c r="C70" s="1" t="s">
        <v>6</v>
      </c>
      <c r="D70" s="3">
        <f>B61/(B57*B68)</f>
        <v>2.976190476190476E-2</v>
      </c>
      <c r="E70" s="1" t="s">
        <v>28</v>
      </c>
    </row>
    <row r="71" spans="1:7" x14ac:dyDescent="0.3">
      <c r="C71" s="1" t="s">
        <v>14</v>
      </c>
      <c r="D71" s="3">
        <f>B62/(B58*B68)</f>
        <v>0.14583333333333334</v>
      </c>
      <c r="E71" s="1" t="s">
        <v>28</v>
      </c>
    </row>
    <row r="72" spans="1:7" x14ac:dyDescent="0.3">
      <c r="C72" s="1" t="s">
        <v>23</v>
      </c>
      <c r="D72" s="3">
        <f>B63/(B59*B68)</f>
        <v>5.0000000000000001E-3</v>
      </c>
      <c r="E72" s="1" t="s">
        <v>28</v>
      </c>
    </row>
    <row r="74" spans="1:7" x14ac:dyDescent="0.3">
      <c r="B74" s="16" t="s">
        <v>15</v>
      </c>
      <c r="C74" s="17">
        <f>2*D70+D71+2*D72</f>
        <v>0.21535714285714286</v>
      </c>
      <c r="D74" s="16" t="s">
        <v>28</v>
      </c>
      <c r="E74" s="10"/>
      <c r="F74" s="10"/>
    </row>
    <row r="77" spans="1:7" x14ac:dyDescent="0.3">
      <c r="A77" s="4" t="s">
        <v>37</v>
      </c>
      <c r="D77" s="1" t="s">
        <v>11</v>
      </c>
      <c r="E77" s="1" t="s">
        <v>12</v>
      </c>
      <c r="F77" s="1" t="s">
        <v>42</v>
      </c>
      <c r="G77" s="1"/>
    </row>
    <row r="78" spans="1:7" x14ac:dyDescent="0.3">
      <c r="D78" s="1">
        <v>7.5</v>
      </c>
      <c r="E78" s="1">
        <v>4</v>
      </c>
      <c r="F78" s="1">
        <v>0.3</v>
      </c>
      <c r="G78" s="1" t="s">
        <v>8</v>
      </c>
    </row>
    <row r="80" spans="1:7" x14ac:dyDescent="0.3">
      <c r="A80" s="1" t="s">
        <v>10</v>
      </c>
      <c r="B80">
        <f>D78*E78</f>
        <v>30</v>
      </c>
    </row>
    <row r="82" spans="1:5" x14ac:dyDescent="0.3">
      <c r="C82" s="1" t="s">
        <v>6</v>
      </c>
      <c r="D82" s="3">
        <f>B61/(B57*B80)</f>
        <v>1.1904761904761904E-2</v>
      </c>
      <c r="E82" s="1" t="s">
        <v>28</v>
      </c>
    </row>
    <row r="83" spans="1:5" x14ac:dyDescent="0.3">
      <c r="C83" s="1" t="s">
        <v>14</v>
      </c>
      <c r="D83" s="3">
        <f>B62/(B58*B80)</f>
        <v>5.8333333333333341E-2</v>
      </c>
      <c r="E83" s="1" t="s">
        <v>28</v>
      </c>
    </row>
    <row r="84" spans="1:5" x14ac:dyDescent="0.3">
      <c r="C84" s="1" t="s">
        <v>23</v>
      </c>
      <c r="D84" s="3">
        <f>B63/(B59*B80)</f>
        <v>2E-3</v>
      </c>
      <c r="E84" s="1" t="s">
        <v>28</v>
      </c>
    </row>
    <row r="85" spans="1:5" x14ac:dyDescent="0.3">
      <c r="A85" s="10"/>
      <c r="B85" s="10"/>
      <c r="C85" s="10"/>
      <c r="D85" s="10"/>
    </row>
    <row r="86" spans="1:5" x14ac:dyDescent="0.3">
      <c r="A86" s="10"/>
      <c r="B86" s="16" t="s">
        <v>15</v>
      </c>
      <c r="C86" s="17">
        <f>2*D82+D83+2*D84</f>
        <v>8.614285714285716E-2</v>
      </c>
      <c r="D86" s="16" t="s">
        <v>28</v>
      </c>
    </row>
    <row r="87" spans="1:5" x14ac:dyDescent="0.3">
      <c r="A87" s="10"/>
      <c r="B87" s="10"/>
      <c r="C87" s="10"/>
      <c r="D87" s="10"/>
    </row>
    <row r="88" spans="1:5" x14ac:dyDescent="0.3">
      <c r="A88" s="10"/>
      <c r="B88" s="10"/>
      <c r="C88" s="10"/>
      <c r="D88" s="10"/>
    </row>
    <row r="89" spans="1:5" x14ac:dyDescent="0.3">
      <c r="A89" s="10" t="s">
        <v>54</v>
      </c>
      <c r="B89" s="10"/>
      <c r="C89" s="17">
        <f>C86+C74+H48+C31</f>
        <v>2.341384236453202</v>
      </c>
      <c r="D89" s="10"/>
    </row>
    <row r="90" spans="1:5" x14ac:dyDescent="0.3">
      <c r="A90" s="10"/>
      <c r="B90" s="10"/>
      <c r="C90" s="10"/>
      <c r="D9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workbookViewId="0">
      <selection activeCell="F25" sqref="F25"/>
    </sheetView>
  </sheetViews>
  <sheetFormatPr defaultRowHeight="14.4" x14ac:dyDescent="0.3"/>
  <cols>
    <col min="1" max="1" width="8.88671875" customWidth="1"/>
    <col min="3" max="4" width="9.44140625" bestFit="1" customWidth="1"/>
    <col min="7" max="7" width="10" customWidth="1"/>
  </cols>
  <sheetData>
    <row r="2" spans="1:17" x14ac:dyDescent="0.3">
      <c r="A2" t="s">
        <v>36</v>
      </c>
      <c r="C2" s="1"/>
      <c r="D2" s="1"/>
    </row>
    <row r="4" spans="1:17" x14ac:dyDescent="0.3">
      <c r="A4" t="s">
        <v>1</v>
      </c>
      <c r="D4" s="8"/>
    </row>
    <row r="5" spans="1:17" x14ac:dyDescent="0.3">
      <c r="A5" t="s">
        <v>2</v>
      </c>
      <c r="D5" s="8"/>
    </row>
    <row r="6" spans="1:17" x14ac:dyDescent="0.3">
      <c r="D6" s="7"/>
    </row>
    <row r="7" spans="1:17" x14ac:dyDescent="0.3">
      <c r="A7" s="1" t="s">
        <v>3</v>
      </c>
      <c r="B7" s="5">
        <v>0.28000000000000003</v>
      </c>
      <c r="C7" s="1" t="s">
        <v>4</v>
      </c>
      <c r="D7" s="7"/>
    </row>
    <row r="8" spans="1:17" x14ac:dyDescent="0.3">
      <c r="A8" s="1" t="s">
        <v>5</v>
      </c>
      <c r="B8" s="5">
        <v>0.04</v>
      </c>
      <c r="C8" s="1" t="s">
        <v>4</v>
      </c>
      <c r="D8" s="7"/>
    </row>
    <row r="9" spans="1:17" x14ac:dyDescent="0.3">
      <c r="D9" s="7"/>
    </row>
    <row r="10" spans="1:17" x14ac:dyDescent="0.3">
      <c r="A10" s="1" t="s">
        <v>7</v>
      </c>
      <c r="B10" s="1">
        <v>0.15</v>
      </c>
      <c r="C10" t="s">
        <v>8</v>
      </c>
      <c r="D10" s="8"/>
    </row>
    <row r="11" spans="1:17" x14ac:dyDescent="0.3">
      <c r="A11" s="1" t="s">
        <v>9</v>
      </c>
      <c r="B11" s="1">
        <v>0.06</v>
      </c>
      <c r="C11" t="s">
        <v>8</v>
      </c>
      <c r="D11" s="8"/>
    </row>
    <row r="13" spans="1:17" x14ac:dyDescent="0.3">
      <c r="A13" t="s">
        <v>41</v>
      </c>
      <c r="D13" s="1" t="s">
        <v>11</v>
      </c>
      <c r="E13" s="1" t="s">
        <v>12</v>
      </c>
      <c r="F13" s="1" t="s">
        <v>42</v>
      </c>
      <c r="G13" s="1" t="s">
        <v>44</v>
      </c>
    </row>
    <row r="14" spans="1:17" x14ac:dyDescent="0.3">
      <c r="D14" s="1">
        <v>6</v>
      </c>
      <c r="E14" s="1">
        <v>4</v>
      </c>
      <c r="F14" s="1">
        <v>0.3</v>
      </c>
      <c r="G14" s="1">
        <v>3.5000000000000003E-2</v>
      </c>
      <c r="H14" t="s">
        <v>8</v>
      </c>
      <c r="L14" t="s">
        <v>55</v>
      </c>
    </row>
    <row r="16" spans="1:17" x14ac:dyDescent="0.3">
      <c r="A16" t="s">
        <v>10</v>
      </c>
      <c r="B16">
        <f>D14*E14</f>
        <v>24</v>
      </c>
      <c r="L16" t="s">
        <v>56</v>
      </c>
      <c r="O16" s="1" t="s">
        <v>3</v>
      </c>
      <c r="P16" s="5">
        <v>52</v>
      </c>
      <c r="Q16" s="1" t="s">
        <v>4</v>
      </c>
    </row>
    <row r="17" spans="1:17" x14ac:dyDescent="0.3">
      <c r="A17" t="s">
        <v>26</v>
      </c>
      <c r="B17">
        <f>1.8*2.4</f>
        <v>4.32</v>
      </c>
      <c r="L17" t="s">
        <v>50</v>
      </c>
      <c r="O17" s="1" t="s">
        <v>5</v>
      </c>
      <c r="P17" s="5">
        <v>2.5000000000000001E-2</v>
      </c>
      <c r="Q17" s="1" t="s">
        <v>4</v>
      </c>
    </row>
    <row r="18" spans="1:17" x14ac:dyDescent="0.3">
      <c r="A18" t="s">
        <v>27</v>
      </c>
      <c r="B18">
        <f>B16-B17</f>
        <v>19.68</v>
      </c>
    </row>
    <row r="19" spans="1:17" x14ac:dyDescent="0.3">
      <c r="L19" s="1" t="s">
        <v>7</v>
      </c>
      <c r="M19" s="1">
        <v>7.4999999999999997E-3</v>
      </c>
      <c r="N19" t="s">
        <v>8</v>
      </c>
      <c r="O19" t="s">
        <v>6</v>
      </c>
      <c r="P19" s="6">
        <f>M19/(P16*B17)</f>
        <v>3.3386752136752133E-5</v>
      </c>
      <c r="Q19" s="1" t="s">
        <v>28</v>
      </c>
    </row>
    <row r="20" spans="1:17" x14ac:dyDescent="0.3">
      <c r="C20" t="s">
        <v>6</v>
      </c>
      <c r="D20" s="6">
        <f>B10/(B7*$B$18)</f>
        <v>2.7221254355400692E-2</v>
      </c>
      <c r="E20" s="1" t="s">
        <v>28</v>
      </c>
      <c r="L20" s="1" t="s">
        <v>9</v>
      </c>
      <c r="M20" s="1">
        <v>0.02</v>
      </c>
      <c r="N20" t="s">
        <v>8</v>
      </c>
      <c r="O20" t="s">
        <v>14</v>
      </c>
      <c r="P20" s="6">
        <f>M20/(P17*B17)</f>
        <v>0.18518518518518517</v>
      </c>
      <c r="Q20" s="1" t="s">
        <v>28</v>
      </c>
    </row>
    <row r="21" spans="1:17" x14ac:dyDescent="0.3">
      <c r="C21" t="s">
        <v>14</v>
      </c>
      <c r="D21" s="6">
        <f t="shared" ref="D21" si="0">B11/(B8*$B$18)</f>
        <v>7.621951219512195E-2</v>
      </c>
      <c r="E21" s="1" t="s">
        <v>28</v>
      </c>
    </row>
    <row r="22" spans="1:17" x14ac:dyDescent="0.3">
      <c r="D22" s="6"/>
      <c r="E22" s="1"/>
      <c r="M22" t="s">
        <v>51</v>
      </c>
      <c r="N22" s="6">
        <f>2*P19+P20</f>
        <v>0.18525195868945868</v>
      </c>
      <c r="O22" s="1" t="s">
        <v>28</v>
      </c>
    </row>
    <row r="24" spans="1:17" x14ac:dyDescent="0.3">
      <c r="B24" s="1" t="s">
        <v>15</v>
      </c>
      <c r="C24" s="2">
        <f>2*D20+D21</f>
        <v>0.13066202090592333</v>
      </c>
      <c r="D24" s="1" t="s">
        <v>28</v>
      </c>
    </row>
    <row r="28" spans="1:17" x14ac:dyDescent="0.3">
      <c r="B28" t="s">
        <v>51</v>
      </c>
      <c r="C28" s="6">
        <f>N22</f>
        <v>0.18525195868945868</v>
      </c>
      <c r="D28" s="1" t="s">
        <v>28</v>
      </c>
    </row>
    <row r="31" spans="1:17" x14ac:dyDescent="0.3">
      <c r="A31" s="10" t="s">
        <v>32</v>
      </c>
      <c r="B31" s="10"/>
      <c r="C31" s="17">
        <f>C24+C28</f>
        <v>0.31591397959538203</v>
      </c>
      <c r="D31" s="16" t="s">
        <v>28</v>
      </c>
      <c r="E31" s="10"/>
    </row>
    <row r="33" spans="1:17" x14ac:dyDescent="0.3">
      <c r="A33" t="s">
        <v>53</v>
      </c>
      <c r="D33" s="1" t="s">
        <v>11</v>
      </c>
      <c r="E33" s="1" t="s">
        <v>12</v>
      </c>
      <c r="F33" s="1" t="s">
        <v>42</v>
      </c>
      <c r="G33" s="1" t="s">
        <v>46</v>
      </c>
    </row>
    <row r="34" spans="1:17" x14ac:dyDescent="0.3">
      <c r="D34" s="1">
        <v>8</v>
      </c>
      <c r="E34" s="1">
        <v>4</v>
      </c>
      <c r="F34" s="1">
        <v>0.3</v>
      </c>
      <c r="G34" s="1">
        <v>5.0000000000000001E-3</v>
      </c>
      <c r="H34" t="s">
        <v>8</v>
      </c>
    </row>
    <row r="35" spans="1:17" x14ac:dyDescent="0.3">
      <c r="L35" t="s">
        <v>45</v>
      </c>
    </row>
    <row r="36" spans="1:17" x14ac:dyDescent="0.3">
      <c r="A36" t="s">
        <v>10</v>
      </c>
      <c r="B36">
        <f>D34*E34</f>
        <v>32</v>
      </c>
    </row>
    <row r="37" spans="1:17" x14ac:dyDescent="0.3">
      <c r="A37" t="s">
        <v>47</v>
      </c>
      <c r="B37">
        <f>1*1</f>
        <v>1</v>
      </c>
      <c r="L37" t="s">
        <v>49</v>
      </c>
      <c r="O37" s="1" t="s">
        <v>3</v>
      </c>
      <c r="P37" s="5">
        <v>1</v>
      </c>
      <c r="Q37" s="1" t="s">
        <v>4</v>
      </c>
    </row>
    <row r="38" spans="1:17" x14ac:dyDescent="0.3">
      <c r="A38" t="s">
        <v>48</v>
      </c>
      <c r="B38">
        <f>B36-B37</f>
        <v>31</v>
      </c>
      <c r="L38" t="s">
        <v>50</v>
      </c>
      <c r="O38" s="1" t="s">
        <v>5</v>
      </c>
      <c r="P38" s="5">
        <v>2.5000000000000001E-2</v>
      </c>
      <c r="Q38" s="1" t="s">
        <v>4</v>
      </c>
    </row>
    <row r="40" spans="1:17" x14ac:dyDescent="0.3">
      <c r="C40" t="s">
        <v>6</v>
      </c>
      <c r="D40" s="6">
        <f>B10/(B7*$B$38)</f>
        <v>1.7281105990783408E-2</v>
      </c>
      <c r="E40" s="1" t="s">
        <v>28</v>
      </c>
      <c r="L40" s="1" t="s">
        <v>7</v>
      </c>
      <c r="M40" s="1">
        <v>4.0000000000000001E-3</v>
      </c>
      <c r="N40" t="s">
        <v>8</v>
      </c>
      <c r="O40" t="s">
        <v>6</v>
      </c>
      <c r="P40" s="6">
        <f>M40/(P37*$B$37)</f>
        <v>4.0000000000000001E-3</v>
      </c>
      <c r="Q40" s="1" t="s">
        <v>28</v>
      </c>
    </row>
    <row r="41" spans="1:17" x14ac:dyDescent="0.3">
      <c r="C41" t="s">
        <v>14</v>
      </c>
      <c r="D41" s="6">
        <f>B11/(B8*$B$38)</f>
        <v>4.8387096774193547E-2</v>
      </c>
      <c r="E41" s="1" t="s">
        <v>28</v>
      </c>
      <c r="L41" s="1" t="s">
        <v>9</v>
      </c>
      <c r="M41" s="1">
        <v>1.6E-2</v>
      </c>
      <c r="N41" t="s">
        <v>8</v>
      </c>
      <c r="O41" t="s">
        <v>14</v>
      </c>
      <c r="P41" s="6">
        <f>M41/(P38*$B$37)</f>
        <v>0.64</v>
      </c>
      <c r="Q41" s="1" t="s">
        <v>28</v>
      </c>
    </row>
    <row r="42" spans="1:17" x14ac:dyDescent="0.3">
      <c r="D42" s="6"/>
      <c r="E42" s="1"/>
    </row>
    <row r="43" spans="1:17" x14ac:dyDescent="0.3">
      <c r="M43" t="s">
        <v>51</v>
      </c>
      <c r="N43" s="6">
        <f>2*P40+P41</f>
        <v>0.64800000000000002</v>
      </c>
      <c r="O43" s="1" t="s">
        <v>28</v>
      </c>
    </row>
    <row r="44" spans="1:17" x14ac:dyDescent="0.3">
      <c r="B44" s="1" t="s">
        <v>15</v>
      </c>
      <c r="C44" s="2">
        <f>2*D40+D41</f>
        <v>8.294930875576037E-2</v>
      </c>
      <c r="D44" s="1" t="s">
        <v>28</v>
      </c>
    </row>
    <row r="46" spans="1:17" x14ac:dyDescent="0.3">
      <c r="B46" s="6"/>
      <c r="C46" s="1"/>
    </row>
    <row r="48" spans="1:17" x14ac:dyDescent="0.3">
      <c r="C48" s="2"/>
      <c r="D48" s="1"/>
      <c r="E48" s="10"/>
      <c r="F48" s="10" t="s">
        <v>52</v>
      </c>
      <c r="G48" s="10"/>
      <c r="H48" s="17">
        <f>N43+C44</f>
        <v>0.73094930875576036</v>
      </c>
      <c r="I48" s="16" t="s">
        <v>28</v>
      </c>
      <c r="J48" s="10"/>
    </row>
    <row r="50" spans="1:7" x14ac:dyDescent="0.3">
      <c r="A50" s="9" t="s">
        <v>38</v>
      </c>
      <c r="B50" s="8"/>
      <c r="C50" s="1" t="s">
        <v>11</v>
      </c>
      <c r="D50" s="1" t="s">
        <v>12</v>
      </c>
      <c r="E50" s="1" t="s">
        <v>42</v>
      </c>
      <c r="F50" s="1"/>
      <c r="G50" s="7"/>
    </row>
    <row r="51" spans="1:7" x14ac:dyDescent="0.3">
      <c r="A51" s="8"/>
      <c r="B51" s="8"/>
      <c r="C51" s="1">
        <v>8</v>
      </c>
      <c r="D51" s="1">
        <v>4</v>
      </c>
      <c r="E51" s="1" t="s">
        <v>13</v>
      </c>
      <c r="F51" s="1" t="s">
        <v>8</v>
      </c>
      <c r="G51" s="7"/>
    </row>
    <row r="52" spans="1:7" x14ac:dyDescent="0.3">
      <c r="A52" s="7"/>
      <c r="B52" s="7"/>
      <c r="C52" s="7"/>
      <c r="D52" s="7"/>
      <c r="E52" s="7"/>
      <c r="F52" s="7"/>
      <c r="G52" s="7"/>
    </row>
    <row r="53" spans="1:7" x14ac:dyDescent="0.3">
      <c r="A53" s="1" t="s">
        <v>10</v>
      </c>
      <c r="B53" s="8">
        <f>C51*D51</f>
        <v>32</v>
      </c>
      <c r="C53" s="7"/>
      <c r="D53" s="7"/>
      <c r="E53" s="7"/>
      <c r="F53" s="7"/>
      <c r="G53" s="7"/>
    </row>
    <row r="54" spans="1:7" x14ac:dyDescent="0.3">
      <c r="A54" s="7"/>
      <c r="B54" s="7"/>
      <c r="C54" s="7"/>
      <c r="D54" s="7"/>
      <c r="E54" s="7"/>
      <c r="F54" s="7"/>
      <c r="G54" s="7"/>
    </row>
    <row r="55" spans="1:7" x14ac:dyDescent="0.3">
      <c r="A55" s="7"/>
      <c r="B55" s="8"/>
      <c r="C55" s="1" t="s">
        <v>6</v>
      </c>
      <c r="D55" s="2">
        <f>B10/(B7*$B$53)</f>
        <v>1.6741071428571428E-2</v>
      </c>
      <c r="E55" t="s">
        <v>20</v>
      </c>
      <c r="F55" s="7"/>
      <c r="G55" s="7"/>
    </row>
    <row r="56" spans="1:7" x14ac:dyDescent="0.3">
      <c r="A56" s="7"/>
      <c r="B56" s="8"/>
      <c r="C56" s="1" t="s">
        <v>14</v>
      </c>
      <c r="D56" s="2">
        <f>B11/(B8*$B$53)</f>
        <v>4.6875E-2</v>
      </c>
      <c r="E56" t="s">
        <v>20</v>
      </c>
      <c r="F56" s="7"/>
      <c r="G56" s="7"/>
    </row>
    <row r="57" spans="1:7" x14ac:dyDescent="0.3">
      <c r="A57" s="7"/>
      <c r="B57" s="7"/>
      <c r="F57" s="7"/>
      <c r="G57" s="7"/>
    </row>
    <row r="58" spans="1:7" x14ac:dyDescent="0.3">
      <c r="A58" s="7"/>
      <c r="B58" s="14"/>
      <c r="C58" s="10"/>
      <c r="D58" s="10"/>
      <c r="E58" s="10"/>
      <c r="F58" s="14"/>
      <c r="G58" s="7"/>
    </row>
    <row r="59" spans="1:7" x14ac:dyDescent="0.3">
      <c r="A59" s="7"/>
      <c r="B59" s="14"/>
      <c r="C59" s="10" t="s">
        <v>15</v>
      </c>
      <c r="D59" s="17">
        <f>2*D55+D56</f>
        <v>8.0357142857142849E-2</v>
      </c>
      <c r="E59" s="10" t="s">
        <v>20</v>
      </c>
      <c r="F59" s="14"/>
      <c r="G59" s="7"/>
    </row>
    <row r="61" spans="1:7" x14ac:dyDescent="0.3">
      <c r="A61" t="s">
        <v>16</v>
      </c>
      <c r="D61" s="7"/>
      <c r="E61" s="7"/>
      <c r="F61" s="7"/>
    </row>
    <row r="62" spans="1:7" x14ac:dyDescent="0.3">
      <c r="D62" s="7"/>
      <c r="E62" s="7"/>
      <c r="F62" s="7"/>
    </row>
    <row r="63" spans="1:7" x14ac:dyDescent="0.3">
      <c r="A63" t="s">
        <v>1</v>
      </c>
      <c r="D63" s="7"/>
      <c r="E63" s="7"/>
      <c r="F63" s="7"/>
    </row>
    <row r="64" spans="1:7" x14ac:dyDescent="0.3">
      <c r="A64" t="s">
        <v>17</v>
      </c>
      <c r="D64" s="7"/>
      <c r="E64" s="7"/>
      <c r="F64" s="7"/>
    </row>
    <row r="65" spans="1:7" x14ac:dyDescent="0.3">
      <c r="A65" t="s">
        <v>18</v>
      </c>
      <c r="D65" s="7"/>
      <c r="E65" s="7"/>
      <c r="F65" s="7"/>
    </row>
    <row r="66" spans="1:7" x14ac:dyDescent="0.3">
      <c r="D66" s="7"/>
      <c r="E66" s="7"/>
      <c r="F66" s="7"/>
    </row>
    <row r="67" spans="1:7" x14ac:dyDescent="0.3">
      <c r="A67" s="1" t="s">
        <v>3</v>
      </c>
      <c r="B67" s="5">
        <v>0.28000000000000003</v>
      </c>
      <c r="C67" s="1" t="s">
        <v>4</v>
      </c>
      <c r="D67" s="7"/>
      <c r="E67" s="7"/>
      <c r="F67" s="7"/>
    </row>
    <row r="68" spans="1:7" x14ac:dyDescent="0.3">
      <c r="A68" s="1" t="s">
        <v>5</v>
      </c>
      <c r="B68" s="5">
        <v>0.04</v>
      </c>
      <c r="C68" s="1" t="s">
        <v>4</v>
      </c>
    </row>
    <row r="69" spans="1:7" x14ac:dyDescent="0.3">
      <c r="A69" s="1" t="s">
        <v>19</v>
      </c>
      <c r="B69" s="5">
        <v>0.25</v>
      </c>
      <c r="C69" s="1" t="s">
        <v>4</v>
      </c>
    </row>
    <row r="71" spans="1:7" x14ac:dyDescent="0.3">
      <c r="A71" s="1" t="s">
        <v>7</v>
      </c>
      <c r="B71" s="1">
        <v>0.1</v>
      </c>
      <c r="C71" t="s">
        <v>8</v>
      </c>
    </row>
    <row r="72" spans="1:7" x14ac:dyDescent="0.3">
      <c r="A72" s="1" t="s">
        <v>9</v>
      </c>
      <c r="B72" s="1">
        <v>7.0000000000000007E-2</v>
      </c>
      <c r="C72" t="s">
        <v>8</v>
      </c>
    </row>
    <row r="73" spans="1:7" x14ac:dyDescent="0.3">
      <c r="A73" s="1" t="s">
        <v>21</v>
      </c>
      <c r="B73" s="1">
        <v>1.4999999999999999E-2</v>
      </c>
      <c r="C73" t="s">
        <v>8</v>
      </c>
    </row>
    <row r="75" spans="1:7" x14ac:dyDescent="0.3">
      <c r="A75" s="4" t="s">
        <v>35</v>
      </c>
      <c r="D75" s="1" t="s">
        <v>11</v>
      </c>
      <c r="E75" s="1" t="s">
        <v>12</v>
      </c>
      <c r="F75" s="1" t="s">
        <v>42</v>
      </c>
      <c r="G75" s="1"/>
    </row>
    <row r="76" spans="1:7" x14ac:dyDescent="0.3">
      <c r="D76" s="1">
        <v>6</v>
      </c>
      <c r="E76" s="1">
        <v>4</v>
      </c>
      <c r="F76" s="1">
        <v>0.3</v>
      </c>
      <c r="G76" s="1" t="s">
        <v>8</v>
      </c>
    </row>
    <row r="78" spans="1:7" x14ac:dyDescent="0.3">
      <c r="A78" s="1" t="s">
        <v>10</v>
      </c>
      <c r="B78">
        <f>D76*E76</f>
        <v>24</v>
      </c>
    </row>
    <row r="80" spans="1:7" x14ac:dyDescent="0.3">
      <c r="C80" s="1" t="s">
        <v>6</v>
      </c>
      <c r="D80" s="3">
        <f>B71/(B67*B78)</f>
        <v>1.488095238095238E-2</v>
      </c>
      <c r="E80" s="1" t="s">
        <v>28</v>
      </c>
    </row>
    <row r="81" spans="1:6" x14ac:dyDescent="0.3">
      <c r="C81" s="1" t="s">
        <v>14</v>
      </c>
      <c r="D81" s="3">
        <f>B72/(B68*B78)</f>
        <v>7.2916666666666671E-2</v>
      </c>
      <c r="E81" s="1" t="s">
        <v>28</v>
      </c>
    </row>
    <row r="82" spans="1:6" x14ac:dyDescent="0.3">
      <c r="C82" s="1" t="s">
        <v>23</v>
      </c>
      <c r="D82" s="3">
        <f>B73/(B69*B78)</f>
        <v>2.5000000000000001E-3</v>
      </c>
      <c r="E82" s="1" t="s">
        <v>28</v>
      </c>
    </row>
    <row r="83" spans="1:6" x14ac:dyDescent="0.3">
      <c r="A83" s="10"/>
      <c r="B83" s="10"/>
      <c r="C83" s="10"/>
      <c r="D83" s="10"/>
      <c r="E83" s="10"/>
      <c r="F83" s="10"/>
    </row>
    <row r="84" spans="1:6" x14ac:dyDescent="0.3">
      <c r="A84" s="10"/>
      <c r="B84" s="16" t="s">
        <v>15</v>
      </c>
      <c r="C84" s="17">
        <f>2*D80+D81+2*D82</f>
        <v>0.10767857142857143</v>
      </c>
      <c r="D84" s="16" t="s">
        <v>28</v>
      </c>
      <c r="E84" s="10"/>
      <c r="F84" s="10"/>
    </row>
    <row r="85" spans="1:6" x14ac:dyDescent="0.3">
      <c r="A85" s="10"/>
      <c r="B85" s="10"/>
      <c r="C85" s="10"/>
      <c r="D85" s="10"/>
      <c r="E85" s="10"/>
      <c r="F85" s="10"/>
    </row>
    <row r="86" spans="1:6" x14ac:dyDescent="0.3">
      <c r="A86" s="10"/>
      <c r="B86" s="16"/>
      <c r="C86" s="17"/>
      <c r="D86" s="16"/>
      <c r="E86" s="10"/>
      <c r="F86" s="10"/>
    </row>
    <row r="87" spans="1:6" x14ac:dyDescent="0.3">
      <c r="A87" s="10"/>
      <c r="B87" s="10"/>
      <c r="C87" s="10"/>
      <c r="D87" s="10"/>
      <c r="E87" s="10"/>
      <c r="F87" s="10"/>
    </row>
    <row r="88" spans="1:6" x14ac:dyDescent="0.3">
      <c r="A88" s="10" t="s">
        <v>57</v>
      </c>
      <c r="B88" s="10"/>
      <c r="C88" s="17">
        <f>C31+H48+D59+C84</f>
        <v>1.2348990026368567</v>
      </c>
      <c r="D88" s="10"/>
      <c r="E88" s="10"/>
      <c r="F88" s="10"/>
    </row>
    <row r="89" spans="1:6" x14ac:dyDescent="0.3">
      <c r="A89" s="10"/>
      <c r="B89" s="10"/>
      <c r="C89" s="17"/>
      <c r="D89" s="10"/>
      <c r="E89" s="10"/>
      <c r="F89" s="10"/>
    </row>
    <row r="90" spans="1:6" x14ac:dyDescent="0.3">
      <c r="A90" s="10"/>
      <c r="B90" s="10"/>
      <c r="C90" s="10"/>
      <c r="D90" s="10"/>
      <c r="E90" s="10"/>
      <c r="F9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tabSelected="1" topLeftCell="A2" workbookViewId="0">
      <selection activeCell="H28" sqref="A21:H28"/>
    </sheetView>
  </sheetViews>
  <sheetFormatPr defaultRowHeight="14.4" x14ac:dyDescent="0.3"/>
  <cols>
    <col min="1" max="1" width="8.88671875" customWidth="1"/>
    <col min="2" max="2" width="8.6640625" customWidth="1"/>
    <col min="3" max="3" width="9.5546875" bestFit="1" customWidth="1"/>
    <col min="4" max="4" width="9.109375" bestFit="1" customWidth="1"/>
    <col min="12" max="12" width="9.5546875" bestFit="1" customWidth="1"/>
    <col min="13" max="13" width="9.44140625" bestFit="1" customWidth="1"/>
  </cols>
  <sheetData>
    <row r="3" spans="1:15" x14ac:dyDescent="0.3">
      <c r="A3" t="s">
        <v>88</v>
      </c>
      <c r="D3" s="7"/>
      <c r="E3" s="7"/>
      <c r="F3" s="7"/>
      <c r="J3" t="s">
        <v>90</v>
      </c>
      <c r="M3" s="7"/>
      <c r="N3" s="7"/>
      <c r="O3" s="7"/>
    </row>
    <row r="4" spans="1:15" x14ac:dyDescent="0.3">
      <c r="D4" s="7"/>
      <c r="E4" s="7"/>
      <c r="F4" s="7"/>
      <c r="M4" s="7"/>
      <c r="N4" s="7"/>
      <c r="O4" s="7"/>
    </row>
    <row r="5" spans="1:15" x14ac:dyDescent="0.3">
      <c r="A5" t="s">
        <v>85</v>
      </c>
      <c r="D5" s="7"/>
      <c r="E5" s="7"/>
      <c r="F5" s="7"/>
      <c r="J5" t="s">
        <v>56</v>
      </c>
      <c r="M5" s="7"/>
      <c r="N5" s="7"/>
      <c r="O5" s="7"/>
    </row>
    <row r="6" spans="1:15" x14ac:dyDescent="0.3">
      <c r="A6" t="s">
        <v>86</v>
      </c>
      <c r="D6" s="7"/>
      <c r="E6" s="7"/>
      <c r="F6" s="7"/>
      <c r="J6" t="s">
        <v>91</v>
      </c>
      <c r="M6" s="7"/>
      <c r="N6" s="7"/>
      <c r="O6" s="7"/>
    </row>
    <row r="7" spans="1:15" x14ac:dyDescent="0.3">
      <c r="A7" t="s">
        <v>87</v>
      </c>
      <c r="D7" s="7"/>
      <c r="E7" s="7"/>
      <c r="F7" s="7"/>
      <c r="J7" t="s">
        <v>92</v>
      </c>
      <c r="M7" s="7"/>
      <c r="N7" s="7"/>
      <c r="O7" s="7"/>
    </row>
    <row r="8" spans="1:15" x14ac:dyDescent="0.3">
      <c r="D8" s="7"/>
      <c r="E8" s="7"/>
      <c r="F8" s="7"/>
      <c r="J8" t="s">
        <v>93</v>
      </c>
      <c r="M8" s="7"/>
      <c r="N8" s="7"/>
      <c r="O8" s="7"/>
    </row>
    <row r="9" spans="1:15" x14ac:dyDescent="0.3">
      <c r="A9" s="1" t="s">
        <v>3</v>
      </c>
      <c r="B9" s="5">
        <v>2.3E-2</v>
      </c>
      <c r="C9" s="1" t="s">
        <v>4</v>
      </c>
      <c r="D9" s="7"/>
      <c r="E9" s="7"/>
      <c r="F9" s="7"/>
      <c r="J9" s="1" t="s">
        <v>3</v>
      </c>
      <c r="K9" s="5">
        <v>52</v>
      </c>
      <c r="L9" s="1" t="s">
        <v>4</v>
      </c>
      <c r="M9" s="7"/>
      <c r="N9" s="7"/>
      <c r="O9" s="7"/>
    </row>
    <row r="10" spans="1:15" x14ac:dyDescent="0.3">
      <c r="A10" s="1" t="s">
        <v>5</v>
      </c>
      <c r="B10" s="5">
        <v>0.03</v>
      </c>
      <c r="C10" s="1" t="s">
        <v>4</v>
      </c>
      <c r="J10" s="1" t="s">
        <v>5</v>
      </c>
      <c r="K10" s="5">
        <v>116</v>
      </c>
      <c r="L10" s="1" t="s">
        <v>4</v>
      </c>
    </row>
    <row r="11" spans="1:15" x14ac:dyDescent="0.3">
      <c r="A11" s="1" t="s">
        <v>19</v>
      </c>
      <c r="B11" s="5">
        <v>0.03</v>
      </c>
      <c r="C11" s="1" t="s">
        <v>4</v>
      </c>
      <c r="J11" s="1" t="s">
        <v>19</v>
      </c>
      <c r="K11" s="5">
        <v>0.03</v>
      </c>
      <c r="L11" s="1" t="s">
        <v>4</v>
      </c>
    </row>
    <row r="12" spans="1:15" x14ac:dyDescent="0.3">
      <c r="J12" s="1" t="s">
        <v>94</v>
      </c>
      <c r="K12" s="5">
        <v>0.03</v>
      </c>
      <c r="L12" s="1" t="s">
        <v>4</v>
      </c>
    </row>
    <row r="13" spans="1:15" x14ac:dyDescent="0.3">
      <c r="A13" s="1" t="s">
        <v>7</v>
      </c>
      <c r="B13" s="1">
        <v>0.75</v>
      </c>
      <c r="C13" t="s">
        <v>8</v>
      </c>
      <c r="J13" s="1" t="s">
        <v>7</v>
      </c>
      <c r="K13" s="1">
        <v>0.4</v>
      </c>
      <c r="L13" t="s">
        <v>8</v>
      </c>
    </row>
    <row r="14" spans="1:15" x14ac:dyDescent="0.3">
      <c r="A14" s="1" t="s">
        <v>9</v>
      </c>
      <c r="B14" s="1">
        <v>0.25</v>
      </c>
      <c r="C14" t="s">
        <v>8</v>
      </c>
      <c r="J14" s="1" t="s">
        <v>9</v>
      </c>
      <c r="K14" s="1">
        <v>0.4</v>
      </c>
      <c r="L14" t="s">
        <v>8</v>
      </c>
    </row>
    <row r="15" spans="1:15" x14ac:dyDescent="0.3">
      <c r="A15" s="1" t="s">
        <v>21</v>
      </c>
      <c r="B15" s="1">
        <v>0.1</v>
      </c>
      <c r="C15" t="s">
        <v>8</v>
      </c>
      <c r="J15" s="1" t="s">
        <v>21</v>
      </c>
      <c r="K15" s="1">
        <v>0.5</v>
      </c>
      <c r="L15" t="s">
        <v>8</v>
      </c>
    </row>
    <row r="16" spans="1:15" x14ac:dyDescent="0.3">
      <c r="J16" s="1" t="s">
        <v>95</v>
      </c>
      <c r="K16" s="1">
        <v>0.2</v>
      </c>
      <c r="L16" t="s">
        <v>8</v>
      </c>
    </row>
    <row r="17" spans="1:16" x14ac:dyDescent="0.3">
      <c r="A17" s="4" t="s">
        <v>89</v>
      </c>
      <c r="D17" s="1" t="s">
        <v>11</v>
      </c>
      <c r="E17" s="1" t="s">
        <v>12</v>
      </c>
      <c r="F17" s="1" t="s">
        <v>42</v>
      </c>
      <c r="G17" s="1"/>
      <c r="J17" s="4" t="s">
        <v>89</v>
      </c>
      <c r="M17" s="1" t="s">
        <v>11</v>
      </c>
      <c r="N17" s="1" t="s">
        <v>12</v>
      </c>
      <c r="O17" s="1" t="s">
        <v>42</v>
      </c>
      <c r="P17" s="1"/>
    </row>
    <row r="18" spans="1:16" x14ac:dyDescent="0.3">
      <c r="D18" s="1">
        <v>17</v>
      </c>
      <c r="E18" s="1">
        <v>3.6619999999999999</v>
      </c>
      <c r="F18" s="1">
        <v>2.1</v>
      </c>
      <c r="G18" s="1" t="s">
        <v>8</v>
      </c>
      <c r="M18" s="1">
        <v>6</v>
      </c>
      <c r="N18" s="1">
        <v>4.1036999999999999</v>
      </c>
      <c r="O18" s="1">
        <f>2*K13+K14*2+K15*2+K16</f>
        <v>2.8000000000000003</v>
      </c>
      <c r="P18" s="1" t="s">
        <v>8</v>
      </c>
    </row>
    <row r="20" spans="1:16" x14ac:dyDescent="0.3">
      <c r="A20" s="1" t="s">
        <v>10</v>
      </c>
      <c r="B20">
        <f>D18*E18</f>
        <v>62.253999999999998</v>
      </c>
      <c r="J20" s="1" t="s">
        <v>10</v>
      </c>
      <c r="K20">
        <f>M18*N18</f>
        <v>24.622199999999999</v>
      </c>
    </row>
    <row r="22" spans="1:16" x14ac:dyDescent="0.3">
      <c r="C22" s="1" t="s">
        <v>6</v>
      </c>
      <c r="D22" s="3">
        <f>B13/(B9*B20)</f>
        <v>0.52380081042461391</v>
      </c>
      <c r="E22" s="1" t="s">
        <v>28</v>
      </c>
      <c r="L22" s="1" t="s">
        <v>6</v>
      </c>
      <c r="M22" s="3">
        <f>K13/(K9*K20)</f>
        <v>3.1241350051204575E-4</v>
      </c>
      <c r="N22" s="1" t="s">
        <v>28</v>
      </c>
    </row>
    <row r="23" spans="1:16" x14ac:dyDescent="0.3">
      <c r="C23" s="1" t="s">
        <v>14</v>
      </c>
      <c r="D23" s="3">
        <f>B14/(B10*B20)</f>
        <v>0.13386020710851246</v>
      </c>
      <c r="E23" s="1" t="s">
        <v>28</v>
      </c>
      <c r="L23" s="1" t="s">
        <v>14</v>
      </c>
      <c r="M23" s="3">
        <f>K14/(K10*K20)</f>
        <v>1.400474312640205E-4</v>
      </c>
      <c r="N23" s="1" t="s">
        <v>28</v>
      </c>
    </row>
    <row r="24" spans="1:16" x14ac:dyDescent="0.3">
      <c r="C24" s="1" t="s">
        <v>23</v>
      </c>
      <c r="D24" s="3">
        <f>B15/(B11*B20)</f>
        <v>5.3544082843404985E-2</v>
      </c>
      <c r="E24" s="1" t="s">
        <v>28</v>
      </c>
      <c r="L24" s="1" t="s">
        <v>23</v>
      </c>
      <c r="M24" s="3">
        <f>K15/(K11*K20)</f>
        <v>0.67689591777609914</v>
      </c>
      <c r="N24" s="1" t="s">
        <v>28</v>
      </c>
    </row>
    <row r="25" spans="1:16" x14ac:dyDescent="0.3">
      <c r="L25" s="1" t="s">
        <v>97</v>
      </c>
      <c r="M25" s="3">
        <f>K16/(K12*K20)</f>
        <v>0.27075836711043966</v>
      </c>
      <c r="N25" s="1" t="s">
        <v>96</v>
      </c>
    </row>
    <row r="26" spans="1:16" x14ac:dyDescent="0.3">
      <c r="B26" s="16" t="s">
        <v>98</v>
      </c>
      <c r="C26" s="17">
        <f>2*D22+2*D23+D24</f>
        <v>1.3688661179096577</v>
      </c>
      <c r="D26" s="16" t="s">
        <v>28</v>
      </c>
      <c r="E26" s="10"/>
      <c r="F26" s="10"/>
      <c r="K26" s="16" t="s">
        <v>15</v>
      </c>
      <c r="L26" s="17">
        <f>2*M22+2*M23+2*M24+M25</f>
        <v>1.6254551245261901</v>
      </c>
      <c r="M26" s="16" t="s">
        <v>28</v>
      </c>
      <c r="N26" s="10"/>
      <c r="O26" s="10"/>
    </row>
    <row r="27" spans="1:16" x14ac:dyDescent="0.3">
      <c r="B27" s="20" t="s">
        <v>99</v>
      </c>
      <c r="C27" s="17">
        <f>2*C26</f>
        <v>2.7377322358193155</v>
      </c>
      <c r="D27" s="16" t="s">
        <v>28</v>
      </c>
      <c r="K27" s="20" t="s">
        <v>99</v>
      </c>
      <c r="L27" s="17">
        <f>2*L26</f>
        <v>3.2509102490523802</v>
      </c>
      <c r="M27" s="16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9" workbookViewId="0">
      <selection activeCell="H26" sqref="H26"/>
    </sheetView>
  </sheetViews>
  <sheetFormatPr defaultRowHeight="14.4" x14ac:dyDescent="0.3"/>
  <cols>
    <col min="2" max="2" width="11.88671875" bestFit="1" customWidth="1"/>
    <col min="3" max="4" width="9.44140625" bestFit="1" customWidth="1"/>
    <col min="9" max="9" width="17.44140625" customWidth="1"/>
    <col min="10" max="10" width="16" bestFit="1" customWidth="1"/>
  </cols>
  <sheetData>
    <row r="2" spans="2:10" x14ac:dyDescent="0.3">
      <c r="B2" s="10" t="s">
        <v>58</v>
      </c>
      <c r="H2" s="11"/>
      <c r="I2" s="13" t="s">
        <v>66</v>
      </c>
      <c r="J2" s="19"/>
    </row>
    <row r="3" spans="2:10" x14ac:dyDescent="0.3">
      <c r="B3" t="s">
        <v>59</v>
      </c>
      <c r="C3">
        <v>20</v>
      </c>
      <c r="D3" t="s">
        <v>60</v>
      </c>
      <c r="I3" s="18" t="s">
        <v>76</v>
      </c>
      <c r="J3" s="12" t="s">
        <v>78</v>
      </c>
    </row>
    <row r="4" spans="2:10" x14ac:dyDescent="0.3">
      <c r="I4" s="12" t="s">
        <v>79</v>
      </c>
    </row>
    <row r="6" spans="2:10" x14ac:dyDescent="0.3">
      <c r="B6" s="10" t="s">
        <v>61</v>
      </c>
    </row>
    <row r="7" spans="2:10" x14ac:dyDescent="0.3">
      <c r="B7" s="7"/>
      <c r="C7" s="7"/>
      <c r="D7" s="7"/>
    </row>
    <row r="8" spans="2:10" x14ac:dyDescent="0.3">
      <c r="B8" s="8" t="s">
        <v>62</v>
      </c>
      <c r="C8" s="7">
        <v>-5</v>
      </c>
      <c r="D8" s="7" t="s">
        <v>60</v>
      </c>
    </row>
    <row r="9" spans="2:10" x14ac:dyDescent="0.3">
      <c r="B9" s="8"/>
      <c r="C9" s="7"/>
      <c r="D9" s="7"/>
    </row>
    <row r="10" spans="2:10" x14ac:dyDescent="0.3">
      <c r="B10" s="8" t="s">
        <v>63</v>
      </c>
      <c r="C10" s="15">
        <f>'Zona B'!C82</f>
        <v>0.70161740134650352</v>
      </c>
      <c r="D10" s="9" t="s">
        <v>28</v>
      </c>
    </row>
    <row r="11" spans="2:10" x14ac:dyDescent="0.3">
      <c r="B11" s="8" t="s">
        <v>64</v>
      </c>
      <c r="C11" s="7">
        <f>$C$3-C8</f>
        <v>25</v>
      </c>
      <c r="D11" s="7" t="s">
        <v>60</v>
      </c>
    </row>
    <row r="12" spans="2:10" x14ac:dyDescent="0.3">
      <c r="B12" s="1" t="s">
        <v>75</v>
      </c>
      <c r="C12" s="2">
        <f>1/C10</f>
        <v>1.4252782186999038</v>
      </c>
      <c r="D12" s="7" t="s">
        <v>80</v>
      </c>
    </row>
    <row r="13" spans="2:10" x14ac:dyDescent="0.3">
      <c r="B13" s="8" t="s">
        <v>65</v>
      </c>
      <c r="C13" s="1">
        <v>1</v>
      </c>
      <c r="D13" s="2" t="s">
        <v>69</v>
      </c>
      <c r="E13">
        <f>C13*60*60</f>
        <v>3600</v>
      </c>
      <c r="F13" t="s">
        <v>67</v>
      </c>
    </row>
    <row r="14" spans="2:10" x14ac:dyDescent="0.3">
      <c r="B14" s="10"/>
      <c r="C14" s="16"/>
      <c r="D14" s="17"/>
      <c r="E14" s="10"/>
    </row>
    <row r="15" spans="2:10" x14ac:dyDescent="0.3">
      <c r="C15" s="16" t="s">
        <v>81</v>
      </c>
      <c r="D15" s="17">
        <f>C12*C11</f>
        <v>35.631955467497598</v>
      </c>
      <c r="E15" s="10" t="s">
        <v>68</v>
      </c>
    </row>
    <row r="16" spans="2:10" x14ac:dyDescent="0.3">
      <c r="C16" s="16" t="s">
        <v>77</v>
      </c>
      <c r="D16" s="21">
        <f>D15*E13</f>
        <v>128275.03968299135</v>
      </c>
      <c r="E16" s="20" t="s">
        <v>70</v>
      </c>
    </row>
    <row r="17" spans="2:6" x14ac:dyDescent="0.3">
      <c r="B17" s="10"/>
    </row>
    <row r="18" spans="2:6" x14ac:dyDescent="0.3">
      <c r="B18" s="10" t="s">
        <v>71</v>
      </c>
    </row>
    <row r="19" spans="2:6" x14ac:dyDescent="0.3">
      <c r="B19" s="7"/>
      <c r="C19" s="7"/>
      <c r="D19" s="7"/>
    </row>
    <row r="20" spans="2:6" x14ac:dyDescent="0.3">
      <c r="B20" s="8" t="s">
        <v>62</v>
      </c>
      <c r="C20" s="7">
        <v>0</v>
      </c>
      <c r="D20" s="7" t="s">
        <v>60</v>
      </c>
    </row>
    <row r="21" spans="2:6" x14ac:dyDescent="0.3">
      <c r="B21" s="8"/>
      <c r="C21" s="7"/>
      <c r="D21" s="7"/>
    </row>
    <row r="22" spans="2:6" x14ac:dyDescent="0.3">
      <c r="B22" s="8" t="s">
        <v>63</v>
      </c>
      <c r="C22" s="15">
        <f>'Zona C'!C82</f>
        <v>0.64761706434692212</v>
      </c>
      <c r="D22" s="9" t="s">
        <v>28</v>
      </c>
    </row>
    <row r="23" spans="2:6" x14ac:dyDescent="0.3">
      <c r="B23" s="8" t="s">
        <v>64</v>
      </c>
      <c r="C23" s="7">
        <f>$C$3-C20</f>
        <v>20</v>
      </c>
      <c r="D23" s="7" t="s">
        <v>60</v>
      </c>
    </row>
    <row r="24" spans="2:6" x14ac:dyDescent="0.3">
      <c r="B24" s="1" t="s">
        <v>75</v>
      </c>
      <c r="C24" s="2">
        <f>1/C22</f>
        <v>1.5441223757876612</v>
      </c>
      <c r="D24" s="7" t="s">
        <v>80</v>
      </c>
    </row>
    <row r="25" spans="2:6" x14ac:dyDescent="0.3">
      <c r="B25" s="8" t="s">
        <v>65</v>
      </c>
      <c r="C25" s="1">
        <v>1</v>
      </c>
      <c r="D25" s="2" t="s">
        <v>69</v>
      </c>
      <c r="E25">
        <f>C25*60*60</f>
        <v>3600</v>
      </c>
      <c r="F25" t="s">
        <v>67</v>
      </c>
    </row>
    <row r="26" spans="2:6" x14ac:dyDescent="0.3">
      <c r="B26" s="10"/>
      <c r="C26" s="16"/>
      <c r="D26" s="17"/>
      <c r="E26" s="10"/>
    </row>
    <row r="27" spans="2:6" x14ac:dyDescent="0.3">
      <c r="C27" s="16" t="s">
        <v>81</v>
      </c>
      <c r="D27" s="17">
        <f>C24*C23</f>
        <v>30.882447515753224</v>
      </c>
      <c r="E27" s="10" t="s">
        <v>68</v>
      </c>
    </row>
    <row r="28" spans="2:6" x14ac:dyDescent="0.3">
      <c r="C28" s="16" t="s">
        <v>77</v>
      </c>
      <c r="D28" s="21">
        <f>D27*E25</f>
        <v>111176.81105671161</v>
      </c>
      <c r="E28" s="20" t="s">
        <v>70</v>
      </c>
    </row>
    <row r="30" spans="2:6" x14ac:dyDescent="0.3">
      <c r="B30" s="10" t="s">
        <v>72</v>
      </c>
    </row>
    <row r="31" spans="2:6" x14ac:dyDescent="0.3">
      <c r="B31" s="7"/>
      <c r="C31" s="7"/>
      <c r="D31" s="7"/>
    </row>
    <row r="32" spans="2:6" x14ac:dyDescent="0.3">
      <c r="B32" s="8" t="s">
        <v>62</v>
      </c>
      <c r="C32" s="7">
        <v>7</v>
      </c>
      <c r="D32" s="7" t="s">
        <v>60</v>
      </c>
    </row>
    <row r="33" spans="2:6" x14ac:dyDescent="0.3">
      <c r="B33" s="8"/>
      <c r="C33" s="7"/>
      <c r="D33" s="7"/>
    </row>
    <row r="34" spans="2:6" x14ac:dyDescent="0.3">
      <c r="B34" s="8" t="s">
        <v>63</v>
      </c>
      <c r="C34" s="15">
        <f>'Zona D'!C83</f>
        <v>0.75041720291720282</v>
      </c>
      <c r="D34" s="9" t="s">
        <v>28</v>
      </c>
    </row>
    <row r="35" spans="2:6" x14ac:dyDescent="0.3">
      <c r="B35" s="8" t="s">
        <v>64</v>
      </c>
      <c r="C35" s="7">
        <f>$C$3-C32</f>
        <v>13</v>
      </c>
      <c r="D35" s="7" t="s">
        <v>60</v>
      </c>
    </row>
    <row r="36" spans="2:6" x14ac:dyDescent="0.3">
      <c r="B36" s="1" t="s">
        <v>75</v>
      </c>
      <c r="C36" s="2">
        <f>1/C34</f>
        <v>1.332592051611502</v>
      </c>
      <c r="D36" s="7" t="s">
        <v>80</v>
      </c>
    </row>
    <row r="37" spans="2:6" x14ac:dyDescent="0.3">
      <c r="B37" s="8" t="s">
        <v>65</v>
      </c>
      <c r="C37" s="1">
        <v>1</v>
      </c>
      <c r="D37" s="2" t="s">
        <v>69</v>
      </c>
      <c r="E37">
        <f>C37*60*60</f>
        <v>3600</v>
      </c>
      <c r="F37" t="s">
        <v>67</v>
      </c>
    </row>
    <row r="38" spans="2:6" x14ac:dyDescent="0.3">
      <c r="B38" s="10"/>
      <c r="C38" s="16"/>
      <c r="D38" s="17"/>
      <c r="E38" s="10"/>
    </row>
    <row r="39" spans="2:6" x14ac:dyDescent="0.3">
      <c r="C39" s="16" t="s">
        <v>81</v>
      </c>
      <c r="D39" s="17">
        <f>C36*C35</f>
        <v>17.323696670949527</v>
      </c>
      <c r="E39" s="10" t="s">
        <v>68</v>
      </c>
    </row>
    <row r="40" spans="2:6" x14ac:dyDescent="0.3">
      <c r="C40" s="16" t="s">
        <v>77</v>
      </c>
      <c r="D40" s="21">
        <f>D39*E37</f>
        <v>62365.308015418297</v>
      </c>
      <c r="E40" s="20" t="s">
        <v>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I15" sqref="I15"/>
    </sheetView>
  </sheetViews>
  <sheetFormatPr defaultRowHeight="14.4" x14ac:dyDescent="0.3"/>
  <cols>
    <col min="2" max="2" width="13.21875" bestFit="1" customWidth="1"/>
    <col min="3" max="4" width="9.44140625" bestFit="1" customWidth="1"/>
    <col min="9" max="9" width="15" customWidth="1"/>
  </cols>
  <sheetData>
    <row r="2" spans="1:11" x14ac:dyDescent="0.3">
      <c r="B2" s="10" t="s">
        <v>58</v>
      </c>
      <c r="H2" s="11"/>
      <c r="I2" s="13" t="s">
        <v>66</v>
      </c>
      <c r="J2" s="19"/>
      <c r="K2" s="13"/>
    </row>
    <row r="3" spans="1:11" ht="16.2" customHeight="1" x14ac:dyDescent="0.3">
      <c r="B3" t="s">
        <v>59</v>
      </c>
      <c r="C3">
        <v>20</v>
      </c>
      <c r="D3" t="s">
        <v>60</v>
      </c>
      <c r="I3" s="18" t="s">
        <v>76</v>
      </c>
      <c r="J3" s="12" t="s">
        <v>78</v>
      </c>
      <c r="K3" s="12"/>
    </row>
    <row r="4" spans="1:11" x14ac:dyDescent="0.3">
      <c r="I4" s="12" t="s">
        <v>79</v>
      </c>
    </row>
    <row r="5" spans="1:11" x14ac:dyDescent="0.3">
      <c r="A5" s="7"/>
      <c r="B5" s="7"/>
      <c r="C5" s="7"/>
      <c r="D5" s="7"/>
      <c r="E5" s="7"/>
      <c r="F5" s="7"/>
      <c r="G5" s="7"/>
      <c r="H5" s="7"/>
    </row>
    <row r="6" spans="1:11" x14ac:dyDescent="0.3">
      <c r="A6" s="7"/>
      <c r="B6" s="14" t="s">
        <v>73</v>
      </c>
      <c r="C6" s="7"/>
      <c r="D6" s="7"/>
      <c r="E6" s="7"/>
      <c r="F6" s="7"/>
      <c r="G6" s="7"/>
      <c r="H6" s="7"/>
    </row>
    <row r="7" spans="1:11" x14ac:dyDescent="0.3">
      <c r="A7" s="7"/>
      <c r="B7" s="7"/>
      <c r="C7" s="7"/>
      <c r="D7" s="7"/>
      <c r="E7" s="7"/>
      <c r="F7" s="7"/>
      <c r="G7" s="7"/>
      <c r="H7" s="7"/>
    </row>
    <row r="8" spans="1:11" x14ac:dyDescent="0.3">
      <c r="A8" s="7"/>
      <c r="B8" s="8" t="s">
        <v>62</v>
      </c>
      <c r="C8" s="7">
        <v>20</v>
      </c>
      <c r="D8" s="7" t="s">
        <v>60</v>
      </c>
      <c r="E8" s="7"/>
      <c r="F8" s="7"/>
      <c r="G8" s="7"/>
      <c r="H8" s="7"/>
    </row>
    <row r="9" spans="1:11" x14ac:dyDescent="0.3">
      <c r="A9" s="7"/>
      <c r="B9" s="8"/>
      <c r="C9" s="7"/>
      <c r="D9" s="7"/>
      <c r="G9" s="7"/>
      <c r="H9" s="7"/>
    </row>
    <row r="10" spans="1:11" x14ac:dyDescent="0.3">
      <c r="A10" s="7"/>
      <c r="B10" s="8" t="s">
        <v>63</v>
      </c>
      <c r="C10" s="15">
        <f>'Zona A'!C89</f>
        <v>2.341384236453202</v>
      </c>
      <c r="D10" s="9" t="s">
        <v>28</v>
      </c>
      <c r="G10" s="7"/>
      <c r="H10" s="7"/>
    </row>
    <row r="11" spans="1:11" x14ac:dyDescent="0.3">
      <c r="A11" s="7"/>
      <c r="B11" s="8" t="s">
        <v>64</v>
      </c>
      <c r="C11" s="7">
        <f>$C$3-C8</f>
        <v>0</v>
      </c>
      <c r="D11" s="7" t="s">
        <v>60</v>
      </c>
      <c r="G11" s="7"/>
      <c r="H11" s="7"/>
    </row>
    <row r="12" spans="1:11" x14ac:dyDescent="0.3">
      <c r="A12" s="7"/>
      <c r="B12" s="1" t="s">
        <v>75</v>
      </c>
      <c r="C12" s="2">
        <f>1/C10</f>
        <v>0.42709777593567022</v>
      </c>
      <c r="D12" s="7" t="s">
        <v>80</v>
      </c>
      <c r="G12" s="7"/>
      <c r="H12" s="7"/>
    </row>
    <row r="13" spans="1:11" x14ac:dyDescent="0.3">
      <c r="A13" s="7"/>
      <c r="B13" s="8" t="s">
        <v>65</v>
      </c>
      <c r="C13" s="1">
        <v>1</v>
      </c>
      <c r="D13" s="2" t="s">
        <v>69</v>
      </c>
      <c r="E13">
        <f>C13*60*60</f>
        <v>3600</v>
      </c>
      <c r="F13" t="s">
        <v>67</v>
      </c>
      <c r="G13" s="7"/>
      <c r="H13" s="7"/>
    </row>
    <row r="14" spans="1:11" x14ac:dyDescent="0.3">
      <c r="A14" s="7"/>
      <c r="B14" s="10"/>
      <c r="C14" s="16"/>
      <c r="D14" s="17"/>
      <c r="E14" s="10"/>
      <c r="G14" s="7"/>
      <c r="H14" s="7"/>
    </row>
    <row r="15" spans="1:11" x14ac:dyDescent="0.3">
      <c r="A15" s="7"/>
      <c r="C15" s="16" t="s">
        <v>82</v>
      </c>
      <c r="D15" s="17">
        <f>C12*C11</f>
        <v>0</v>
      </c>
      <c r="E15" s="10" t="s">
        <v>68</v>
      </c>
      <c r="G15" s="7"/>
      <c r="H15" s="7"/>
    </row>
    <row r="16" spans="1:11" x14ac:dyDescent="0.3">
      <c r="A16" s="7"/>
      <c r="C16" s="16" t="s">
        <v>77</v>
      </c>
      <c r="D16" s="21">
        <f>D15*E13</f>
        <v>0</v>
      </c>
      <c r="E16" s="20" t="s">
        <v>70</v>
      </c>
      <c r="G16" s="7"/>
      <c r="H16" s="7"/>
    </row>
    <row r="17" spans="1:8" x14ac:dyDescent="0.3">
      <c r="A17" s="7"/>
      <c r="B17" s="8"/>
      <c r="C17" s="7"/>
      <c r="D17" s="7"/>
      <c r="E17" s="7"/>
      <c r="F17" s="7"/>
      <c r="G17" s="7"/>
      <c r="H17" s="7"/>
    </row>
    <row r="18" spans="1:8" x14ac:dyDescent="0.3">
      <c r="B18" s="14" t="s">
        <v>74</v>
      </c>
      <c r="C18" s="7"/>
      <c r="D18" s="7"/>
      <c r="E18" s="7"/>
      <c r="F18" s="7"/>
      <c r="G18" s="7"/>
    </row>
    <row r="19" spans="1:8" x14ac:dyDescent="0.3">
      <c r="B19" s="7"/>
      <c r="C19" s="7"/>
      <c r="D19" s="7"/>
      <c r="E19" s="7"/>
      <c r="F19" s="7"/>
      <c r="G19" s="7"/>
    </row>
    <row r="20" spans="1:8" x14ac:dyDescent="0.3">
      <c r="B20" s="8" t="s">
        <v>62</v>
      </c>
      <c r="C20" s="7">
        <v>15</v>
      </c>
      <c r="D20" s="7" t="s">
        <v>60</v>
      </c>
      <c r="E20" s="7"/>
      <c r="F20" s="7"/>
      <c r="G20" s="7"/>
    </row>
    <row r="21" spans="1:8" x14ac:dyDescent="0.3">
      <c r="B21" s="8"/>
      <c r="C21" s="7"/>
      <c r="D21" s="7"/>
      <c r="G21" s="7"/>
    </row>
    <row r="22" spans="1:8" x14ac:dyDescent="0.3">
      <c r="B22" s="8" t="s">
        <v>63</v>
      </c>
      <c r="C22" s="15">
        <f>'Zona E'!C88</f>
        <v>1.2348990026368567</v>
      </c>
      <c r="D22" s="9" t="s">
        <v>28</v>
      </c>
      <c r="G22" s="7"/>
    </row>
    <row r="23" spans="1:8" x14ac:dyDescent="0.3">
      <c r="B23" s="8" t="s">
        <v>64</v>
      </c>
      <c r="C23" s="7">
        <f>$C$3-C20</f>
        <v>5</v>
      </c>
      <c r="D23" s="7" t="s">
        <v>60</v>
      </c>
      <c r="G23" s="7"/>
    </row>
    <row r="24" spans="1:8" x14ac:dyDescent="0.3">
      <c r="B24" s="1" t="s">
        <v>75</v>
      </c>
      <c r="C24" s="2">
        <f>1/C22</f>
        <v>0.80978282261522505</v>
      </c>
      <c r="D24" s="7" t="s">
        <v>80</v>
      </c>
      <c r="G24" s="7"/>
    </row>
    <row r="25" spans="1:8" x14ac:dyDescent="0.3">
      <c r="B25" s="8" t="s">
        <v>65</v>
      </c>
      <c r="C25" s="1">
        <v>1</v>
      </c>
      <c r="D25" s="2" t="s">
        <v>69</v>
      </c>
      <c r="E25">
        <f>C25*60*60</f>
        <v>3600</v>
      </c>
      <c r="F25" t="s">
        <v>67</v>
      </c>
      <c r="G25" s="7"/>
    </row>
    <row r="26" spans="1:8" x14ac:dyDescent="0.3">
      <c r="B26" s="10"/>
      <c r="C26" s="16"/>
      <c r="D26" s="17"/>
      <c r="E26" s="10"/>
      <c r="G26" s="7"/>
    </row>
    <row r="27" spans="1:8" x14ac:dyDescent="0.3">
      <c r="C27" s="16" t="s">
        <v>81</v>
      </c>
      <c r="D27" s="17">
        <f>C24*C23</f>
        <v>4.0489141130761253</v>
      </c>
      <c r="E27" s="10" t="s">
        <v>68</v>
      </c>
      <c r="G27" s="7"/>
    </row>
    <row r="28" spans="1:8" x14ac:dyDescent="0.3">
      <c r="C28" s="16" t="s">
        <v>77</v>
      </c>
      <c r="D28" s="21">
        <f>D27*E25</f>
        <v>14576.090807074052</v>
      </c>
      <c r="E28" s="20" t="s">
        <v>70</v>
      </c>
      <c r="G28" s="7"/>
    </row>
    <row r="31" spans="1:8" ht="15.6" customHeight="1" x14ac:dyDescent="0.3">
      <c r="B31" s="22" t="s">
        <v>84</v>
      </c>
      <c r="C31" s="17">
        <f>USFA06!D16+USFA06!D28+USFA06!D40+USFA07!D16+USFA07!D28</f>
        <v>316393.24956219533</v>
      </c>
      <c r="D31" s="10" t="s">
        <v>70</v>
      </c>
    </row>
    <row r="32" spans="1:8" x14ac:dyDescent="0.3">
      <c r="B32" s="16" t="s">
        <v>83</v>
      </c>
      <c r="C32" s="17">
        <f>USFA06!D15+USFA06!D27+USFA06!D39+USFA07!D15+USFA07!D27</f>
        <v>87.887013767276471</v>
      </c>
      <c r="D32" s="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Zona B</vt:lpstr>
      <vt:lpstr>Zona C</vt:lpstr>
      <vt:lpstr>Zona D</vt:lpstr>
      <vt:lpstr>Zona A</vt:lpstr>
      <vt:lpstr>Zona E</vt:lpstr>
      <vt:lpstr>Telhado</vt:lpstr>
      <vt:lpstr>USFA06</vt:lpstr>
      <vt:lpstr>USFA07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</dc:creator>
  <cp:lastModifiedBy>DEI</cp:lastModifiedBy>
  <dcterms:created xsi:type="dcterms:W3CDTF">2023-12-29T23:06:18Z</dcterms:created>
  <dcterms:modified xsi:type="dcterms:W3CDTF">2024-01-03T21:23:36Z</dcterms:modified>
</cp:coreProperties>
</file>