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f29923111fd73a/Development/Projects/dev/about_me/downloads/"/>
    </mc:Choice>
  </mc:AlternateContent>
  <xr:revisionPtr revIDLastSave="302" documentId="8_{0DEC49A8-A90B-4477-A9D3-F3B007D727A9}" xr6:coauthVersionLast="47" xr6:coauthVersionMax="47" xr10:uidLastSave="{410C8B65-245C-4C20-9039-C584ECCA4E88}"/>
  <bookViews>
    <workbookView xWindow="-108" yWindow="-108" windowWidth="23256" windowHeight="12456" xr2:uid="{CE1FE497-7CDE-4BBA-B381-D3B2211050D5}"/>
  </bookViews>
  <sheets>
    <sheet name="Sheet1" sheetId="1" r:id="rId1"/>
    <sheet name="Tax Brackets" sheetId="2" r:id="rId2"/>
  </sheets>
  <definedNames>
    <definedName name="FEDERAL_TAX_1">'Tax Brackets'!$C$11</definedName>
    <definedName name="FEDERAL_TAX_2">'Tax Brackets'!$D$11</definedName>
    <definedName name="FICA_1">'Tax Brackets'!$O$3</definedName>
    <definedName name="FICA_2">'Tax Brackets'!$P$3</definedName>
    <definedName name="H_O_H">'Tax Brackets'!$H$2</definedName>
    <definedName name="INCOME_1">Sheet1!$C$2</definedName>
    <definedName name="INCOME_2">Sheet1!$C$3</definedName>
    <definedName name="M_F_J">'Tax Brackets'!$K$2</definedName>
    <definedName name="M_F_S">'Tax Brackets'!$E$2</definedName>
    <definedName name="SINGLE">'Tax Brackets'!$B$2</definedName>
    <definedName name="STATE_1">Sheet1!$E$2</definedName>
    <definedName name="STATE_2">Sheet1!$E$3</definedName>
    <definedName name="STATE_TAX_1">'Tax Brackets'!$AE$65</definedName>
    <definedName name="STATE_TAX_2">'Tax Brackets'!$AE$120</definedName>
    <definedName name="STATUS_1">Sheet1!$B$2</definedName>
    <definedName name="STATUS_2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4" i="2" l="1"/>
  <c r="I84" i="2"/>
  <c r="F84" i="2"/>
  <c r="G9" i="2"/>
  <c r="G5" i="2"/>
  <c r="G6" i="2"/>
  <c r="G7" i="2"/>
  <c r="G8" i="2"/>
  <c r="G4" i="2"/>
  <c r="G3" i="2"/>
  <c r="F3" i="2"/>
  <c r="F9" i="2"/>
  <c r="C9" i="2"/>
  <c r="F5" i="2"/>
  <c r="F6" i="2"/>
  <c r="F7" i="2"/>
  <c r="F8" i="2"/>
  <c r="F4" i="2"/>
  <c r="C4" i="2"/>
  <c r="C3" i="2"/>
  <c r="D9" i="2"/>
  <c r="D5" i="2"/>
  <c r="D6" i="2"/>
  <c r="D7" i="2"/>
  <c r="D8" i="2"/>
  <c r="D4" i="2"/>
  <c r="D3" i="2"/>
  <c r="C5" i="2"/>
  <c r="C6" i="2"/>
  <c r="C7" i="2"/>
  <c r="C8" i="2"/>
  <c r="P3" i="2"/>
  <c r="O3" i="2"/>
  <c r="L29" i="2"/>
  <c r="I29" i="2"/>
  <c r="F29" i="2"/>
  <c r="AE84" i="2" l="1"/>
  <c r="AE120" i="2" s="1"/>
  <c r="AE29" i="2"/>
  <c r="AE65" i="2" s="1"/>
  <c r="D11" i="2"/>
  <c r="C11" i="2"/>
  <c r="G3" i="1" l="1"/>
  <c r="H3" i="1" s="1"/>
  <c r="G2" i="1"/>
  <c r="H2" i="1" s="1"/>
  <c r="K3" i="1" l="1"/>
  <c r="J3" i="1"/>
  <c r="J2" i="1"/>
  <c r="K2" i="1"/>
  <c r="L2" i="1" s="1"/>
</calcChain>
</file>

<file path=xl/sharedStrings.xml><?xml version="1.0" encoding="utf-8"?>
<sst xmlns="http://schemas.openxmlformats.org/spreadsheetml/2006/main" count="132" uniqueCount="66">
  <si>
    <t>Percent</t>
  </si>
  <si>
    <t>Single</t>
  </si>
  <si>
    <t>Married Filing Seperately</t>
  </si>
  <si>
    <t>Head of Household</t>
  </si>
  <si>
    <t>Married Filing Jointly</t>
  </si>
  <si>
    <t>Person 1</t>
  </si>
  <si>
    <t>Person 2</t>
  </si>
  <si>
    <t>Taxable Income</t>
  </si>
  <si>
    <t>State</t>
  </si>
  <si>
    <t>Total Taxes Paid</t>
  </si>
  <si>
    <t>Income After Taxes</t>
  </si>
  <si>
    <t>Filing Status</t>
  </si>
  <si>
    <t>Kansas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</si>
  <si>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</si>
  <si>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</si>
  <si>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</si>
  <si>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</si>
  <si>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</si>
  <si>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</si>
  <si>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</si>
  <si>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</si>
  <si>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</si>
  <si>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</si>
  <si>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</si>
  <si>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</si>
  <si>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Indiana</t>
  </si>
  <si>
    <t>Iowa</t>
  </si>
  <si>
    <t>Kentucky</t>
  </si>
  <si>
    <t>Louisiana</t>
  </si>
  <si>
    <t>Maine</t>
  </si>
  <si>
    <t>Maryland</t>
  </si>
  <si>
    <t>Massechusets</t>
  </si>
  <si>
    <t>Michigan</t>
  </si>
  <si>
    <t>Minnesota</t>
  </si>
  <si>
    <t>Mississippi</t>
  </si>
  <si>
    <t>Misouri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</si>
  <si>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</si>
  <si>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</si>
  <si>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</si>
  <si>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</si>
  <si>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</si>
  <si>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</si>
  <si>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</si>
  <si>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</si>
  <si>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</si>
  <si>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</si>
  <si>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</si>
  <si>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</si>
  <si>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Pensyvania</t>
  </si>
  <si>
    <t>Rhode Island</t>
  </si>
  <si>
    <t>South Carolina</t>
  </si>
  <si>
    <t>South Dakota</t>
  </si>
  <si>
    <t>Tennese</t>
  </si>
  <si>
    <t>Texas</t>
  </si>
  <si>
    <t>Utah</t>
  </si>
  <si>
    <t>Vermont</t>
  </si>
  <si>
    <t>Virginia</t>
  </si>
  <si>
    <t>Washington</t>
  </si>
  <si>
    <t>West Virginia</t>
  </si>
  <si>
    <t>Wisconson</t>
  </si>
  <si>
    <t>Wyomming</t>
  </si>
  <si>
    <t>State Tax</t>
  </si>
  <si>
    <t>Monthly Income</t>
  </si>
  <si>
    <t>Weekly Income</t>
  </si>
  <si>
    <t>Federal</t>
  </si>
  <si>
    <t>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</si>
</sst>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2" applyFo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44" fontId="0" fillId="0" borderId="0" xfId="1" applyFont="1"/>
    <xf numFmtId="44" fontId="0" fillId="0" borderId="0" xfId="0" applyNumberForma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DD89A-4072-4D7A-A0BA-3CD81BE6ACD1}">
  <dimension ref="A1:M3"/>
  <sheetViews>
    <sheetView tabSelected="1" workbookViewId="0">
      <selection activeCell="C2" sqref="C2"/>
    </sheetView>
  </sheetViews>
  <sheetFormatPr defaultRowHeight="14.4" x14ac:dyDescent="0.3"/>
  <cols>
    <col min="2" max="2" width="21.33203125" bestFit="1" customWidth="1"/>
    <col min="3" max="3" width="17" customWidth="1"/>
    <col min="4" max="4" width="1.77734375" customWidth="1"/>
    <col min="7" max="7" width="14.33203125" bestFit="1" customWidth="1"/>
    <col min="8" max="8" width="16.88671875" bestFit="1" customWidth="1"/>
    <col min="10" max="10" width="14.6640625" customWidth="1"/>
    <col min="11" max="11" width="13.6640625" bestFit="1" customWidth="1"/>
    <col min="12" max="12" width="10.109375" bestFit="1" customWidth="1"/>
  </cols>
  <sheetData>
    <row r="1" spans="1:13" x14ac:dyDescent="0.3">
      <c r="B1" t="s">
        <v>11</v>
      </c>
      <c r="C1" t="s">
        <v>7</v>
      </c>
      <c r="E1" t="s">
        <v>8</v>
      </c>
      <c r="G1" t="s">
        <v>9</v>
      </c>
      <c r="H1" t="s">
        <v>10</v>
      </c>
      <c r="J1" t="s">
        <v>62</v>
      </c>
      <c r="K1" t="s">
        <v>63</v>
      </c>
    </row>
    <row r="2" spans="1:13" x14ac:dyDescent="0.3">
      <c r="A2" t="s">
        <v>5</v>
      </c>
      <c r="B2" t="s">
        <v>1</v>
      </c>
      <c r="C2" s="4">
        <v>70000</v>
      </c>
      <c r="D2" s="4"/>
      <c r="E2" t="s">
        <v>12</v>
      </c>
      <c r="G2" s="4">
        <f>FEDERAL_TAX_1+STATE_TAX_1+FICA_1</f>
        <v>18412</v>
      </c>
      <c r="H2" s="5">
        <f>INCOME_1-G2</f>
        <v>51588</v>
      </c>
      <c r="J2" s="5">
        <f>H2/12</f>
        <v>4299</v>
      </c>
      <c r="K2" s="5">
        <f>H2/52</f>
        <v>992.07692307692309</v>
      </c>
      <c r="L2" s="5">
        <f>K2*4</f>
        <v>3968.3076923076924</v>
      </c>
      <c r="M2" s="5"/>
    </row>
    <row r="3" spans="1:13" x14ac:dyDescent="0.3">
      <c r="A3" t="s">
        <v>6</v>
      </c>
      <c r="B3" t="s">
        <v>1</v>
      </c>
      <c r="C3" s="4">
        <v>20000</v>
      </c>
      <c r="D3" s="4"/>
      <c r="E3" t="s">
        <v>12</v>
      </c>
      <c r="G3" s="4">
        <f>FEDERAL_TAX_2+STATE_TAX_2+FICA_2</f>
        <v>4452</v>
      </c>
      <c r="H3" s="5">
        <f>INCOME_2-G3</f>
        <v>15548</v>
      </c>
      <c r="J3" s="5">
        <f>H3/12</f>
        <v>1295.6666666666667</v>
      </c>
      <c r="K3" s="5">
        <f>H3/52</f>
        <v>299</v>
      </c>
    </row>
  </sheetData>
  <dataValidations count="2">
    <dataValidation type="list" allowBlank="1" showInputMessage="1" showErrorMessage="1" sqref="B3" xr:uid="{A706720A-163C-45F0-9778-EE7694F91A7D}">
      <formula1>"Single, Married Filing Seperately, Head of Household, Married Filing Jointly, , "</formula1>
    </dataValidation>
    <dataValidation type="list" allowBlank="1" showInputMessage="1" showErrorMessage="1" sqref="B2" xr:uid="{145B4A42-2F81-449F-AD27-F9D72E863C06}">
      <formula1>"Single, Married Filing Seperately, Head of Household, Married Filing Jointly"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338A4FA8-68AF-43CA-84DC-F4E98AEE190E}">
          <x14:formula1>
            <xm:f>'Tax Brackets'!$A$14:$A$63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0B9A-290E-4C58-8BD9-65921EDAAAF9}">
  <dimension ref="A1:AE120"/>
  <sheetViews>
    <sheetView topLeftCell="A67" workbookViewId="0">
      <selection activeCell="L84" sqref="L84"/>
    </sheetView>
  </sheetViews>
  <sheetFormatPr defaultRowHeight="14.4" x14ac:dyDescent="0.3"/>
  <cols>
    <col min="1" max="1" width="14" style="2" bestFit="1" customWidth="1"/>
    <col min="2" max="2" width="12.109375" bestFit="1" customWidth="1"/>
    <col min="3" max="3" width="21.33203125" customWidth="1"/>
    <col min="4" max="4" width="16.6640625" bestFit="1" customWidth="1"/>
    <col min="5" max="5" width="21.6640625" customWidth="1"/>
    <col min="6" max="6" width="17.88671875" customWidth="1"/>
    <col min="8" max="8" width="18.33203125" customWidth="1"/>
    <col min="9" max="10" width="12.77734375" customWidth="1"/>
    <col min="11" max="11" width="17.88671875" customWidth="1"/>
    <col min="15" max="15" width="10.109375" bestFit="1" customWidth="1"/>
  </cols>
  <sheetData>
    <row r="1" spans="1:16" x14ac:dyDescent="0.3">
      <c r="C1" t="s">
        <v>64</v>
      </c>
      <c r="O1" t="s">
        <v>65</v>
      </c>
      <c r="P1" s="6">
        <v>7.6499999999999999E-2</v>
      </c>
    </row>
    <row r="2" spans="1:16" x14ac:dyDescent="0.3">
      <c r="A2" s="2" t="s">
        <v>0</v>
      </c>
      <c r="B2" t="s">
        <v>1</v>
      </c>
      <c r="C2" t="s">
        <v>5</v>
      </c>
      <c r="D2" t="s">
        <v>6</v>
      </c>
      <c r="E2" t="s">
        <v>2</v>
      </c>
      <c r="F2" t="s">
        <v>5</v>
      </c>
      <c r="G2" t="s">
        <v>6</v>
      </c>
      <c r="H2" t="s">
        <v>3</v>
      </c>
      <c r="I2" t="s">
        <v>5</v>
      </c>
      <c r="J2" t="s">
        <v>6</v>
      </c>
      <c r="K2" t="s">
        <v>4</v>
      </c>
      <c r="L2" t="s">
        <v>5</v>
      </c>
      <c r="M2" t="s">
        <v>6</v>
      </c>
      <c r="O2" t="s">
        <v>5</v>
      </c>
      <c r="P2" t="s">
        <v>6</v>
      </c>
    </row>
    <row r="3" spans="1:16" x14ac:dyDescent="0.3">
      <c r="A3" s="3">
        <v>0.1</v>
      </c>
      <c r="B3" s="4">
        <v>10275</v>
      </c>
      <c r="C3" s="4">
        <f>IF(STATUS_1&lt;&gt;SINGLE,"",IF(INCOME_1&lt;B3,INCOME_1*A3,B3*A3))</f>
        <v>1027.5</v>
      </c>
      <c r="D3" s="4">
        <f>IF(STATUS_2&lt;&gt;SINGLE,"",IF(INCOME_2&lt;B3,INCOME_2*A3,B3*A3))</f>
        <v>1027.5</v>
      </c>
      <c r="E3" s="4">
        <v>10275</v>
      </c>
      <c r="F3" s="4" t="str">
        <f>IF(STATUS_1&lt;&gt;M_F_S,"",IF(INCOME_1&lt;E3,INCOME_1*A3,E3*A3))</f>
        <v/>
      </c>
      <c r="G3" t="str">
        <f>IF(STATUS_2&lt;&gt;M_F_S,"",IF(INCOME_2&lt;E3,INCOME_2*A3,E3*A3))</f>
        <v/>
      </c>
      <c r="H3">
        <v>14650</v>
      </c>
      <c r="K3">
        <v>20550</v>
      </c>
      <c r="O3" s="4">
        <f>INCOME_1*P1</f>
        <v>5355</v>
      </c>
      <c r="P3" s="4">
        <f>INCOME_2*P1</f>
        <v>1530</v>
      </c>
    </row>
    <row r="4" spans="1:16" x14ac:dyDescent="0.3">
      <c r="A4" s="3">
        <v>0.12</v>
      </c>
      <c r="B4" s="4">
        <v>41775</v>
      </c>
      <c r="C4" s="4">
        <f>IF(STATUS_1&lt;&gt;SINGLE,"",IF(OR(INCOME_1="",INCOME_1&lt;B3),"",IF(INCOME_1&lt;B4,(INCOME_1-B3)*A4,(B4-B3)*A4)))</f>
        <v>3780</v>
      </c>
      <c r="D4" s="4">
        <f>IF(STATUS_2&lt;&gt;SINGLE,"",IF(OR(INCOME_2="",INCOME_2&lt;B3),"",IF(INCOME_2&lt;B4,(INCOME_2-B3)*A4,(B4-B3)*A4)))</f>
        <v>1167</v>
      </c>
      <c r="E4" s="4">
        <v>41775</v>
      </c>
      <c r="F4" s="4" t="str">
        <f>IF(STATUS_1&lt;&gt;M_F_S,"",IF(OR(INCOME_1="",INCOME_1&lt;E3),"",IF(INCOME_1&lt;E4,(INCOME_1-E3)*A4,(E4-E3)*A4)))</f>
        <v/>
      </c>
      <c r="G4" t="str">
        <f>IF(STATUS_2&lt;&gt;M_F_S,"",IF(OR(INCOME_2="",INCOME_2&lt;E3),"",IF(INCOME_2&lt;E4,(INCOME_2-E3)*A4,(E4-E3)*A4)))</f>
        <v/>
      </c>
      <c r="H4">
        <v>55900</v>
      </c>
      <c r="K4">
        <v>83550</v>
      </c>
    </row>
    <row r="5" spans="1:16" x14ac:dyDescent="0.3">
      <c r="A5" s="3">
        <v>0.22</v>
      </c>
      <c r="B5" s="4">
        <v>89075</v>
      </c>
      <c r="C5" s="4">
        <f>IF(STATUS_1&lt;&gt;SINGLE,"",IF(OR(INCOME_1="",INCOME_1&lt;B4),"",IF(INCOME_1&lt;B5,(INCOME_1-B4)*A5,(B5-B4)*A5)))</f>
        <v>6209.5</v>
      </c>
      <c r="D5" s="4" t="str">
        <f>IF(STATUS_2&lt;&gt;SINGLE,"",IF(OR(INCOME_2="",INCOME_2&lt;B4),"",IF(INCOME_2&lt;B5,(INCOME_2-B4)*A5,(B5-B4)*A5)))</f>
        <v/>
      </c>
      <c r="E5" s="4">
        <v>89075</v>
      </c>
      <c r="F5" s="4" t="str">
        <f>IF(STATUS_1&lt;&gt;M_F_S,"",IF(OR(INCOME_1="",INCOME_1&lt;E4),"",IF(INCOME_1&lt;E5,(INCOME_1-E4)*A5,(E5-E4)*A5)))</f>
        <v/>
      </c>
      <c r="G5" t="str">
        <f>IF(STATUS_2&lt;&gt;M_F_S,"",IF(OR(INCOME_2="",INCOME_2&lt;E4),"",IF(INCOME_2&lt;E5,(INCOME_2-E4)*A5,(E5-E4)*A5)))</f>
        <v/>
      </c>
      <c r="H5">
        <v>89050</v>
      </c>
      <c r="K5">
        <v>178150</v>
      </c>
    </row>
    <row r="6" spans="1:16" x14ac:dyDescent="0.3">
      <c r="A6" s="3">
        <v>0.24</v>
      </c>
      <c r="B6" s="4">
        <v>170050</v>
      </c>
      <c r="C6" s="4" t="str">
        <f>IF(STATUS_1&lt;&gt;SINGLE,"",IF(OR(INCOME_1="",INCOME_1&lt;B5),"",IF(INCOME_1&lt;B6,(INCOME_1-B5)*A6,(B6-B5)*A6)))</f>
        <v/>
      </c>
      <c r="D6" s="4" t="str">
        <f>IF(STATUS_2&lt;&gt;SINGLE,"",IF(OR(INCOME_2="",INCOME_2&lt;B5),"",IF(INCOME_2&lt;B6,(INCOME_2-B5)*A6,(B6-B5)*A6)))</f>
        <v/>
      </c>
      <c r="E6" s="4">
        <v>170050</v>
      </c>
      <c r="F6" s="4" t="str">
        <f>IF(STATUS_1&lt;&gt;M_F_S,"",IF(OR(INCOME_1="",INCOME_1&lt;E5),"",IF(INCOME_1&lt;E6,(INCOME_1-E5)*A6,(E6-E5)*A6)))</f>
        <v/>
      </c>
      <c r="G6" t="str">
        <f>IF(STATUS_2&lt;&gt;M_F_S,"",IF(OR(INCOME_2="",INCOME_2&lt;E5),"",IF(INCOME_2&lt;E6,(INCOME_2-E5)*A6,(E6-E5)*A6)))</f>
        <v/>
      </c>
      <c r="H6">
        <v>170050</v>
      </c>
      <c r="K6">
        <v>340100</v>
      </c>
    </row>
    <row r="7" spans="1:16" x14ac:dyDescent="0.3">
      <c r="A7" s="3">
        <v>0.32</v>
      </c>
      <c r="B7" s="4">
        <v>215950</v>
      </c>
      <c r="C7" s="4" t="str">
        <f>IF(STATUS_1&lt;&gt;SINGLE,"",IF(OR(INCOME_1="",INCOME_1&lt;B6),"",IF(INCOME_1&lt;B7,(INCOME_1-B6)*A7,(B7-B6)*A7)))</f>
        <v/>
      </c>
      <c r="D7" s="4" t="str">
        <f>IF(STATUS_2&lt;&gt;SINGLE,"",IF(OR(INCOME_2="",INCOME_2&lt;B6),"",IF(INCOME_2&lt;B7,(INCOME_2-B6)*A7,(B7-B6)*A7)))</f>
        <v/>
      </c>
      <c r="E7" s="4">
        <v>215950</v>
      </c>
      <c r="F7" s="4" t="str">
        <f>IF(STATUS_1&lt;&gt;M_F_S,"",IF(OR(INCOME_1="",INCOME_1&lt;E6),"",IF(INCOME_1&lt;E7,(INCOME_1-E6)*A7,(E7-E6)*A7)))</f>
        <v/>
      </c>
      <c r="G7" t="str">
        <f>IF(STATUS_2&lt;&gt;M_F_S,"",IF(OR(INCOME_2="",INCOME_2&lt;E6),"",IF(INCOME_2&lt;E7,(INCOME_2-E6)*A7,(E7-E6)*A7)))</f>
        <v/>
      </c>
      <c r="H7">
        <v>215950</v>
      </c>
      <c r="K7">
        <v>431900</v>
      </c>
    </row>
    <row r="8" spans="1:16" x14ac:dyDescent="0.3">
      <c r="A8" s="3">
        <v>0.35</v>
      </c>
      <c r="B8" s="4">
        <v>539900</v>
      </c>
      <c r="C8" s="4" t="str">
        <f>IF(STATUS_1&lt;&gt;SINGLE,"",IF(OR(INCOME_1="",INCOME_1&lt;B7),"",IF(INCOME_1&lt;B8,(INCOME_1-B7)*A8,(B8-B7)*A8)))</f>
        <v/>
      </c>
      <c r="D8" s="4" t="str">
        <f>IF(STATUS_2&lt;&gt;SINGLE,"",IF(OR(INCOME_2="",INCOME_2&lt;B7),"",IF(INCOME_2&lt;B8,(INCOME_2-B7)*A8,(B8-B7)*A8)))</f>
        <v/>
      </c>
      <c r="E8" s="4">
        <v>323925</v>
      </c>
      <c r="F8" s="4" t="str">
        <f>IF(STATUS_1&lt;&gt;M_F_S,"",IF(OR(INCOME_1="",INCOME_1&lt;E7),"",IF(INCOME_1&lt;E8,(INCOME_1-E7)*A8,(E8-E7)*A8)))</f>
        <v/>
      </c>
      <c r="G8" t="str">
        <f>IF(STATUS_2&lt;&gt;M_F_S,"",IF(OR(INCOME_2="",INCOME_2&lt;E7),"",IF(INCOME_2&lt;E8,(INCOME_2-E7)*A8,(E8-E7)*A8)))</f>
        <v/>
      </c>
      <c r="H8">
        <v>539900</v>
      </c>
      <c r="K8">
        <v>647850</v>
      </c>
    </row>
    <row r="9" spans="1:16" x14ac:dyDescent="0.3">
      <c r="A9" s="3">
        <v>0.37</v>
      </c>
      <c r="B9" s="4"/>
      <c r="C9" s="4" t="str">
        <f>IF(STATUS_1&lt;&gt;SINGLE,"",IF(INCOME_1&gt;B8,(INCOME_1-B8)*A9,""))</f>
        <v/>
      </c>
      <c r="D9" s="4" t="str">
        <f>IF(STATUS_2&lt;&gt;SINGLE,"",IF(INCOME_2&gt;B8,(INCOME_2-B8)*A9,""))</f>
        <v/>
      </c>
      <c r="E9" s="4"/>
      <c r="F9" s="4" t="str">
        <f>IF(STATUS_1&lt;&gt;M_F_S,"",IF(INCOME_1&gt;E8,(INCOME_1-E8)*A9,""))</f>
        <v/>
      </c>
      <c r="G9" t="str">
        <f>IF(STATUS_2&lt;&gt;M_F_S,"",IF(INCOME_2&gt;E8,(INCOME_2-E8)*A9,""))</f>
        <v/>
      </c>
    </row>
    <row r="10" spans="1:16" x14ac:dyDescent="0.3">
      <c r="C10" s="4"/>
      <c r="D10" s="4"/>
    </row>
    <row r="11" spans="1:16" x14ac:dyDescent="0.3">
      <c r="C11" s="4">
        <f>SUM(C3:C10)</f>
        <v>11017</v>
      </c>
      <c r="D11" s="4">
        <f>SUM(D3:D10)</f>
        <v>2194.5</v>
      </c>
    </row>
    <row r="13" spans="1:16" x14ac:dyDescent="0.3">
      <c r="A13" s="2" t="s">
        <v>5</v>
      </c>
    </row>
    <row r="15" spans="1:16" x14ac:dyDescent="0.3">
      <c r="A15" s="2" t="s">
        <v>13</v>
      </c>
    </row>
    <row r="16" spans="1:16" x14ac:dyDescent="0.3">
      <c r="A16" s="2" t="s">
        <v>14</v>
      </c>
    </row>
    <row r="17" spans="1:31" x14ac:dyDescent="0.3">
      <c r="A17" s="2" t="s">
        <v>15</v>
      </c>
    </row>
    <row r="18" spans="1:31" x14ac:dyDescent="0.3">
      <c r="A18" s="2" t="s">
        <v>16</v>
      </c>
    </row>
    <row r="19" spans="1:31" x14ac:dyDescent="0.3">
      <c r="A19" s="2" t="s">
        <v>17</v>
      </c>
    </row>
    <row r="20" spans="1:31" x14ac:dyDescent="0.3">
      <c r="A20" s="2" t="s">
        <v>18</v>
      </c>
    </row>
    <row r="21" spans="1:31" x14ac:dyDescent="0.3">
      <c r="A21" s="2" t="s">
        <v>19</v>
      </c>
    </row>
    <row r="22" spans="1:31" x14ac:dyDescent="0.3">
      <c r="A22" s="2" t="s">
        <v>20</v>
      </c>
    </row>
    <row r="23" spans="1:31" x14ac:dyDescent="0.3">
      <c r="A23" s="2" t="s">
        <v>21</v>
      </c>
    </row>
    <row r="24" spans="1:31" x14ac:dyDescent="0.3">
      <c r="A24" s="2" t="s">
        <v>22</v>
      </c>
    </row>
    <row r="25" spans="1:31" x14ac:dyDescent="0.3">
      <c r="A25" s="2" t="s">
        <v>23</v>
      </c>
    </row>
    <row r="26" spans="1:31" x14ac:dyDescent="0.3">
      <c r="A26" s="2" t="s">
        <v>24</v>
      </c>
    </row>
    <row r="27" spans="1:31" x14ac:dyDescent="0.3">
      <c r="A27" s="2" t="s">
        <v>25</v>
      </c>
    </row>
    <row r="28" spans="1:31" x14ac:dyDescent="0.3">
      <c r="A28" s="2" t="s">
        <v>26</v>
      </c>
    </row>
    <row r="29" spans="1:31" x14ac:dyDescent="0.3">
      <c r="A29" s="2" t="s">
        <v>12</v>
      </c>
      <c r="B29">
        <v>5.7</v>
      </c>
      <c r="D29" s="1">
        <v>3.1E-2</v>
      </c>
      <c r="E29">
        <v>15000</v>
      </c>
      <c r="F29">
        <f>IF(OR(INCOME_1="",INCOME_1=0),"",IF(STATE_1=A29,IF(INCOME_1&lt;E29,INCOME_1*D29,E29*D29),""))</f>
        <v>465</v>
      </c>
      <c r="G29" s="1">
        <v>5.2499999999999998E-2</v>
      </c>
      <c r="H29">
        <v>30000</v>
      </c>
      <c r="I29">
        <f>IF(OR(STATE_1&lt;&gt;A29,INCOME_1&lt;E29),"",IF(INCOME_1&lt;H29,(INCOME_1-E29)*G29,H29*G29))</f>
        <v>1575</v>
      </c>
      <c r="J29" s="1">
        <v>5.7000000000000002E-2</v>
      </c>
      <c r="L29" t="str">
        <f>IF(OR(STATE_1&lt;&gt;D29,INCOME_1&lt;H29),"",(INCOME_1-H29)*J29)</f>
        <v/>
      </c>
      <c r="M29" s="1"/>
      <c r="P29" s="1"/>
      <c r="S29" s="1"/>
      <c r="V29" s="1"/>
      <c r="Y29" s="1"/>
      <c r="AB29" s="1"/>
      <c r="AE29">
        <f>IF(I29="","",SUM(F29,I29,L29,O29,R29,U29,X29,AA29,AD29))</f>
        <v>2040</v>
      </c>
    </row>
    <row r="30" spans="1:31" x14ac:dyDescent="0.3">
      <c r="A30" s="2" t="s">
        <v>27</v>
      </c>
    </row>
    <row r="31" spans="1:31" x14ac:dyDescent="0.3">
      <c r="A31" s="2" t="s">
        <v>28</v>
      </c>
    </row>
    <row r="32" spans="1:31" x14ac:dyDescent="0.3">
      <c r="A32" s="2" t="s">
        <v>29</v>
      </c>
    </row>
    <row r="33" spans="1:1" x14ac:dyDescent="0.3">
      <c r="A33" s="2" t="s">
        <v>30</v>
      </c>
    </row>
    <row r="34" spans="1:1" x14ac:dyDescent="0.3">
      <c r="A34" s="2" t="s">
        <v>31</v>
      </c>
    </row>
    <row r="35" spans="1:1" x14ac:dyDescent="0.3">
      <c r="A35" s="2" t="s">
        <v>32</v>
      </c>
    </row>
    <row r="36" spans="1:1" x14ac:dyDescent="0.3">
      <c r="A36" s="2" t="s">
        <v>33</v>
      </c>
    </row>
    <row r="37" spans="1:1" x14ac:dyDescent="0.3">
      <c r="A37" s="2" t="s">
        <v>34</v>
      </c>
    </row>
    <row r="38" spans="1:1" x14ac:dyDescent="0.3">
      <c r="A38" s="2" t="s">
        <v>35</v>
      </c>
    </row>
    <row r="39" spans="1:1" x14ac:dyDescent="0.3">
      <c r="A39" s="2" t="s">
        <v>36</v>
      </c>
    </row>
    <row r="40" spans="1:1" x14ac:dyDescent="0.3">
      <c r="A40" s="2" t="s">
        <v>37</v>
      </c>
    </row>
    <row r="41" spans="1:1" x14ac:dyDescent="0.3">
      <c r="A41" s="2" t="s">
        <v>38</v>
      </c>
    </row>
    <row r="42" spans="1:1" x14ac:dyDescent="0.3">
      <c r="A42" s="2" t="s">
        <v>39</v>
      </c>
    </row>
    <row r="43" spans="1:1" x14ac:dyDescent="0.3">
      <c r="A43" s="2" t="s">
        <v>40</v>
      </c>
    </row>
    <row r="44" spans="1:1" x14ac:dyDescent="0.3">
      <c r="A44" s="2" t="s">
        <v>41</v>
      </c>
    </row>
    <row r="45" spans="1:1" x14ac:dyDescent="0.3">
      <c r="A45" s="2" t="s">
        <v>42</v>
      </c>
    </row>
    <row r="46" spans="1:1" x14ac:dyDescent="0.3">
      <c r="A46" s="2" t="s">
        <v>43</v>
      </c>
    </row>
    <row r="47" spans="1:1" x14ac:dyDescent="0.3">
      <c r="A47" s="2" t="s">
        <v>44</v>
      </c>
    </row>
    <row r="48" spans="1:1" x14ac:dyDescent="0.3">
      <c r="A48" s="2" t="s">
        <v>45</v>
      </c>
    </row>
    <row r="49" spans="1:1" x14ac:dyDescent="0.3">
      <c r="A49" s="2" t="s">
        <v>46</v>
      </c>
    </row>
    <row r="50" spans="1:1" x14ac:dyDescent="0.3">
      <c r="A50" s="2" t="s">
        <v>47</v>
      </c>
    </row>
    <row r="51" spans="1:1" x14ac:dyDescent="0.3">
      <c r="A51" s="2" t="s">
        <v>48</v>
      </c>
    </row>
    <row r="52" spans="1:1" x14ac:dyDescent="0.3">
      <c r="A52" s="2" t="s">
        <v>49</v>
      </c>
    </row>
    <row r="53" spans="1:1" x14ac:dyDescent="0.3">
      <c r="A53" s="2" t="s">
        <v>50</v>
      </c>
    </row>
    <row r="54" spans="1:1" x14ac:dyDescent="0.3">
      <c r="A54" s="2" t="s">
        <v>51</v>
      </c>
    </row>
    <row r="55" spans="1:1" x14ac:dyDescent="0.3">
      <c r="A55" s="2" t="s">
        <v>52</v>
      </c>
    </row>
    <row r="56" spans="1:1" x14ac:dyDescent="0.3">
      <c r="A56" s="2" t="s">
        <v>53</v>
      </c>
    </row>
    <row r="57" spans="1:1" x14ac:dyDescent="0.3">
      <c r="A57" s="2" t="s">
        <v>54</v>
      </c>
    </row>
    <row r="58" spans="1:1" x14ac:dyDescent="0.3">
      <c r="A58" s="2" t="s">
        <v>55</v>
      </c>
    </row>
    <row r="59" spans="1:1" x14ac:dyDescent="0.3">
      <c r="A59" s="2" t="s">
        <v>56</v>
      </c>
    </row>
    <row r="60" spans="1:1" x14ac:dyDescent="0.3">
      <c r="A60" s="2" t="s">
        <v>57</v>
      </c>
    </row>
    <row r="61" spans="1:1" x14ac:dyDescent="0.3">
      <c r="A61" s="2" t="s">
        <v>58</v>
      </c>
    </row>
    <row r="62" spans="1:1" x14ac:dyDescent="0.3">
      <c r="A62" s="2" t="s">
        <v>59</v>
      </c>
    </row>
    <row r="63" spans="1:1" x14ac:dyDescent="0.3">
      <c r="A63" s="2" t="s">
        <v>60</v>
      </c>
    </row>
    <row r="65" spans="1:31" x14ac:dyDescent="0.3">
      <c r="A65" s="2" t="s">
        <v>61</v>
      </c>
      <c r="AE65">
        <f>SUM(AE15:AE64)</f>
        <v>2040</v>
      </c>
    </row>
    <row r="68" spans="1:31" x14ac:dyDescent="0.3">
      <c r="A68" s="2" t="s">
        <v>6</v>
      </c>
    </row>
    <row r="70" spans="1:31" x14ac:dyDescent="0.3">
      <c r="A70" s="2" t="s">
        <v>13</v>
      </c>
    </row>
    <row r="71" spans="1:31" x14ac:dyDescent="0.3">
      <c r="A71" s="2" t="s">
        <v>14</v>
      </c>
    </row>
    <row r="72" spans="1:31" x14ac:dyDescent="0.3">
      <c r="A72" s="2" t="s">
        <v>15</v>
      </c>
    </row>
    <row r="73" spans="1:31" x14ac:dyDescent="0.3">
      <c r="A73" s="2" t="s">
        <v>16</v>
      </c>
    </row>
    <row r="74" spans="1:31" x14ac:dyDescent="0.3">
      <c r="A74" s="2" t="s">
        <v>17</v>
      </c>
    </row>
    <row r="75" spans="1:31" x14ac:dyDescent="0.3">
      <c r="A75" s="2" t="s">
        <v>18</v>
      </c>
    </row>
    <row r="76" spans="1:31" x14ac:dyDescent="0.3">
      <c r="A76" s="2" t="s">
        <v>19</v>
      </c>
    </row>
    <row r="77" spans="1:31" x14ac:dyDescent="0.3">
      <c r="A77" s="2" t="s">
        <v>20</v>
      </c>
    </row>
    <row r="78" spans="1:31" x14ac:dyDescent="0.3">
      <c r="A78" s="2" t="s">
        <v>21</v>
      </c>
    </row>
    <row r="79" spans="1:31" x14ac:dyDescent="0.3">
      <c r="A79" s="2" t="s">
        <v>22</v>
      </c>
    </row>
    <row r="80" spans="1:31" x14ac:dyDescent="0.3">
      <c r="A80" s="2" t="s">
        <v>23</v>
      </c>
    </row>
    <row r="81" spans="1:31" x14ac:dyDescent="0.3">
      <c r="A81" s="2" t="s">
        <v>24</v>
      </c>
    </row>
    <row r="82" spans="1:31" x14ac:dyDescent="0.3">
      <c r="A82" s="2" t="s">
        <v>25</v>
      </c>
    </row>
    <row r="83" spans="1:31" x14ac:dyDescent="0.3">
      <c r="A83" s="2" t="s">
        <v>26</v>
      </c>
    </row>
    <row r="84" spans="1:31" x14ac:dyDescent="0.3">
      <c r="A84" s="2" t="s">
        <v>12</v>
      </c>
      <c r="D84" s="1">
        <v>3.1E-2</v>
      </c>
      <c r="E84">
        <v>15000</v>
      </c>
      <c r="F84">
        <f>IF(OR(INCOME_2="",INCOME_2=0),"",IF(STATE_2=A84,IF(INCOME_2&lt;E84,INCOME_2*D84,E84*D84),""))</f>
        <v>465</v>
      </c>
      <c r="G84" s="1">
        <v>5.2499999999999998E-2</v>
      </c>
      <c r="H84">
        <v>30000</v>
      </c>
      <c r="I84">
        <f>IF(OR(STATE_2&lt;&gt;A84,INCOME_2&lt;E84),"",IF(INCOME_2&lt;H84,(INCOME_2-E84)*G84,H84*G84))</f>
        <v>262.5</v>
      </c>
      <c r="J84" s="1">
        <v>5.7000000000000002E-2</v>
      </c>
      <c r="L84" t="str">
        <f>IF(OR(STATE_2&lt;&gt;D84,INCOME_2&lt;H84),"",(INCOME_2-H84)*J84)</f>
        <v/>
      </c>
      <c r="M84" s="1"/>
      <c r="P84" s="1"/>
      <c r="S84" s="1"/>
      <c r="V84" s="1"/>
      <c r="Y84" s="1"/>
      <c r="AB84" s="1"/>
      <c r="AE84">
        <f>IF(I84="","",SUM(F84,I84,L84,O84,R84,U84,X84,AA84,AD84))</f>
        <v>727.5</v>
      </c>
    </row>
    <row r="85" spans="1:31" x14ac:dyDescent="0.3">
      <c r="A85" s="2" t="s">
        <v>27</v>
      </c>
    </row>
    <row r="86" spans="1:31" x14ac:dyDescent="0.3">
      <c r="A86" s="2" t="s">
        <v>28</v>
      </c>
    </row>
    <row r="87" spans="1:31" x14ac:dyDescent="0.3">
      <c r="A87" s="2" t="s">
        <v>29</v>
      </c>
    </row>
    <row r="88" spans="1:31" x14ac:dyDescent="0.3">
      <c r="A88" s="2" t="s">
        <v>30</v>
      </c>
    </row>
    <row r="89" spans="1:31" x14ac:dyDescent="0.3">
      <c r="A89" s="2" t="s">
        <v>31</v>
      </c>
    </row>
    <row r="90" spans="1:31" x14ac:dyDescent="0.3">
      <c r="A90" s="2" t="s">
        <v>32</v>
      </c>
    </row>
    <row r="91" spans="1:31" x14ac:dyDescent="0.3">
      <c r="A91" s="2" t="s">
        <v>33</v>
      </c>
    </row>
    <row r="92" spans="1:31" x14ac:dyDescent="0.3">
      <c r="A92" s="2" t="s">
        <v>34</v>
      </c>
    </row>
    <row r="93" spans="1:31" x14ac:dyDescent="0.3">
      <c r="A93" s="2" t="s">
        <v>35</v>
      </c>
    </row>
    <row r="94" spans="1:31" x14ac:dyDescent="0.3">
      <c r="A94" s="2" t="s">
        <v>36</v>
      </c>
    </row>
    <row r="95" spans="1:31" x14ac:dyDescent="0.3">
      <c r="A95" s="2" t="s">
        <v>37</v>
      </c>
    </row>
    <row r="96" spans="1:31" x14ac:dyDescent="0.3">
      <c r="A96" s="2" t="s">
        <v>38</v>
      </c>
    </row>
    <row r="97" spans="1:1" x14ac:dyDescent="0.3">
      <c r="A97" s="2" t="s">
        <v>39</v>
      </c>
    </row>
    <row r="98" spans="1:1" x14ac:dyDescent="0.3">
      <c r="A98" s="2" t="s">
        <v>40</v>
      </c>
    </row>
    <row r="99" spans="1:1" x14ac:dyDescent="0.3">
      <c r="A99" s="2" t="s">
        <v>41</v>
      </c>
    </row>
    <row r="100" spans="1:1" x14ac:dyDescent="0.3">
      <c r="A100" s="2" t="s">
        <v>42</v>
      </c>
    </row>
    <row r="101" spans="1:1" x14ac:dyDescent="0.3">
      <c r="A101" s="2" t="s">
        <v>43</v>
      </c>
    </row>
    <row r="102" spans="1:1" x14ac:dyDescent="0.3">
      <c r="A102" s="2" t="s">
        <v>44</v>
      </c>
    </row>
    <row r="103" spans="1:1" x14ac:dyDescent="0.3">
      <c r="A103" s="2" t="s">
        <v>45</v>
      </c>
    </row>
    <row r="104" spans="1:1" x14ac:dyDescent="0.3">
      <c r="A104" s="2" t="s">
        <v>46</v>
      </c>
    </row>
    <row r="105" spans="1:1" x14ac:dyDescent="0.3">
      <c r="A105" s="2" t="s">
        <v>47</v>
      </c>
    </row>
    <row r="106" spans="1:1" x14ac:dyDescent="0.3">
      <c r="A106" s="2" t="s">
        <v>48</v>
      </c>
    </row>
    <row r="107" spans="1:1" x14ac:dyDescent="0.3">
      <c r="A107" s="2" t="s">
        <v>49</v>
      </c>
    </row>
    <row r="108" spans="1:1" x14ac:dyDescent="0.3">
      <c r="A108" s="2" t="s">
        <v>50</v>
      </c>
    </row>
    <row r="109" spans="1:1" x14ac:dyDescent="0.3">
      <c r="A109" s="2" t="s">
        <v>51</v>
      </c>
    </row>
    <row r="110" spans="1:1" x14ac:dyDescent="0.3">
      <c r="A110" s="2" t="s">
        <v>52</v>
      </c>
    </row>
    <row r="111" spans="1:1" x14ac:dyDescent="0.3">
      <c r="A111" s="2" t="s">
        <v>53</v>
      </c>
    </row>
    <row r="112" spans="1:1" x14ac:dyDescent="0.3">
      <c r="A112" s="2" t="s">
        <v>54</v>
      </c>
    </row>
    <row r="113" spans="1:31" x14ac:dyDescent="0.3">
      <c r="A113" s="2" t="s">
        <v>55</v>
      </c>
    </row>
    <row r="114" spans="1:31" x14ac:dyDescent="0.3">
      <c r="A114" s="2" t="s">
        <v>56</v>
      </c>
    </row>
    <row r="115" spans="1:31" x14ac:dyDescent="0.3">
      <c r="A115" s="2" t="s">
        <v>57</v>
      </c>
    </row>
    <row r="116" spans="1:31" x14ac:dyDescent="0.3">
      <c r="A116" s="2" t="s">
        <v>58</v>
      </c>
    </row>
    <row r="117" spans="1:31" x14ac:dyDescent="0.3">
      <c r="A117" s="2" t="s">
        <v>59</v>
      </c>
    </row>
    <row r="118" spans="1:31" x14ac:dyDescent="0.3">
      <c r="A118" s="2" t="s">
        <v>60</v>
      </c>
    </row>
    <row r="120" spans="1:31" x14ac:dyDescent="0.3">
      <c r="A120" s="2" t="s">
        <v>61</v>
      </c>
      <c r="AE120">
        <f>SUM(AE70:AE119)</f>
        <v>727.5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Sheet1</vt:lpstr>
      <vt:lpstr>Tax Brackets</vt:lpstr>
      <vt:lpstr>FEDERAL_TAX_1</vt:lpstr>
      <vt:lpstr>FEDERAL_TAX_2</vt:lpstr>
      <vt:lpstr>FICA_1</vt:lpstr>
      <vt:lpstr>FICA_2</vt:lpstr>
      <vt:lpstr>H_O_H</vt:lpstr>
      <vt:lpstr>INCOME_1</vt:lpstr>
      <vt:lpstr>INCOME_2</vt:lpstr>
      <vt:lpstr>M_F_J</vt:lpstr>
      <vt:lpstr>M_F_S</vt:lpstr>
      <vt:lpstr>SINGLE</vt:lpstr>
      <vt:lpstr>STATE_1</vt:lpstr>
      <vt:lpstr>STATE_2</vt:lpstr>
      <vt:lpstr>STATE_TAX_1</vt:lpstr>
      <vt:lpstr>STATE_TAX_2</vt:lpstr>
      <vt:lpstr>STATUS_1</vt:lpstr>
      <vt:lpstr>STATUS_2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Miles</dc:creator>
  <cp:lastModifiedBy>David Miles</cp:lastModifiedBy>
  <dcterms:created xsi:type="dcterms:W3CDTF">2023-02-01T00:12:57Z</dcterms:created>
  <dcterms:modified xsi:type="dcterms:W3CDTF">2023-02-17T06:31:09Z</dcterms:modified>
</cp:coreProperties>
</file>