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_table_hard" sheetId="1" r:id="rId4"/>
    <sheet state="visible" name="gantt_table_automatic" sheetId="2" r:id="rId5"/>
    <sheet state="visible" name="time estimations" sheetId="3" r:id="rId6"/>
    <sheet state="visible" name="Budget tables" sheetId="4" r:id="rId7"/>
  </sheets>
  <definedNames/>
  <calcPr/>
</workbook>
</file>

<file path=xl/sharedStrings.xml><?xml version="1.0" encoding="utf-8"?>
<sst xmlns="http://schemas.openxmlformats.org/spreadsheetml/2006/main" count="428" uniqueCount="159">
  <si>
    <t>Name</t>
  </si>
  <si>
    <t>Task</t>
  </si>
  <si>
    <t>Time (h)</t>
  </si>
  <si>
    <t>Dependencies</t>
  </si>
  <si>
    <t>Human Resources</t>
  </si>
  <si>
    <t>Type</t>
  </si>
  <si>
    <t>Start</t>
  </si>
  <si>
    <t>End</t>
  </si>
  <si>
    <t>Duration</t>
  </si>
  <si>
    <t>Project Management</t>
  </si>
  <si>
    <t>T1</t>
  </si>
  <si>
    <t>PM</t>
  </si>
  <si>
    <t>Tutor Meetings</t>
  </si>
  <si>
    <t>T1.1</t>
  </si>
  <si>
    <t>-</t>
  </si>
  <si>
    <t>PM, AIC</t>
  </si>
  <si>
    <t>Contextualisation and Scope</t>
  </si>
  <si>
    <t>T1.2</t>
  </si>
  <si>
    <t>PM,DS</t>
  </si>
  <si>
    <t>Project Planning</t>
  </si>
  <si>
    <t>T1.3</t>
  </si>
  <si>
    <t>Economic Management</t>
  </si>
  <si>
    <t>T1.4</t>
  </si>
  <si>
    <t>Sustainability Report</t>
  </si>
  <si>
    <t>T1.5</t>
  </si>
  <si>
    <t>Final Document Synthesis</t>
  </si>
  <si>
    <t>T1.6</t>
  </si>
  <si>
    <t>T1.5, T4.1, T4.2</t>
  </si>
  <si>
    <t>Development Monitoring</t>
  </si>
  <si>
    <t>T1.7</t>
  </si>
  <si>
    <t>Research</t>
  </si>
  <si>
    <t>T2</t>
  </si>
  <si>
    <t>RE</t>
  </si>
  <si>
    <t>Study transformer Architecture</t>
  </si>
  <si>
    <t>T2.1</t>
  </si>
  <si>
    <t>DS</t>
  </si>
  <si>
    <t>Familiarise with NLP techniques</t>
  </si>
  <si>
    <t>T2.2</t>
  </si>
  <si>
    <t>Analyse Music Datasets</t>
  </si>
  <si>
    <t>T2.3</t>
  </si>
  <si>
    <t>Explore Deep Learning Frameworks</t>
  </si>
  <si>
    <t>T2.4</t>
  </si>
  <si>
    <t>T2.1, T2.2</t>
  </si>
  <si>
    <t>Investigate web development stacks</t>
  </si>
  <si>
    <t>T2.5</t>
  </si>
  <si>
    <t>FSD</t>
  </si>
  <si>
    <t>Development and Experimentation</t>
  </si>
  <si>
    <t>T3</t>
  </si>
  <si>
    <t>DE</t>
  </si>
  <si>
    <t>Create Development Environments</t>
  </si>
  <si>
    <t>T3.1</t>
  </si>
  <si>
    <t>T2.4, T2.5</t>
  </si>
  <si>
    <t>Exploratory Data Analysis (EDA)</t>
  </si>
  <si>
    <t>T3.2</t>
  </si>
  <si>
    <t>T2.3, T3.1</t>
  </si>
  <si>
    <t>Build Experimentation Pipeline</t>
  </si>
  <si>
    <t>T3.3</t>
  </si>
  <si>
    <t>Train Model</t>
  </si>
  <si>
    <t>T3.4</t>
  </si>
  <si>
    <t>Fine-tune Model</t>
  </si>
  <si>
    <t>T3.5</t>
  </si>
  <si>
    <t>Design User Interface</t>
  </si>
  <si>
    <t>T3.6</t>
  </si>
  <si>
    <t>Implement User Interface</t>
  </si>
  <si>
    <t>T3.7</t>
  </si>
  <si>
    <t>T3.6, T3.1</t>
  </si>
  <si>
    <t>Program API Server</t>
  </si>
  <si>
    <t>T3.8</t>
  </si>
  <si>
    <t>Deploy web application</t>
  </si>
  <si>
    <t>T3.9</t>
  </si>
  <si>
    <t>T3.8, T3.7</t>
  </si>
  <si>
    <t>Testing and Evaluation</t>
  </si>
  <si>
    <t>T4</t>
  </si>
  <si>
    <t>TE</t>
  </si>
  <si>
    <t>Evaluate Model</t>
  </si>
  <si>
    <t>T4.1</t>
  </si>
  <si>
    <t>T3.4, T3.5</t>
  </si>
  <si>
    <t>DS, AIC</t>
  </si>
  <si>
    <t>Test User Interface Design</t>
  </si>
  <si>
    <t>T4.2</t>
  </si>
  <si>
    <t>Completion</t>
  </si>
  <si>
    <t xml:space="preserve"> </t>
  </si>
  <si>
    <t>T2.3, T2.2</t>
  </si>
  <si>
    <t>Remaining</t>
  </si>
  <si>
    <t>TFG</t>
  </si>
  <si>
    <t>4 hours a day for 17 weeks working 7 days</t>
  </si>
  <si>
    <t>WorkWeeks</t>
  </si>
  <si>
    <t>Hours per Week</t>
  </si>
  <si>
    <t>Risk Management</t>
  </si>
  <si>
    <t>WorkDays</t>
  </si>
  <si>
    <t>Hours per Day</t>
  </si>
  <si>
    <t>GEP</t>
  </si>
  <si>
    <t>Project Objective (h)</t>
  </si>
  <si>
    <t>Project Management Course (h)</t>
  </si>
  <si>
    <t>Rounded Estimation (h)</t>
  </si>
  <si>
    <t>Total (h)</t>
  </si>
  <si>
    <t>Working Weeks</t>
  </si>
  <si>
    <t>Hours per Week (h)</t>
  </si>
  <si>
    <t>Working Days</t>
  </si>
  <si>
    <t>Hours per Day (h)</t>
  </si>
  <si>
    <t>Total Hours</t>
  </si>
  <si>
    <t>Project Objective</t>
  </si>
  <si>
    <t>Project Management Course</t>
  </si>
  <si>
    <t>Rounded Estimation</t>
  </si>
  <si>
    <t>hr_salary_plus_ss</t>
  </si>
  <si>
    <t>Role</t>
  </si>
  <si>
    <t>Annual Salary (€)</t>
  </si>
  <si>
    <t>Annual Salary with Social Security (€)</t>
  </si>
  <si>
    <t>Hourly Rate (€/h)</t>
  </si>
  <si>
    <t>Avg. base salary</t>
  </si>
  <si>
    <t>Project Manager (PM)</t>
  </si>
  <si>
    <t>https://www.payscale.com/research/ES/Job=Project_Manager%2C_Information_Technology_(IT)/Salary</t>
  </si>
  <si>
    <t>Data Scientist (DS)</t>
  </si>
  <si>
    <t>https://www.payscale.com/research/ES/Job=Data_Scientist/Salary</t>
  </si>
  <si>
    <t>Full Stack Developer (FSD)</t>
  </si>
  <si>
    <t>https://www.payscale.com/research/ES/Job=Web_Developer/Salary</t>
  </si>
  <si>
    <t>AI Consultant (AIC)</t>
  </si>
  <si>
    <t>https://www.payscale.com/research/ES/Job=Senior_Data_Scientist/Salary</t>
  </si>
  <si>
    <t>weeks</t>
  </si>
  <si>
    <t>hours per week</t>
  </si>
  <si>
    <t>hours per year</t>
  </si>
  <si>
    <t>human_cpa</t>
  </si>
  <si>
    <t>PM (h)</t>
  </si>
  <si>
    <t>DS (h)</t>
  </si>
  <si>
    <t>FSD (h)</t>
  </si>
  <si>
    <t>AIC (h)</t>
  </si>
  <si>
    <t>Cost Per Task (€)</t>
  </si>
  <si>
    <t>Hours per Role (h)</t>
  </si>
  <si>
    <t>Total Cost (€)</t>
  </si>
  <si>
    <t>Cost per Role (€)</t>
  </si>
  <si>
    <t>general_costs</t>
  </si>
  <si>
    <t>Hardware</t>
  </si>
  <si>
    <t>Initial Cost (€)</t>
  </si>
  <si>
    <t>Life Expectancy (Years)</t>
  </si>
  <si>
    <t>Yearly Usage (h)</t>
  </si>
  <si>
    <t>Hours Used (h)</t>
  </si>
  <si>
    <t>Amortisation  (€)</t>
  </si>
  <si>
    <t>Laptop</t>
  </si>
  <si>
    <t>Cost (€)</t>
  </si>
  <si>
    <t>Laptop amortization</t>
  </si>
  <si>
    <t>Space</t>
  </si>
  <si>
    <t>Internet</t>
  </si>
  <si>
    <t>Electricity</t>
  </si>
  <si>
    <t>Rent</t>
  </si>
  <si>
    <t>Total GC</t>
  </si>
  <si>
    <t>budget_contingency</t>
  </si>
  <si>
    <t>Estimated Cost (€)</t>
  </si>
  <si>
    <t>Risk (%)</t>
  </si>
  <si>
    <t>Delay in hours</t>
  </si>
  <si>
    <t>Project Deadline</t>
  </si>
  <si>
    <t>Inexperience in the Domain</t>
  </si>
  <si>
    <t>Poor Planning</t>
  </si>
  <si>
    <t>Computational Power</t>
  </si>
  <si>
    <t>Total Cost</t>
  </si>
  <si>
    <t>Activity</t>
  </si>
  <si>
    <t>Total CPA</t>
  </si>
  <si>
    <t>CPA Contingency</t>
  </si>
  <si>
    <t>Total Incidentals</t>
  </si>
  <si>
    <t>Total Budget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</si>
</sst>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#,##0.0000"/>
    <numFmt numFmtId="166" formatCode="0.0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Inconsolata"/>
    </font>
    <font>
      <color theme="1"/>
      <name val="Arial"/>
    </font>
    <font>
      <b/>
      <color theme="1"/>
      <name val="Arial"/>
    </font>
    <font>
      <u/>
      <color rgb="FF0000FF"/>
    </font>
    <font>
      <u/>
      <color rgb="FF0000FF"/>
    </font>
    <font>
      <sz val="11.0"/>
      <color theme="1"/>
      <name val="Inconsolata"/>
    </font>
    <font>
      <sz val="9.0"/>
      <color rgb="FF1155CC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3" numFmtId="0" xfId="0" applyFill="1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2" xfId="0" applyFont="1" applyNumberFormat="1"/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/>
    </xf>
    <xf borderId="0" fillId="0" fontId="4" numFmtId="2" xfId="0" applyAlignment="1" applyFont="1" applyNumberFormat="1">
      <alignment shrinkToFit="0" vertical="bottom" wrapText="0"/>
    </xf>
    <xf borderId="0" fillId="0" fontId="2" numFmtId="2" xfId="0" applyFont="1" applyNumberFormat="1"/>
    <xf borderId="0" fillId="0" fontId="5" numFmtId="0" xfId="0" applyAlignment="1" applyFont="1">
      <alignment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166" xfId="0" applyAlignment="1" applyFont="1" applyNumberFormat="1">
      <alignment vertical="bottom"/>
    </xf>
    <xf borderId="0" fillId="2" fontId="3" numFmtId="2" xfId="0" applyFont="1" applyNumberFormat="1"/>
    <xf borderId="0" fillId="2" fontId="8" numFmtId="0" xfId="0" applyAlignment="1" applyFont="1">
      <alignment horizontal="right" vertical="bottom"/>
    </xf>
    <xf borderId="0" fillId="0" fontId="2" numFmtId="0" xfId="0" applyFont="1"/>
    <xf borderId="0" fillId="0" fontId="4" numFmtId="2" xfId="0" applyAlignment="1" applyFont="1" applyNumberFormat="1">
      <alignment horizontal="right" vertical="bottom"/>
    </xf>
    <xf borderId="0" fillId="0" fontId="4" numFmtId="166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/>
    </xf>
    <xf borderId="0" fillId="2" fontId="9" numFmtId="0" xfId="0" applyFont="1"/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yscale.com/research/ES/Job=Project_Manager%2C_Information_Technology_(IT)/Salary" TargetMode="External"/><Relationship Id="rId2" Type="http://schemas.openxmlformats.org/officeDocument/2006/relationships/hyperlink" Target="https://www.payscale.com/research/ES/Job=Data_Scientist/Salary" TargetMode="External"/><Relationship Id="rId3" Type="http://schemas.openxmlformats.org/officeDocument/2006/relationships/hyperlink" Target="https://www.payscale.com/research/ES/Job=Web_Developer/Salary" TargetMode="External"/><Relationship Id="rId4" Type="http://schemas.openxmlformats.org/officeDocument/2006/relationships/hyperlink" Target="https://www.payscale.com/research/ES/Job=Senior_Data_Scientist/Salary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4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3">
        <v>136.0</v>
      </c>
      <c r="F2" s="1" t="s">
        <v>11</v>
      </c>
      <c r="G2" s="4"/>
      <c r="H2" s="4"/>
    </row>
    <row r="3">
      <c r="A3" s="1" t="s">
        <v>12</v>
      </c>
      <c r="B3" s="1" t="s">
        <v>13</v>
      </c>
      <c r="C3" s="1">
        <v>10.0</v>
      </c>
      <c r="D3" s="1" t="s">
        <v>14</v>
      </c>
      <c r="E3" s="1" t="s">
        <v>15</v>
      </c>
      <c r="F3" s="1" t="s">
        <v>11</v>
      </c>
      <c r="G3" s="4">
        <v>44928.0</v>
      </c>
      <c r="H3" s="4">
        <v>45047.0</v>
      </c>
      <c r="I3" s="5">
        <f t="shared" ref="I3:I9" si="1">DATEDIF(G3, H3, "D")</f>
        <v>119</v>
      </c>
    </row>
    <row r="4">
      <c r="A4" s="1" t="s">
        <v>16</v>
      </c>
      <c r="B4" s="1" t="s">
        <v>17</v>
      </c>
      <c r="C4" s="1">
        <v>15.0</v>
      </c>
      <c r="D4" s="1" t="s">
        <v>14</v>
      </c>
      <c r="E4" s="1" t="s">
        <v>18</v>
      </c>
      <c r="F4" s="1" t="s">
        <v>11</v>
      </c>
      <c r="G4" s="4">
        <v>44928.0</v>
      </c>
      <c r="H4" s="4">
        <v>44933.0</v>
      </c>
      <c r="I4" s="5">
        <f t="shared" si="1"/>
        <v>5</v>
      </c>
    </row>
    <row r="5">
      <c r="A5" s="1" t="s">
        <v>19</v>
      </c>
      <c r="B5" s="1" t="s">
        <v>20</v>
      </c>
      <c r="C5" s="1">
        <v>12.0</v>
      </c>
      <c r="D5" s="1" t="s">
        <v>17</v>
      </c>
      <c r="E5" s="1" t="s">
        <v>11</v>
      </c>
      <c r="F5" s="1" t="s">
        <v>11</v>
      </c>
      <c r="G5" s="4">
        <v>44933.0</v>
      </c>
      <c r="H5" s="4">
        <v>44936.0</v>
      </c>
      <c r="I5" s="5">
        <f t="shared" si="1"/>
        <v>3</v>
      </c>
    </row>
    <row r="6">
      <c r="A6" s="1" t="s">
        <v>21</v>
      </c>
      <c r="B6" s="1" t="s">
        <v>22</v>
      </c>
      <c r="C6" s="1">
        <v>12.0</v>
      </c>
      <c r="D6" s="1" t="s">
        <v>20</v>
      </c>
      <c r="E6" s="1" t="s">
        <v>11</v>
      </c>
      <c r="F6" s="1" t="s">
        <v>11</v>
      </c>
      <c r="G6" s="4">
        <v>44987.0</v>
      </c>
      <c r="H6" s="4">
        <v>44996.0</v>
      </c>
      <c r="I6" s="5">
        <f t="shared" si="1"/>
        <v>9</v>
      </c>
    </row>
    <row r="7">
      <c r="A7" s="1" t="s">
        <v>23</v>
      </c>
      <c r="B7" s="1" t="s">
        <v>24</v>
      </c>
      <c r="C7" s="1">
        <v>12.0</v>
      </c>
      <c r="D7" s="1" t="s">
        <v>22</v>
      </c>
      <c r="E7" s="1" t="s">
        <v>11</v>
      </c>
      <c r="F7" s="1" t="s">
        <v>11</v>
      </c>
      <c r="G7" s="4">
        <v>44996.0</v>
      </c>
      <c r="H7" s="4">
        <v>45000.0</v>
      </c>
      <c r="I7" s="5">
        <f t="shared" si="1"/>
        <v>4</v>
      </c>
    </row>
    <row r="8">
      <c r="A8" s="1" t="s">
        <v>25</v>
      </c>
      <c r="B8" s="1" t="s">
        <v>26</v>
      </c>
      <c r="C8" s="1">
        <v>40.0</v>
      </c>
      <c r="D8" s="1" t="s">
        <v>27</v>
      </c>
      <c r="E8" s="1" t="s">
        <v>11</v>
      </c>
      <c r="F8" s="1" t="s">
        <v>11</v>
      </c>
      <c r="G8" s="4">
        <v>44928.0</v>
      </c>
      <c r="H8" s="4">
        <v>45047.0</v>
      </c>
      <c r="I8" s="5">
        <f t="shared" si="1"/>
        <v>119</v>
      </c>
    </row>
    <row r="9">
      <c r="A9" s="1" t="s">
        <v>28</v>
      </c>
      <c r="B9" s="1" t="s">
        <v>29</v>
      </c>
      <c r="C9" s="1">
        <v>35.0</v>
      </c>
      <c r="D9" s="1" t="s">
        <v>14</v>
      </c>
      <c r="E9" s="1" t="s">
        <v>11</v>
      </c>
      <c r="F9" s="1" t="s">
        <v>11</v>
      </c>
      <c r="G9" s="4">
        <v>44928.0</v>
      </c>
      <c r="H9" s="4">
        <v>45047.0</v>
      </c>
      <c r="I9" s="5">
        <f t="shared" si="1"/>
        <v>119</v>
      </c>
    </row>
    <row r="10">
      <c r="A10" s="2" t="s">
        <v>30</v>
      </c>
      <c r="B10" s="1" t="s">
        <v>31</v>
      </c>
      <c r="C10" s="1">
        <v>200.0</v>
      </c>
      <c r="F10" s="1" t="s">
        <v>32</v>
      </c>
      <c r="I10" s="5"/>
    </row>
    <row r="11">
      <c r="A11" s="1" t="s">
        <v>33</v>
      </c>
      <c r="B11" s="1" t="s">
        <v>34</v>
      </c>
      <c r="C11" s="1">
        <v>60.0</v>
      </c>
      <c r="D11" s="1" t="s">
        <v>17</v>
      </c>
      <c r="E11" s="1" t="s">
        <v>35</v>
      </c>
      <c r="F11" s="1" t="s">
        <v>32</v>
      </c>
      <c r="G11" s="4">
        <v>44936.0</v>
      </c>
      <c r="H11" s="4">
        <v>44977.0</v>
      </c>
      <c r="I11" s="5">
        <f t="shared" ref="I11:I15" si="2">DATEDIF(G11, H11, "D")</f>
        <v>41</v>
      </c>
    </row>
    <row r="12">
      <c r="A12" s="1" t="s">
        <v>36</v>
      </c>
      <c r="B12" s="1" t="s">
        <v>37</v>
      </c>
      <c r="C12" s="1">
        <v>50.0</v>
      </c>
      <c r="D12" s="1" t="s">
        <v>17</v>
      </c>
      <c r="E12" s="1" t="s">
        <v>35</v>
      </c>
      <c r="F12" s="1" t="s">
        <v>32</v>
      </c>
      <c r="G12" s="4">
        <v>44936.0</v>
      </c>
      <c r="H12" s="4">
        <v>44977.0</v>
      </c>
      <c r="I12" s="5">
        <f t="shared" si="2"/>
        <v>41</v>
      </c>
    </row>
    <row r="13">
      <c r="A13" s="1" t="s">
        <v>38</v>
      </c>
      <c r="B13" s="1" t="s">
        <v>39</v>
      </c>
      <c r="C13" s="1">
        <v>50.0</v>
      </c>
      <c r="D13" s="1" t="s">
        <v>17</v>
      </c>
      <c r="E13" s="1" t="s">
        <v>35</v>
      </c>
      <c r="F13" s="1" t="s">
        <v>32</v>
      </c>
      <c r="G13" s="4">
        <v>44936.0</v>
      </c>
      <c r="H13" s="4">
        <v>44977.0</v>
      </c>
      <c r="I13" s="5">
        <f t="shared" si="2"/>
        <v>41</v>
      </c>
    </row>
    <row r="14">
      <c r="A14" s="1" t="s">
        <v>40</v>
      </c>
      <c r="B14" s="1" t="s">
        <v>41</v>
      </c>
      <c r="C14" s="1">
        <v>20.0</v>
      </c>
      <c r="D14" s="1" t="s">
        <v>42</v>
      </c>
      <c r="E14" s="1" t="s">
        <v>35</v>
      </c>
      <c r="F14" s="1" t="s">
        <v>32</v>
      </c>
      <c r="G14" s="4">
        <v>44977.0</v>
      </c>
      <c r="H14" s="4">
        <v>44987.0</v>
      </c>
      <c r="I14" s="5">
        <f t="shared" si="2"/>
        <v>10</v>
      </c>
    </row>
    <row r="15">
      <c r="A15" s="1" t="s">
        <v>43</v>
      </c>
      <c r="B15" s="1" t="s">
        <v>44</v>
      </c>
      <c r="C15" s="1">
        <v>20.0</v>
      </c>
      <c r="D15" s="1" t="s">
        <v>14</v>
      </c>
      <c r="E15" s="1" t="s">
        <v>45</v>
      </c>
      <c r="F15" s="1" t="s">
        <v>32</v>
      </c>
      <c r="G15" s="4">
        <v>44977.0</v>
      </c>
      <c r="H15" s="4">
        <v>44987.0</v>
      </c>
      <c r="I15" s="5">
        <f t="shared" si="2"/>
        <v>10</v>
      </c>
    </row>
    <row r="16">
      <c r="A16" s="2" t="s">
        <v>46</v>
      </c>
      <c r="B16" s="1" t="s">
        <v>47</v>
      </c>
      <c r="C16" s="1">
        <v>100.0</v>
      </c>
      <c r="F16" s="1" t="s">
        <v>48</v>
      </c>
      <c r="I16" s="5"/>
    </row>
    <row r="17">
      <c r="A17" s="1" t="s">
        <v>49</v>
      </c>
      <c r="B17" s="1" t="s">
        <v>50</v>
      </c>
      <c r="C17" s="1">
        <v>5.0</v>
      </c>
      <c r="D17" s="1" t="s">
        <v>51</v>
      </c>
      <c r="E17" s="1" t="s">
        <v>35</v>
      </c>
      <c r="F17" s="1" t="s">
        <v>48</v>
      </c>
      <c r="G17" s="4">
        <v>45000.0</v>
      </c>
      <c r="H17" s="4">
        <v>45004.0</v>
      </c>
      <c r="I17" s="5">
        <f t="shared" ref="I17:I25" si="3">DATEDIF(G17, H17, "D")</f>
        <v>4</v>
      </c>
    </row>
    <row r="18">
      <c r="A18" s="1" t="s">
        <v>52</v>
      </c>
      <c r="B18" s="1" t="s">
        <v>53</v>
      </c>
      <c r="C18" s="1">
        <v>10.0</v>
      </c>
      <c r="D18" s="1" t="s">
        <v>54</v>
      </c>
      <c r="E18" s="1" t="s">
        <v>35</v>
      </c>
      <c r="F18" s="1" t="s">
        <v>48</v>
      </c>
      <c r="G18" s="4">
        <v>45004.0</v>
      </c>
      <c r="H18" s="4">
        <v>45008.0</v>
      </c>
      <c r="I18" s="5">
        <f t="shared" si="3"/>
        <v>4</v>
      </c>
    </row>
    <row r="19">
      <c r="A19" s="1" t="s">
        <v>55</v>
      </c>
      <c r="B19" s="1" t="s">
        <v>56</v>
      </c>
      <c r="C19" s="1">
        <v>20.0</v>
      </c>
      <c r="D19" s="1" t="s">
        <v>53</v>
      </c>
      <c r="E19" s="1" t="s">
        <v>35</v>
      </c>
      <c r="F19" s="1" t="s">
        <v>48</v>
      </c>
      <c r="G19" s="4">
        <v>45008.0</v>
      </c>
      <c r="H19" s="4">
        <v>45013.0</v>
      </c>
      <c r="I19" s="5">
        <f t="shared" si="3"/>
        <v>5</v>
      </c>
    </row>
    <row r="20">
      <c r="A20" s="1" t="s">
        <v>57</v>
      </c>
      <c r="B20" s="1" t="s">
        <v>58</v>
      </c>
      <c r="C20" s="1">
        <v>25.0</v>
      </c>
      <c r="D20" s="1" t="s">
        <v>56</v>
      </c>
      <c r="E20" s="1" t="s">
        <v>35</v>
      </c>
      <c r="F20" s="1" t="s">
        <v>48</v>
      </c>
      <c r="G20" s="4">
        <v>45013.0</v>
      </c>
      <c r="H20" s="4">
        <v>45021.0</v>
      </c>
      <c r="I20" s="5">
        <f t="shared" si="3"/>
        <v>8</v>
      </c>
    </row>
    <row r="21">
      <c r="A21" s="1" t="s">
        <v>59</v>
      </c>
      <c r="B21" s="1" t="s">
        <v>60</v>
      </c>
      <c r="C21" s="1">
        <v>10.0</v>
      </c>
      <c r="D21" s="1" t="s">
        <v>58</v>
      </c>
      <c r="E21" s="1" t="s">
        <v>35</v>
      </c>
      <c r="F21" s="1" t="s">
        <v>48</v>
      </c>
      <c r="G21" s="4">
        <v>45021.0</v>
      </c>
      <c r="H21" s="4">
        <v>45036.0</v>
      </c>
      <c r="I21" s="5">
        <f t="shared" si="3"/>
        <v>15</v>
      </c>
    </row>
    <row r="22">
      <c r="A22" s="1" t="s">
        <v>61</v>
      </c>
      <c r="B22" s="1" t="s">
        <v>62</v>
      </c>
      <c r="C22" s="1">
        <v>10.0</v>
      </c>
      <c r="D22" s="1" t="s">
        <v>14</v>
      </c>
      <c r="E22" s="1" t="s">
        <v>45</v>
      </c>
      <c r="F22" s="1" t="s">
        <v>48</v>
      </c>
      <c r="G22" s="4">
        <v>45000.0</v>
      </c>
      <c r="H22" s="4">
        <v>45004.0</v>
      </c>
      <c r="I22" s="5">
        <f t="shared" si="3"/>
        <v>4</v>
      </c>
    </row>
    <row r="23">
      <c r="A23" s="1" t="s">
        <v>63</v>
      </c>
      <c r="B23" s="1" t="s">
        <v>64</v>
      </c>
      <c r="C23" s="1">
        <v>10.0</v>
      </c>
      <c r="D23" s="1" t="s">
        <v>65</v>
      </c>
      <c r="E23" s="1" t="s">
        <v>45</v>
      </c>
      <c r="F23" s="1" t="s">
        <v>48</v>
      </c>
      <c r="G23" s="4">
        <v>45004.0</v>
      </c>
      <c r="H23" s="4">
        <v>45008.0</v>
      </c>
      <c r="I23" s="5">
        <f t="shared" si="3"/>
        <v>4</v>
      </c>
    </row>
    <row r="24">
      <c r="A24" s="1" t="s">
        <v>66</v>
      </c>
      <c r="B24" s="1" t="s">
        <v>67</v>
      </c>
      <c r="C24" s="1">
        <v>5.0</v>
      </c>
      <c r="D24" s="1" t="s">
        <v>50</v>
      </c>
      <c r="E24" s="1" t="s">
        <v>45</v>
      </c>
      <c r="F24" s="1" t="s">
        <v>48</v>
      </c>
      <c r="G24" s="4">
        <v>45021.0</v>
      </c>
      <c r="H24" s="4">
        <v>45036.0</v>
      </c>
      <c r="I24" s="5">
        <f t="shared" si="3"/>
        <v>15</v>
      </c>
    </row>
    <row r="25">
      <c r="A25" s="1" t="s">
        <v>68</v>
      </c>
      <c r="B25" s="1" t="s">
        <v>69</v>
      </c>
      <c r="C25" s="1">
        <v>5.0</v>
      </c>
      <c r="D25" s="1" t="s">
        <v>70</v>
      </c>
      <c r="E25" s="1" t="s">
        <v>45</v>
      </c>
      <c r="F25" s="1" t="s">
        <v>48</v>
      </c>
      <c r="G25" s="4">
        <v>45013.0</v>
      </c>
      <c r="H25" s="4">
        <v>45021.0</v>
      </c>
      <c r="I25" s="5">
        <f t="shared" si="3"/>
        <v>8</v>
      </c>
    </row>
    <row r="26">
      <c r="A26" s="2" t="s">
        <v>71</v>
      </c>
      <c r="B26" s="1" t="s">
        <v>72</v>
      </c>
      <c r="C26" s="1">
        <v>40.0</v>
      </c>
      <c r="F26" s="1" t="s">
        <v>73</v>
      </c>
      <c r="I26" s="5"/>
    </row>
    <row r="27">
      <c r="A27" s="1" t="s">
        <v>74</v>
      </c>
      <c r="B27" s="1" t="s">
        <v>75</v>
      </c>
      <c r="C27" s="1">
        <v>20.0</v>
      </c>
      <c r="D27" s="1" t="s">
        <v>76</v>
      </c>
      <c r="E27" s="1" t="s">
        <v>77</v>
      </c>
      <c r="F27" s="1" t="s">
        <v>73</v>
      </c>
      <c r="G27" s="4">
        <v>45036.0</v>
      </c>
      <c r="H27" s="4">
        <v>45047.0</v>
      </c>
      <c r="I27" s="5">
        <f t="shared" ref="I27:I28" si="4">DATEDIF(G27, H27, "D")</f>
        <v>11</v>
      </c>
    </row>
    <row r="28">
      <c r="A28" s="1" t="s">
        <v>78</v>
      </c>
      <c r="B28" s="1" t="s">
        <v>79</v>
      </c>
      <c r="C28" s="1">
        <v>20.0</v>
      </c>
      <c r="D28" s="1" t="s">
        <v>69</v>
      </c>
      <c r="E28" s="1" t="s">
        <v>45</v>
      </c>
      <c r="F28" s="1" t="s">
        <v>73</v>
      </c>
      <c r="G28" s="4">
        <v>45036.0</v>
      </c>
      <c r="H28" s="4">
        <v>45047.0</v>
      </c>
      <c r="I28" s="5">
        <f t="shared" si="4"/>
        <v>11</v>
      </c>
    </row>
    <row r="32">
      <c r="A32" s="2"/>
    </row>
    <row r="33">
      <c r="A33" s="2"/>
    </row>
    <row r="34">
      <c r="A34" s="2"/>
    </row>
    <row r="35">
      <c r="A35" s="2"/>
      <c r="E35" s="4"/>
      <c r="F35" s="4"/>
      <c r="G35" s="5"/>
    </row>
    <row r="36">
      <c r="A36" s="2"/>
    </row>
    <row r="37">
      <c r="A3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4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</v>
      </c>
    </row>
    <row r="2">
      <c r="A2" s="2" t="s">
        <v>9</v>
      </c>
      <c r="B2" s="1" t="s">
        <v>10</v>
      </c>
      <c r="C2" s="3">
        <f>B32*2-C3-C4-C5-C6-C7-C8-C9</f>
        <v>136</v>
      </c>
      <c r="F2" s="1" t="s">
        <v>11</v>
      </c>
      <c r="G2" s="4">
        <v>44928.0</v>
      </c>
      <c r="H2" s="4">
        <v>45047.0</v>
      </c>
    </row>
    <row r="3">
      <c r="A3" s="1" t="s">
        <v>12</v>
      </c>
      <c r="B3" s="1" t="s">
        <v>13</v>
      </c>
      <c r="C3" s="1">
        <v>10.0</v>
      </c>
      <c r="D3" s="1" t="s">
        <v>14</v>
      </c>
      <c r="E3" s="1" t="s">
        <v>15</v>
      </c>
      <c r="F3" s="1" t="s">
        <v>11</v>
      </c>
      <c r="G3" s="4">
        <v>44928.0</v>
      </c>
      <c r="H3" s="4">
        <v>44933.0</v>
      </c>
    </row>
    <row r="4">
      <c r="A4" s="1" t="s">
        <v>16</v>
      </c>
      <c r="B4" s="1" t="s">
        <v>17</v>
      </c>
      <c r="C4" s="1">
        <v>15.0</v>
      </c>
      <c r="D4" s="1" t="s">
        <v>14</v>
      </c>
      <c r="E4" s="1" t="s">
        <v>18</v>
      </c>
      <c r="F4" s="1" t="s">
        <v>11</v>
      </c>
      <c r="G4" s="4">
        <v>44933.0</v>
      </c>
      <c r="H4" s="4">
        <v>44936.0</v>
      </c>
    </row>
    <row r="5">
      <c r="A5" s="1" t="s">
        <v>19</v>
      </c>
      <c r="B5" s="1" t="s">
        <v>20</v>
      </c>
      <c r="C5" s="1">
        <v>12.0</v>
      </c>
      <c r="D5" s="1" t="s">
        <v>17</v>
      </c>
      <c r="E5" s="1" t="s">
        <v>11</v>
      </c>
      <c r="F5" s="1" t="s">
        <v>11</v>
      </c>
      <c r="G5" s="4">
        <v>44992.0</v>
      </c>
      <c r="H5" s="4">
        <v>44996.0</v>
      </c>
    </row>
    <row r="6">
      <c r="A6" s="1" t="s">
        <v>21</v>
      </c>
      <c r="B6" s="1" t="s">
        <v>22</v>
      </c>
      <c r="C6" s="1">
        <v>12.0</v>
      </c>
      <c r="D6" s="1" t="s">
        <v>20</v>
      </c>
      <c r="E6" s="1" t="s">
        <v>11</v>
      </c>
      <c r="F6" s="1" t="s">
        <v>11</v>
      </c>
      <c r="G6" s="4">
        <v>44996.0</v>
      </c>
      <c r="H6" s="4">
        <v>45000.0</v>
      </c>
    </row>
    <row r="7">
      <c r="A7" s="1" t="s">
        <v>23</v>
      </c>
      <c r="B7" s="1" t="s">
        <v>24</v>
      </c>
      <c r="C7" s="1">
        <v>12.0</v>
      </c>
      <c r="D7" s="1" t="s">
        <v>22</v>
      </c>
      <c r="E7" s="1" t="s">
        <v>11</v>
      </c>
      <c r="F7" s="1" t="s">
        <v>11</v>
      </c>
      <c r="G7" s="4">
        <v>44928.0</v>
      </c>
      <c r="H7" s="4">
        <v>45047.0</v>
      </c>
    </row>
    <row r="8">
      <c r="A8" s="1" t="s">
        <v>25</v>
      </c>
      <c r="B8" s="1" t="s">
        <v>26</v>
      </c>
      <c r="C8" s="1">
        <v>40.0</v>
      </c>
      <c r="D8" s="1" t="s">
        <v>27</v>
      </c>
      <c r="E8" s="1" t="s">
        <v>11</v>
      </c>
      <c r="F8" s="1" t="s">
        <v>11</v>
      </c>
      <c r="G8" s="4">
        <v>44928.0</v>
      </c>
      <c r="H8" s="4">
        <v>45047.0</v>
      </c>
      <c r="I8" s="1" t="s">
        <v>81</v>
      </c>
    </row>
    <row r="9">
      <c r="A9" s="1" t="s">
        <v>28</v>
      </c>
      <c r="B9" s="1" t="s">
        <v>29</v>
      </c>
      <c r="C9" s="1">
        <v>35.0</v>
      </c>
      <c r="D9" s="1" t="s">
        <v>14</v>
      </c>
      <c r="E9" s="1" t="s">
        <v>11</v>
      </c>
      <c r="F9" s="1" t="s">
        <v>11</v>
      </c>
    </row>
    <row r="10">
      <c r="A10" s="2" t="s">
        <v>30</v>
      </c>
      <c r="B10" s="1" t="s">
        <v>31</v>
      </c>
      <c r="C10" s="1">
        <f>B33*2-C11-C12-C13-C14-C15</f>
        <v>200</v>
      </c>
      <c r="F10" s="1" t="s">
        <v>32</v>
      </c>
      <c r="G10" s="4">
        <v>44936.0</v>
      </c>
      <c r="H10" s="4">
        <v>44956.0</v>
      </c>
    </row>
    <row r="11">
      <c r="A11" s="1" t="s">
        <v>33</v>
      </c>
      <c r="B11" s="1" t="s">
        <v>34</v>
      </c>
      <c r="C11" s="1">
        <v>60.0</v>
      </c>
      <c r="D11" s="1" t="s">
        <v>17</v>
      </c>
      <c r="E11" s="1" t="s">
        <v>35</v>
      </c>
      <c r="F11" s="1" t="s">
        <v>32</v>
      </c>
      <c r="G11" s="4">
        <v>44936.0</v>
      </c>
      <c r="H11" s="4">
        <v>44956.0</v>
      </c>
    </row>
    <row r="12">
      <c r="A12" s="1" t="s">
        <v>36</v>
      </c>
      <c r="B12" s="1" t="s">
        <v>37</v>
      </c>
      <c r="C12" s="1">
        <v>50.0</v>
      </c>
      <c r="D12" s="1" t="s">
        <v>17</v>
      </c>
      <c r="E12" s="1" t="s">
        <v>35</v>
      </c>
      <c r="F12" s="1" t="s">
        <v>32</v>
      </c>
      <c r="G12" s="4">
        <v>44936.0</v>
      </c>
      <c r="H12" s="4">
        <v>44956.0</v>
      </c>
    </row>
    <row r="13">
      <c r="A13" s="1" t="s">
        <v>38</v>
      </c>
      <c r="B13" s="1" t="s">
        <v>39</v>
      </c>
      <c r="C13" s="1">
        <v>50.0</v>
      </c>
      <c r="D13" s="1" t="s">
        <v>17</v>
      </c>
      <c r="E13" s="1" t="s">
        <v>35</v>
      </c>
      <c r="F13" s="1" t="s">
        <v>32</v>
      </c>
      <c r="G13" s="4">
        <v>44956.0</v>
      </c>
      <c r="H13" s="4">
        <v>44961.0</v>
      </c>
    </row>
    <row r="14">
      <c r="A14" s="1" t="s">
        <v>40</v>
      </c>
      <c r="B14" s="1" t="s">
        <v>41</v>
      </c>
      <c r="C14" s="1">
        <v>20.0</v>
      </c>
      <c r="D14" s="1" t="s">
        <v>42</v>
      </c>
      <c r="E14" s="1" t="s">
        <v>35</v>
      </c>
      <c r="F14" s="1" t="s">
        <v>32</v>
      </c>
      <c r="G14" s="4">
        <v>44956.0</v>
      </c>
      <c r="H14" s="4">
        <v>44961.0</v>
      </c>
    </row>
    <row r="15">
      <c r="A15" s="1" t="s">
        <v>43</v>
      </c>
      <c r="B15" s="1" t="s">
        <v>44</v>
      </c>
      <c r="C15" s="1">
        <v>20.0</v>
      </c>
      <c r="D15" s="1" t="s">
        <v>14</v>
      </c>
      <c r="E15" s="1" t="s">
        <v>45</v>
      </c>
      <c r="F15" s="1" t="s">
        <v>32</v>
      </c>
    </row>
    <row r="16">
      <c r="A16" s="2" t="s">
        <v>46</v>
      </c>
      <c r="B16" s="1" t="s">
        <v>47</v>
      </c>
      <c r="C16" s="1">
        <f>B34*2-C17-C18-C19-C20-C21-C22-C23-C24-C25</f>
        <v>100</v>
      </c>
      <c r="F16" s="1" t="s">
        <v>48</v>
      </c>
      <c r="G16" s="4">
        <v>44961.0</v>
      </c>
      <c r="H16" s="4">
        <v>44965.0</v>
      </c>
    </row>
    <row r="17">
      <c r="A17" s="1" t="s">
        <v>49</v>
      </c>
      <c r="B17" s="1" t="s">
        <v>50</v>
      </c>
      <c r="C17" s="1">
        <v>5.0</v>
      </c>
      <c r="D17" s="1" t="s">
        <v>51</v>
      </c>
      <c r="E17" s="1" t="s">
        <v>35</v>
      </c>
      <c r="F17" s="1" t="s">
        <v>48</v>
      </c>
    </row>
    <row r="18">
      <c r="A18" s="1" t="s">
        <v>52</v>
      </c>
      <c r="B18" s="1" t="s">
        <v>53</v>
      </c>
      <c r="C18" s="1">
        <v>10.0</v>
      </c>
      <c r="D18" s="1" t="s">
        <v>82</v>
      </c>
      <c r="E18" s="1" t="s">
        <v>35</v>
      </c>
      <c r="F18" s="1" t="s">
        <v>48</v>
      </c>
    </row>
    <row r="19">
      <c r="A19" s="1" t="s">
        <v>55</v>
      </c>
      <c r="B19" s="1" t="s">
        <v>56</v>
      </c>
      <c r="C19" s="1">
        <v>20.0</v>
      </c>
      <c r="D19" s="1" t="s">
        <v>53</v>
      </c>
      <c r="E19" s="1" t="s">
        <v>35</v>
      </c>
      <c r="F19" s="1" t="s">
        <v>48</v>
      </c>
    </row>
    <row r="20">
      <c r="A20" s="1" t="s">
        <v>57</v>
      </c>
      <c r="B20" s="1" t="s">
        <v>58</v>
      </c>
      <c r="C20" s="1">
        <v>25.0</v>
      </c>
      <c r="D20" s="1" t="s">
        <v>56</v>
      </c>
      <c r="E20" s="1" t="s">
        <v>35</v>
      </c>
      <c r="F20" s="1" t="s">
        <v>48</v>
      </c>
    </row>
    <row r="21">
      <c r="A21" s="1" t="s">
        <v>59</v>
      </c>
      <c r="B21" s="1" t="s">
        <v>60</v>
      </c>
      <c r="C21" s="1">
        <v>10.0</v>
      </c>
      <c r="D21" s="1" t="s">
        <v>58</v>
      </c>
      <c r="E21" s="1" t="s">
        <v>35</v>
      </c>
      <c r="F21" s="1" t="s">
        <v>48</v>
      </c>
      <c r="G21" s="4">
        <v>44961.0</v>
      </c>
      <c r="H21" s="4">
        <v>44965.0</v>
      </c>
    </row>
    <row r="22">
      <c r="A22" s="1" t="s">
        <v>61</v>
      </c>
      <c r="B22" s="1" t="s">
        <v>62</v>
      </c>
      <c r="C22" s="1">
        <v>10.0</v>
      </c>
      <c r="D22" s="1" t="s">
        <v>14</v>
      </c>
      <c r="E22" s="1" t="s">
        <v>45</v>
      </c>
      <c r="F22" s="1" t="s">
        <v>48</v>
      </c>
    </row>
    <row r="23">
      <c r="A23" s="1" t="s">
        <v>63</v>
      </c>
      <c r="B23" s="1" t="s">
        <v>64</v>
      </c>
      <c r="C23" s="1">
        <v>10.0</v>
      </c>
      <c r="D23" s="1" t="s">
        <v>65</v>
      </c>
      <c r="E23" s="1" t="s">
        <v>45</v>
      </c>
      <c r="F23" s="1" t="s">
        <v>48</v>
      </c>
    </row>
    <row r="24">
      <c r="A24" s="1" t="s">
        <v>66</v>
      </c>
      <c r="B24" s="1" t="s">
        <v>67</v>
      </c>
      <c r="C24" s="1">
        <v>5.0</v>
      </c>
      <c r="D24" s="1" t="s">
        <v>50</v>
      </c>
      <c r="E24" s="1" t="s">
        <v>45</v>
      </c>
      <c r="F24" s="1" t="s">
        <v>48</v>
      </c>
    </row>
    <row r="25">
      <c r="A25" s="1" t="s">
        <v>68</v>
      </c>
      <c r="B25" s="1" t="s">
        <v>69</v>
      </c>
      <c r="C25" s="1">
        <v>5.0</v>
      </c>
      <c r="D25" s="1" t="s">
        <v>70</v>
      </c>
      <c r="E25" s="1" t="s">
        <v>45</v>
      </c>
      <c r="F25" s="1" t="s">
        <v>48</v>
      </c>
    </row>
    <row r="26">
      <c r="A26" s="2" t="s">
        <v>71</v>
      </c>
      <c r="B26" s="1" t="s">
        <v>72</v>
      </c>
      <c r="C26" s="1">
        <f>B35*2-C27-C28</f>
        <v>40</v>
      </c>
      <c r="F26" s="1" t="s">
        <v>73</v>
      </c>
    </row>
    <row r="27">
      <c r="A27" s="1" t="s">
        <v>74</v>
      </c>
      <c r="B27" s="1" t="s">
        <v>75</v>
      </c>
      <c r="C27" s="1">
        <v>20.0</v>
      </c>
      <c r="D27" s="1" t="s">
        <v>76</v>
      </c>
      <c r="E27" s="1" t="s">
        <v>77</v>
      </c>
      <c r="F27" s="1" t="s">
        <v>73</v>
      </c>
    </row>
    <row r="28">
      <c r="A28" s="1" t="s">
        <v>78</v>
      </c>
      <c r="B28" s="1" t="s">
        <v>79</v>
      </c>
      <c r="C28" s="1">
        <v>20.0</v>
      </c>
      <c r="D28" s="1" t="s">
        <v>69</v>
      </c>
      <c r="E28" s="1" t="s">
        <v>45</v>
      </c>
      <c r="F28" s="1" t="s">
        <v>73</v>
      </c>
    </row>
    <row r="31">
      <c r="A31" s="1" t="s">
        <v>83</v>
      </c>
      <c r="B31" s="1">
        <f>476-B32-B33-B34-B35</f>
        <v>0</v>
      </c>
    </row>
    <row r="32">
      <c r="A32" s="2" t="s">
        <v>9</v>
      </c>
      <c r="B32" s="3">
        <f>136</f>
        <v>136</v>
      </c>
    </row>
    <row r="33">
      <c r="A33" s="2" t="s">
        <v>30</v>
      </c>
      <c r="B33" s="1">
        <v>200.0</v>
      </c>
    </row>
    <row r="34">
      <c r="A34" s="2" t="s">
        <v>46</v>
      </c>
      <c r="B34" s="1">
        <v>100.0</v>
      </c>
    </row>
    <row r="35">
      <c r="A35" s="2" t="s">
        <v>71</v>
      </c>
      <c r="B35" s="1">
        <v>40.0</v>
      </c>
    </row>
    <row r="38">
      <c r="A38" s="3">
        <f>37.5/4</f>
        <v>9.375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23.63"/>
    <col customWidth="1" min="6" max="6" width="26.0"/>
  </cols>
  <sheetData>
    <row r="1">
      <c r="A1" s="6" t="s">
        <v>84</v>
      </c>
      <c r="B1" s="7">
        <f>37.5+375</f>
        <v>412.5</v>
      </c>
      <c r="C1" s="6"/>
      <c r="D1" s="6"/>
      <c r="E1" s="8" t="s">
        <v>85</v>
      </c>
      <c r="F1" s="6"/>
      <c r="G1" s="6"/>
    </row>
    <row r="2">
      <c r="A2" s="6" t="s">
        <v>86</v>
      </c>
      <c r="B2" s="9">
        <v>13.0</v>
      </c>
      <c r="C2" s="6"/>
      <c r="D2" s="6"/>
      <c r="E2" s="7">
        <f>4*7*17</f>
        <v>476</v>
      </c>
      <c r="F2" s="6"/>
      <c r="G2" s="6"/>
    </row>
    <row r="3">
      <c r="A3" s="6" t="s">
        <v>87</v>
      </c>
      <c r="B3" s="7">
        <f>B1/B2</f>
        <v>31.73076923</v>
      </c>
      <c r="C3" s="6"/>
      <c r="D3" s="6"/>
      <c r="E3" s="10" t="s">
        <v>88</v>
      </c>
      <c r="F3" s="6"/>
      <c r="G3" s="6"/>
    </row>
    <row r="4">
      <c r="A4" s="6" t="s">
        <v>89</v>
      </c>
      <c r="B4" s="9">
        <v>7.0</v>
      </c>
      <c r="C4" s="6"/>
      <c r="D4" s="6"/>
      <c r="E4" s="6">
        <f>E2-450</f>
        <v>26</v>
      </c>
      <c r="F4" s="6"/>
      <c r="G4" s="6"/>
    </row>
    <row r="5">
      <c r="A5" s="6" t="s">
        <v>90</v>
      </c>
      <c r="B5" s="7">
        <f>B3/B4</f>
        <v>4.532967033</v>
      </c>
      <c r="C5" s="6"/>
      <c r="D5" s="6"/>
      <c r="E5" s="6"/>
      <c r="F5" s="6"/>
      <c r="G5" s="6"/>
    </row>
    <row r="6">
      <c r="A6" s="6"/>
      <c r="B6" s="6"/>
      <c r="C6" s="6"/>
      <c r="D6" s="6"/>
      <c r="E6" s="6"/>
      <c r="F6" s="6"/>
      <c r="G6" s="6"/>
    </row>
    <row r="7">
      <c r="A7" s="6" t="s">
        <v>91</v>
      </c>
      <c r="B7" s="7">
        <v>37.5</v>
      </c>
      <c r="C7" s="6"/>
      <c r="D7" s="6"/>
      <c r="E7" s="6"/>
      <c r="F7" s="6"/>
      <c r="G7" s="6"/>
    </row>
    <row r="8">
      <c r="A8" s="6" t="s">
        <v>86</v>
      </c>
      <c r="B8" s="7">
        <v>4.0</v>
      </c>
      <c r="C8" s="6"/>
      <c r="D8" s="6"/>
      <c r="E8" s="6"/>
      <c r="F8" s="6"/>
      <c r="G8" s="6"/>
    </row>
    <row r="9">
      <c r="A9" s="6" t="s">
        <v>87</v>
      </c>
      <c r="B9" s="7">
        <f>B7/B8</f>
        <v>9.375</v>
      </c>
      <c r="C9" s="6"/>
      <c r="D9" s="6"/>
      <c r="E9" s="6"/>
      <c r="F9" s="6"/>
      <c r="G9" s="6"/>
    </row>
    <row r="10">
      <c r="A10" s="6" t="s">
        <v>89</v>
      </c>
      <c r="B10" s="7">
        <v>4.0</v>
      </c>
      <c r="C10" s="6"/>
      <c r="D10" s="6"/>
      <c r="E10" s="6"/>
      <c r="F10" s="6"/>
      <c r="G10" s="6"/>
    </row>
    <row r="11">
      <c r="A11" s="6" t="s">
        <v>90</v>
      </c>
      <c r="B11" s="7">
        <f>B9/B10</f>
        <v>2.34375</v>
      </c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5">
      <c r="B15" s="11" t="s">
        <v>92</v>
      </c>
      <c r="C15" s="11" t="s">
        <v>93</v>
      </c>
      <c r="D15" s="2" t="s">
        <v>94</v>
      </c>
      <c r="G15" s="2" t="s">
        <v>95</v>
      </c>
      <c r="H15" s="11" t="s">
        <v>96</v>
      </c>
      <c r="I15" s="11" t="s">
        <v>97</v>
      </c>
      <c r="J15" s="11" t="s">
        <v>98</v>
      </c>
      <c r="K15" s="11" t="s">
        <v>99</v>
      </c>
    </row>
    <row r="16">
      <c r="A16" s="1" t="s">
        <v>100</v>
      </c>
      <c r="B16" s="7">
        <f>37.5+375</f>
        <v>412.5</v>
      </c>
      <c r="C16" s="7">
        <v>37.5</v>
      </c>
      <c r="D16" s="9">
        <f>D18*D17</f>
        <v>476</v>
      </c>
      <c r="F16" s="10" t="s">
        <v>101</v>
      </c>
      <c r="G16" s="7">
        <f>37.5+375</f>
        <v>412.5</v>
      </c>
      <c r="H16" s="9">
        <v>17.0</v>
      </c>
      <c r="I16" s="7">
        <f t="shared" ref="I16:I17" si="1">G16/H16</f>
        <v>24.26470588</v>
      </c>
      <c r="J16" s="9">
        <v>7.0</v>
      </c>
      <c r="K16" s="7">
        <f t="shared" ref="K16:K17" si="2">I16/J16</f>
        <v>3.466386555</v>
      </c>
    </row>
    <row r="17">
      <c r="A17" s="10" t="s">
        <v>96</v>
      </c>
      <c r="B17" s="9">
        <v>17.0</v>
      </c>
      <c r="C17" s="7">
        <v>4.0</v>
      </c>
      <c r="D17" s="9">
        <v>17.0</v>
      </c>
      <c r="F17" s="10" t="s">
        <v>102</v>
      </c>
      <c r="G17" s="7">
        <v>37.5</v>
      </c>
      <c r="H17" s="7">
        <v>4.0</v>
      </c>
      <c r="I17" s="7">
        <f t="shared" si="1"/>
        <v>9.375</v>
      </c>
      <c r="J17" s="9">
        <v>7.0</v>
      </c>
      <c r="K17" s="7">
        <f t="shared" si="2"/>
        <v>1.339285714</v>
      </c>
    </row>
    <row r="18">
      <c r="A18" s="6" t="s">
        <v>87</v>
      </c>
      <c r="B18" s="7">
        <f t="shared" ref="B18:C18" si="3">B16/B17</f>
        <v>24.26470588</v>
      </c>
      <c r="C18" s="7">
        <f t="shared" si="3"/>
        <v>9.375</v>
      </c>
      <c r="D18" s="9">
        <f>D19*D20</f>
        <v>28</v>
      </c>
      <c r="F18" s="1" t="s">
        <v>103</v>
      </c>
      <c r="G18" s="9">
        <f>I18*H18</f>
        <v>476</v>
      </c>
      <c r="H18" s="9">
        <v>17.0</v>
      </c>
      <c r="I18" s="9">
        <f>J18*K18</f>
        <v>28</v>
      </c>
      <c r="J18" s="9">
        <v>7.0</v>
      </c>
      <c r="K18" s="9">
        <f>4</f>
        <v>4</v>
      </c>
    </row>
    <row r="19">
      <c r="A19" s="10" t="s">
        <v>98</v>
      </c>
      <c r="B19" s="9">
        <v>7.0</v>
      </c>
      <c r="C19" s="9">
        <v>7.0</v>
      </c>
      <c r="D19" s="9">
        <v>7.0</v>
      </c>
    </row>
    <row r="20">
      <c r="A20" s="6" t="s">
        <v>90</v>
      </c>
      <c r="B20" s="7">
        <f t="shared" ref="B20:C20" si="4">B18/B19</f>
        <v>3.466386555</v>
      </c>
      <c r="C20" s="7">
        <f t="shared" si="4"/>
        <v>1.339285714</v>
      </c>
      <c r="D20" s="9">
        <f>4</f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1.88"/>
    <col customWidth="1" min="3" max="3" width="12.88"/>
    <col customWidth="1" min="4" max="4" width="17.63"/>
    <col customWidth="1" min="9" max="9" width="13.88"/>
  </cols>
  <sheetData>
    <row r="2">
      <c r="A2" s="1" t="s">
        <v>104</v>
      </c>
      <c r="B2" s="2" t="s">
        <v>105</v>
      </c>
      <c r="C2" s="2" t="s">
        <v>106</v>
      </c>
      <c r="D2" s="2" t="s">
        <v>107</v>
      </c>
      <c r="E2" s="2" t="s">
        <v>108</v>
      </c>
      <c r="G2" s="1" t="s">
        <v>109</v>
      </c>
    </row>
    <row r="3">
      <c r="B3" s="6" t="s">
        <v>110</v>
      </c>
      <c r="C3" s="1">
        <v>48452.0</v>
      </c>
      <c r="D3" s="3">
        <f t="shared" ref="D3:D6" si="1">C3*1.35</f>
        <v>65410.2</v>
      </c>
      <c r="E3" s="3">
        <f>D3/$C11</f>
        <v>31.44721154</v>
      </c>
      <c r="G3" s="12" t="s">
        <v>111</v>
      </c>
    </row>
    <row r="4">
      <c r="B4" s="6" t="s">
        <v>112</v>
      </c>
      <c r="C4" s="1">
        <v>35666.0</v>
      </c>
      <c r="D4" s="3">
        <f t="shared" si="1"/>
        <v>48149.1</v>
      </c>
      <c r="E4" s="3">
        <f>D4/$C11</f>
        <v>23.14860577</v>
      </c>
      <c r="G4" s="13" t="s">
        <v>113</v>
      </c>
    </row>
    <row r="5">
      <c r="B5" s="6" t="s">
        <v>114</v>
      </c>
      <c r="C5" s="1">
        <v>22481.0</v>
      </c>
      <c r="D5" s="3">
        <f t="shared" si="1"/>
        <v>30349.35</v>
      </c>
      <c r="E5" s="3">
        <f>D5/$C11</f>
        <v>14.59103365</v>
      </c>
      <c r="G5" s="13" t="s">
        <v>115</v>
      </c>
    </row>
    <row r="6">
      <c r="B6" s="6" t="s">
        <v>116</v>
      </c>
      <c r="C6" s="1">
        <v>53117.0</v>
      </c>
      <c r="D6" s="3">
        <f t="shared" si="1"/>
        <v>71707.95</v>
      </c>
      <c r="E6" s="3">
        <f>D6/$C11</f>
        <v>34.47497596</v>
      </c>
      <c r="G6" s="13" t="s">
        <v>117</v>
      </c>
    </row>
    <row r="9">
      <c r="B9" s="1" t="s">
        <v>118</v>
      </c>
      <c r="C9" s="1">
        <v>52.0</v>
      </c>
    </row>
    <row r="10">
      <c r="B10" s="1" t="s">
        <v>119</v>
      </c>
      <c r="C10" s="1">
        <v>40.0</v>
      </c>
    </row>
    <row r="11">
      <c r="B11" s="1" t="s">
        <v>120</v>
      </c>
      <c r="C11" s="3">
        <f>C10*C9</f>
        <v>2080</v>
      </c>
    </row>
    <row r="20">
      <c r="A20" s="1" t="s">
        <v>121</v>
      </c>
      <c r="B20" s="1" t="s">
        <v>0</v>
      </c>
      <c r="C20" s="1" t="s">
        <v>1</v>
      </c>
      <c r="D20" s="1" t="s">
        <v>2</v>
      </c>
      <c r="E20" s="1" t="s">
        <v>122</v>
      </c>
      <c r="F20" s="1" t="s">
        <v>123</v>
      </c>
      <c r="G20" s="1" t="s">
        <v>124</v>
      </c>
      <c r="H20" s="1" t="s">
        <v>125</v>
      </c>
      <c r="I20" s="1" t="s">
        <v>126</v>
      </c>
    </row>
    <row r="21">
      <c r="B21" s="2" t="s">
        <v>9</v>
      </c>
      <c r="C21" s="1" t="s">
        <v>10</v>
      </c>
      <c r="D21" s="3">
        <v>136.0</v>
      </c>
      <c r="H21" s="4"/>
    </row>
    <row r="22">
      <c r="B22" s="1" t="s">
        <v>12</v>
      </c>
      <c r="C22" s="1" t="s">
        <v>13</v>
      </c>
      <c r="D22" s="1">
        <v>10.0</v>
      </c>
      <c r="E22" s="1">
        <f t="shared" ref="E22:E28" si="2">D22</f>
        <v>10</v>
      </c>
      <c r="F22" s="1">
        <v>0.0</v>
      </c>
      <c r="G22" s="1">
        <v>0.0</v>
      </c>
      <c r="H22" s="1">
        <v>10.0</v>
      </c>
      <c r="I22" s="14">
        <f>E22*E3+F22*E4+G22*E5+H22*E6</f>
        <v>659.221875</v>
      </c>
    </row>
    <row r="23">
      <c r="B23" s="1" t="s">
        <v>16</v>
      </c>
      <c r="C23" s="1" t="s">
        <v>17</v>
      </c>
      <c r="D23" s="1">
        <v>15.0</v>
      </c>
      <c r="E23" s="1">
        <f t="shared" si="2"/>
        <v>15</v>
      </c>
      <c r="F23" s="3">
        <f>D23</f>
        <v>15</v>
      </c>
      <c r="G23" s="1">
        <v>0.0</v>
      </c>
      <c r="H23" s="1">
        <v>0.0</v>
      </c>
      <c r="I23" s="14">
        <f>E23*E3+F23*E4+G23*E5+H23*E6</f>
        <v>818.9372596</v>
      </c>
    </row>
    <row r="24">
      <c r="B24" s="1" t="s">
        <v>19</v>
      </c>
      <c r="C24" s="1" t="s">
        <v>20</v>
      </c>
      <c r="D24" s="1">
        <v>12.0</v>
      </c>
      <c r="E24" s="1">
        <f t="shared" si="2"/>
        <v>12</v>
      </c>
      <c r="F24" s="1">
        <v>0.0</v>
      </c>
      <c r="G24" s="1">
        <v>0.0</v>
      </c>
      <c r="H24" s="1">
        <v>0.0</v>
      </c>
      <c r="I24" s="14">
        <f>E24*E3+F24*E4+G24*E5+H24*E6</f>
        <v>377.3665385</v>
      </c>
      <c r="J24" s="5"/>
    </row>
    <row r="25">
      <c r="B25" s="1" t="s">
        <v>21</v>
      </c>
      <c r="C25" s="1" t="s">
        <v>22</v>
      </c>
      <c r="D25" s="1">
        <v>12.0</v>
      </c>
      <c r="E25" s="1">
        <f t="shared" si="2"/>
        <v>12</v>
      </c>
      <c r="F25" s="1">
        <v>0.0</v>
      </c>
      <c r="G25" s="1">
        <v>0.0</v>
      </c>
      <c r="H25" s="1">
        <v>0.0</v>
      </c>
      <c r="I25" s="14">
        <f>E25*E3+F25*E4+G25*E5+H25*E6</f>
        <v>377.3665385</v>
      </c>
      <c r="J25" s="5"/>
    </row>
    <row r="26">
      <c r="B26" s="1" t="s">
        <v>23</v>
      </c>
      <c r="C26" s="1" t="s">
        <v>24</v>
      </c>
      <c r="D26" s="1">
        <v>12.0</v>
      </c>
      <c r="E26" s="1">
        <f t="shared" si="2"/>
        <v>12</v>
      </c>
      <c r="F26" s="1">
        <v>0.0</v>
      </c>
      <c r="G26" s="1">
        <v>0.0</v>
      </c>
      <c r="H26" s="1">
        <v>0.0</v>
      </c>
      <c r="I26" s="14">
        <f>E26*E3+F26*E4+G26*E5+H26*E6</f>
        <v>377.3665385</v>
      </c>
      <c r="J26" s="5"/>
    </row>
    <row r="27">
      <c r="B27" s="1" t="s">
        <v>25</v>
      </c>
      <c r="C27" s="1" t="s">
        <v>26</v>
      </c>
      <c r="D27" s="1">
        <v>40.0</v>
      </c>
      <c r="E27" s="1">
        <f t="shared" si="2"/>
        <v>40</v>
      </c>
      <c r="F27" s="1">
        <v>0.0</v>
      </c>
      <c r="G27" s="1">
        <v>0.0</v>
      </c>
      <c r="H27" s="1">
        <v>0.0</v>
      </c>
      <c r="I27" s="14">
        <f>E27*E3+F27*E4+G27*E5+H27*E6</f>
        <v>1257.888462</v>
      </c>
      <c r="J27" s="5"/>
    </row>
    <row r="28">
      <c r="B28" s="1" t="s">
        <v>28</v>
      </c>
      <c r="C28" s="1" t="s">
        <v>29</v>
      </c>
      <c r="D28" s="1">
        <v>35.0</v>
      </c>
      <c r="E28" s="1">
        <f t="shared" si="2"/>
        <v>35</v>
      </c>
      <c r="F28" s="1">
        <v>0.0</v>
      </c>
      <c r="G28" s="1">
        <v>0.0</v>
      </c>
      <c r="H28" s="1">
        <v>0.0</v>
      </c>
      <c r="I28" s="14">
        <f>E28*E3+F28*E4+G28*E5+H28*E6</f>
        <v>1100.652404</v>
      </c>
      <c r="J28" s="5"/>
    </row>
    <row r="29">
      <c r="B29" s="2" t="s">
        <v>30</v>
      </c>
      <c r="C29" s="1" t="s">
        <v>31</v>
      </c>
      <c r="D29" s="1">
        <v>200.0</v>
      </c>
      <c r="I29" s="14"/>
      <c r="J29" s="5"/>
    </row>
    <row r="30">
      <c r="B30" s="1" t="s">
        <v>33</v>
      </c>
      <c r="C30" s="1" t="s">
        <v>34</v>
      </c>
      <c r="D30" s="1">
        <v>60.0</v>
      </c>
      <c r="E30" s="1">
        <v>0.0</v>
      </c>
      <c r="F30" s="1">
        <f t="shared" ref="F30:F33" si="3">D30</f>
        <v>60</v>
      </c>
      <c r="G30" s="1">
        <v>0.0</v>
      </c>
      <c r="H30" s="1">
        <v>0.0</v>
      </c>
      <c r="I30" s="14">
        <f>E30*E3+F30*E4+G30*E5+H30*E6</f>
        <v>1388.916346</v>
      </c>
      <c r="J30" s="5"/>
    </row>
    <row r="31">
      <c r="B31" s="1" t="s">
        <v>36</v>
      </c>
      <c r="C31" s="1" t="s">
        <v>37</v>
      </c>
      <c r="D31" s="1">
        <v>50.0</v>
      </c>
      <c r="E31" s="1">
        <v>0.0</v>
      </c>
      <c r="F31" s="1">
        <f t="shared" si="3"/>
        <v>50</v>
      </c>
      <c r="G31" s="1">
        <v>0.0</v>
      </c>
      <c r="H31" s="1">
        <v>0.0</v>
      </c>
      <c r="I31" s="14">
        <f>E31*E3+F31*E4+G31*E5+H31*E6</f>
        <v>1157.430288</v>
      </c>
      <c r="J31" s="5"/>
    </row>
    <row r="32">
      <c r="B32" s="1" t="s">
        <v>38</v>
      </c>
      <c r="C32" s="1" t="s">
        <v>39</v>
      </c>
      <c r="D32" s="1">
        <v>50.0</v>
      </c>
      <c r="E32" s="1">
        <v>0.0</v>
      </c>
      <c r="F32" s="1">
        <f t="shared" si="3"/>
        <v>50</v>
      </c>
      <c r="G32" s="1">
        <v>0.0</v>
      </c>
      <c r="H32" s="1">
        <v>0.0</v>
      </c>
      <c r="I32" s="14">
        <f>E32*E3+F32*E4+G32*E5+H32*E6</f>
        <v>1157.430288</v>
      </c>
      <c r="J32" s="5"/>
    </row>
    <row r="33">
      <c r="B33" s="1" t="s">
        <v>40</v>
      </c>
      <c r="C33" s="1" t="s">
        <v>41</v>
      </c>
      <c r="D33" s="1">
        <v>20.0</v>
      </c>
      <c r="E33" s="1">
        <v>0.0</v>
      </c>
      <c r="F33" s="1">
        <f t="shared" si="3"/>
        <v>20</v>
      </c>
      <c r="G33" s="1">
        <v>0.0</v>
      </c>
      <c r="H33" s="1">
        <v>0.0</v>
      </c>
      <c r="I33" s="14">
        <f>E33*E3+F33*E4+G33*E5+H33*E6</f>
        <v>462.9721154</v>
      </c>
      <c r="J33" s="5"/>
    </row>
    <row r="34">
      <c r="B34" s="1" t="s">
        <v>43</v>
      </c>
      <c r="C34" s="1" t="s">
        <v>44</v>
      </c>
      <c r="D34" s="1">
        <v>20.0</v>
      </c>
      <c r="E34" s="1">
        <v>0.0</v>
      </c>
      <c r="F34" s="1">
        <v>0.0</v>
      </c>
      <c r="G34" s="3">
        <f>D34</f>
        <v>20</v>
      </c>
      <c r="H34" s="1">
        <v>0.0</v>
      </c>
      <c r="I34" s="14">
        <f>E34*E3+F34*E4+G34*E5+H34*E6</f>
        <v>291.8206731</v>
      </c>
      <c r="J34" s="5"/>
    </row>
    <row r="35">
      <c r="B35" s="2" t="s">
        <v>46</v>
      </c>
      <c r="C35" s="1" t="s">
        <v>47</v>
      </c>
      <c r="D35" s="1">
        <v>100.0</v>
      </c>
      <c r="I35" s="14"/>
      <c r="J35" s="5"/>
    </row>
    <row r="36">
      <c r="B36" s="1" t="s">
        <v>49</v>
      </c>
      <c r="C36" s="1" t="s">
        <v>50</v>
      </c>
      <c r="D36" s="1">
        <v>5.0</v>
      </c>
      <c r="E36" s="1">
        <v>0.0</v>
      </c>
      <c r="F36" s="3">
        <f t="shared" ref="F36:F40" si="4">D36</f>
        <v>5</v>
      </c>
      <c r="G36" s="1">
        <v>0.0</v>
      </c>
      <c r="H36" s="1">
        <v>0.0</v>
      </c>
      <c r="I36" s="14">
        <f>E36*E3+F36*E4+G36*E5+H36*E6</f>
        <v>115.7430288</v>
      </c>
      <c r="J36" s="5"/>
    </row>
    <row r="37">
      <c r="B37" s="1" t="s">
        <v>52</v>
      </c>
      <c r="C37" s="1" t="s">
        <v>53</v>
      </c>
      <c r="D37" s="1">
        <v>10.0</v>
      </c>
      <c r="E37" s="1">
        <v>0.0</v>
      </c>
      <c r="F37" s="3">
        <f t="shared" si="4"/>
        <v>10</v>
      </c>
      <c r="G37" s="1">
        <v>0.0</v>
      </c>
      <c r="H37" s="1">
        <v>0.0</v>
      </c>
      <c r="I37" s="14">
        <f>E37*E3+F37*E4+G37*E5+H37*E6</f>
        <v>231.4860577</v>
      </c>
      <c r="J37" s="5"/>
    </row>
    <row r="38">
      <c r="B38" s="1" t="s">
        <v>55</v>
      </c>
      <c r="C38" s="1" t="s">
        <v>56</v>
      </c>
      <c r="D38" s="1">
        <v>20.0</v>
      </c>
      <c r="E38" s="1">
        <v>0.0</v>
      </c>
      <c r="F38" s="3">
        <f t="shared" si="4"/>
        <v>20</v>
      </c>
      <c r="G38" s="1">
        <v>0.0</v>
      </c>
      <c r="H38" s="1">
        <v>0.0</v>
      </c>
      <c r="I38" s="14">
        <f>E38*E3+F38*E4+G38*E5+H38*E6</f>
        <v>462.9721154</v>
      </c>
      <c r="J38" s="5"/>
    </row>
    <row r="39">
      <c r="B39" s="1" t="s">
        <v>57</v>
      </c>
      <c r="C39" s="1" t="s">
        <v>58</v>
      </c>
      <c r="D39" s="1">
        <v>25.0</v>
      </c>
      <c r="E39" s="1">
        <v>0.0</v>
      </c>
      <c r="F39" s="3">
        <f t="shared" si="4"/>
        <v>25</v>
      </c>
      <c r="G39" s="1">
        <v>0.0</v>
      </c>
      <c r="H39" s="1">
        <v>0.0</v>
      </c>
      <c r="I39" s="14">
        <f>E39*E3+F39*E4+G39*E5+H39*E6</f>
        <v>578.7151442</v>
      </c>
      <c r="J39" s="5"/>
    </row>
    <row r="40">
      <c r="B40" s="1" t="s">
        <v>59</v>
      </c>
      <c r="C40" s="1" t="s">
        <v>60</v>
      </c>
      <c r="D40" s="1">
        <v>10.0</v>
      </c>
      <c r="E40" s="1">
        <v>0.0</v>
      </c>
      <c r="F40" s="3">
        <f t="shared" si="4"/>
        <v>10</v>
      </c>
      <c r="G40" s="1">
        <v>0.0</v>
      </c>
      <c r="H40" s="1">
        <v>0.0</v>
      </c>
      <c r="I40" s="14">
        <f>E40*E3+F40*E4+G40*E5+H40*E6</f>
        <v>231.4860577</v>
      </c>
      <c r="J40" s="5"/>
    </row>
    <row r="41">
      <c r="B41" s="1" t="s">
        <v>61</v>
      </c>
      <c r="C41" s="1" t="s">
        <v>62</v>
      </c>
      <c r="D41" s="1">
        <v>10.0</v>
      </c>
      <c r="E41" s="1">
        <v>0.0</v>
      </c>
      <c r="F41" s="1">
        <v>0.0</v>
      </c>
      <c r="G41" s="3">
        <f t="shared" ref="G41:G44" si="5">D41</f>
        <v>10</v>
      </c>
      <c r="H41" s="1">
        <v>0.0</v>
      </c>
      <c r="I41" s="14">
        <f>E41*E3+F41*E4+G41*E5+H41*E6</f>
        <v>145.9103365</v>
      </c>
      <c r="J41" s="5"/>
    </row>
    <row r="42">
      <c r="B42" s="1" t="s">
        <v>63</v>
      </c>
      <c r="C42" s="1" t="s">
        <v>64</v>
      </c>
      <c r="D42" s="1">
        <v>10.0</v>
      </c>
      <c r="E42" s="1">
        <v>0.0</v>
      </c>
      <c r="F42" s="1">
        <v>0.0</v>
      </c>
      <c r="G42" s="3">
        <f t="shared" si="5"/>
        <v>10</v>
      </c>
      <c r="H42" s="1">
        <v>0.0</v>
      </c>
      <c r="I42" s="14">
        <f>E42*E3+F42*E4+G42*E5+H42*E6</f>
        <v>145.9103365</v>
      </c>
      <c r="J42" s="5"/>
    </row>
    <row r="43">
      <c r="B43" s="1" t="s">
        <v>66</v>
      </c>
      <c r="C43" s="1" t="s">
        <v>67</v>
      </c>
      <c r="D43" s="1">
        <v>5.0</v>
      </c>
      <c r="E43" s="1">
        <v>0.0</v>
      </c>
      <c r="F43" s="1">
        <v>0.0</v>
      </c>
      <c r="G43" s="3">
        <f t="shared" si="5"/>
        <v>5</v>
      </c>
      <c r="H43" s="1">
        <v>0.0</v>
      </c>
      <c r="I43" s="14">
        <f>E43*E3+F43*E4+G43*E5+H43*E6</f>
        <v>72.95516827</v>
      </c>
      <c r="J43" s="5"/>
    </row>
    <row r="44">
      <c r="B44" s="1" t="s">
        <v>68</v>
      </c>
      <c r="C44" s="1" t="s">
        <v>69</v>
      </c>
      <c r="D44" s="1">
        <v>5.0</v>
      </c>
      <c r="E44" s="1">
        <v>0.0</v>
      </c>
      <c r="F44" s="1">
        <v>0.0</v>
      </c>
      <c r="G44" s="3">
        <f t="shared" si="5"/>
        <v>5</v>
      </c>
      <c r="H44" s="1">
        <v>0.0</v>
      </c>
      <c r="I44" s="14">
        <f>E44*E3+F44*E4+G44*E5+H44*E6</f>
        <v>72.95516827</v>
      </c>
      <c r="J44" s="5"/>
    </row>
    <row r="45">
      <c r="B45" s="2" t="s">
        <v>71</v>
      </c>
      <c r="C45" s="1" t="s">
        <v>72</v>
      </c>
      <c r="D45" s="1">
        <v>40.0</v>
      </c>
      <c r="I45" s="14"/>
      <c r="J45" s="5"/>
    </row>
    <row r="46">
      <c r="B46" s="1" t="s">
        <v>74</v>
      </c>
      <c r="C46" s="1" t="s">
        <v>75</v>
      </c>
      <c r="D46" s="1">
        <v>20.0</v>
      </c>
      <c r="E46" s="1">
        <v>0.0</v>
      </c>
      <c r="F46" s="3">
        <f>D46</f>
        <v>20</v>
      </c>
      <c r="G46" s="1">
        <v>0.0</v>
      </c>
      <c r="H46" s="1">
        <f>D46</f>
        <v>20</v>
      </c>
      <c r="I46" s="14">
        <f>E46*E3+F46*E4+G46*E5+H46*E6</f>
        <v>1152.471635</v>
      </c>
      <c r="J46" s="5"/>
    </row>
    <row r="47">
      <c r="B47" s="1" t="s">
        <v>78</v>
      </c>
      <c r="C47" s="1" t="s">
        <v>79</v>
      </c>
      <c r="D47" s="1">
        <v>20.0</v>
      </c>
      <c r="E47" s="1">
        <v>0.0</v>
      </c>
      <c r="F47" s="1">
        <v>0.0</v>
      </c>
      <c r="G47" s="3">
        <f>D47</f>
        <v>20</v>
      </c>
      <c r="H47" s="1">
        <v>0.0</v>
      </c>
      <c r="I47" s="14">
        <f>E47*E3+F47*E4+G47*E5+H47*E6</f>
        <v>291.8206731</v>
      </c>
      <c r="J47" s="5"/>
    </row>
    <row r="49">
      <c r="D49" s="15" t="s">
        <v>127</v>
      </c>
      <c r="E49" s="3">
        <f t="shared" ref="E49:G49" si="6">SUM(E21:E47)</f>
        <v>136</v>
      </c>
      <c r="F49" s="3">
        <f t="shared" si="6"/>
        <v>285</v>
      </c>
      <c r="G49" s="3">
        <f t="shared" si="6"/>
        <v>70</v>
      </c>
      <c r="H49" s="1">
        <f>SUM(H22:H47)</f>
        <v>30</v>
      </c>
      <c r="I49" s="16" t="s">
        <v>128</v>
      </c>
    </row>
    <row r="50">
      <c r="D50" s="17" t="s">
        <v>129</v>
      </c>
      <c r="E50" s="14">
        <f>E49*E3</f>
        <v>4276.820769</v>
      </c>
      <c r="F50" s="14">
        <f>F49*E4</f>
        <v>6597.352644</v>
      </c>
      <c r="G50" s="14">
        <f>G49*E5</f>
        <v>1021.372356</v>
      </c>
      <c r="H50" s="14">
        <f>H49*E6</f>
        <v>1034.249279</v>
      </c>
      <c r="I50" s="18">
        <f>SUM(I22:I47)</f>
        <v>12929.79505</v>
      </c>
    </row>
    <row r="52">
      <c r="B52" s="2"/>
    </row>
    <row r="54">
      <c r="A54" s="1" t="s">
        <v>130</v>
      </c>
    </row>
    <row r="55">
      <c r="B55" s="2" t="s">
        <v>131</v>
      </c>
      <c r="C55" s="2" t="s">
        <v>132</v>
      </c>
      <c r="D55" s="2" t="s">
        <v>133</v>
      </c>
      <c r="E55" s="2" t="s">
        <v>134</v>
      </c>
      <c r="F55" s="2" t="s">
        <v>135</v>
      </c>
      <c r="G55" s="2" t="s">
        <v>136</v>
      </c>
    </row>
    <row r="56">
      <c r="B56" s="1" t="s">
        <v>137</v>
      </c>
      <c r="C56" s="1">
        <v>1200.0</v>
      </c>
      <c r="D56" s="1">
        <v>5.0</v>
      </c>
      <c r="E56" s="3">
        <f>C11</f>
        <v>2080</v>
      </c>
      <c r="F56" s="3">
        <f>SUM(D45,D35,D29,D21)</f>
        <v>476</v>
      </c>
      <c r="G56" s="3">
        <f>C56*F56/(D56*E56)</f>
        <v>54.92307692</v>
      </c>
    </row>
    <row r="57">
      <c r="B57" s="19"/>
      <c r="I57" s="2" t="s">
        <v>132</v>
      </c>
      <c r="J57" s="1">
        <v>1200.0</v>
      </c>
    </row>
    <row r="58">
      <c r="B58" s="6"/>
      <c r="F58" s="5"/>
      <c r="I58" s="2" t="s">
        <v>133</v>
      </c>
      <c r="J58" s="1">
        <v>5.0</v>
      </c>
    </row>
    <row r="59">
      <c r="B59" s="11" t="s">
        <v>5</v>
      </c>
      <c r="C59" s="20" t="s">
        <v>138</v>
      </c>
      <c r="D59" s="10"/>
      <c r="E59" s="10"/>
      <c r="F59" s="6"/>
      <c r="I59" s="2" t="s">
        <v>134</v>
      </c>
      <c r="J59" s="1">
        <v>2080.0</v>
      </c>
    </row>
    <row r="60">
      <c r="B60" s="2" t="s">
        <v>131</v>
      </c>
      <c r="C60" s="20"/>
      <c r="D60" s="9"/>
      <c r="E60" s="21"/>
      <c r="I60" s="2" t="s">
        <v>135</v>
      </c>
      <c r="J60" s="3">
        <f>SUM(D21,D29,D35,D45)</f>
        <v>476</v>
      </c>
    </row>
    <row r="61">
      <c r="B61" s="1" t="s">
        <v>139</v>
      </c>
      <c r="C61" s="22">
        <f>C56*F56/(D56*E56)</f>
        <v>54.92307692</v>
      </c>
      <c r="D61" s="7"/>
      <c r="E61" s="21"/>
      <c r="F61" s="23"/>
      <c r="I61" s="2" t="s">
        <v>136</v>
      </c>
      <c r="J61" s="3">
        <f>J57*J60/(J58*J59)</f>
        <v>54.92307692</v>
      </c>
    </row>
    <row r="62">
      <c r="A62" s="24"/>
      <c r="B62" s="19" t="s">
        <v>140</v>
      </c>
      <c r="C62" s="6"/>
    </row>
    <row r="63">
      <c r="B63" s="10" t="s">
        <v>141</v>
      </c>
      <c r="C63" s="25">
        <v>275.0</v>
      </c>
      <c r="D63" s="9"/>
      <c r="E63" s="26"/>
      <c r="F63" s="23"/>
      <c r="G63" s="7"/>
    </row>
    <row r="64">
      <c r="B64" s="10" t="s">
        <v>142</v>
      </c>
      <c r="C64" s="25">
        <v>21.71</v>
      </c>
    </row>
    <row r="65">
      <c r="B65" s="27" t="s">
        <v>143</v>
      </c>
      <c r="C65" s="1">
        <v>800.0</v>
      </c>
    </row>
    <row r="66">
      <c r="B66" s="2" t="s">
        <v>144</v>
      </c>
      <c r="C66" s="24">
        <f>SUM(C62:C65)</f>
        <v>1096.71</v>
      </c>
      <c r="D66" s="9"/>
      <c r="E66" s="26"/>
      <c r="F66" s="23"/>
    </row>
    <row r="68">
      <c r="A68" s="1" t="s">
        <v>145</v>
      </c>
    </row>
    <row r="69">
      <c r="C69" s="2" t="s">
        <v>146</v>
      </c>
      <c r="D69" s="2" t="s">
        <v>147</v>
      </c>
      <c r="E69" s="2" t="s">
        <v>138</v>
      </c>
      <c r="H69" s="1" t="s">
        <v>148</v>
      </c>
    </row>
    <row r="70">
      <c r="B70" s="1" t="s">
        <v>149</v>
      </c>
      <c r="C70" s="14">
        <f>I28</f>
        <v>1100.652404</v>
      </c>
      <c r="D70" s="1">
        <v>10.0</v>
      </c>
      <c r="E70" s="3">
        <f t="shared" ref="E70:E73" si="7">C70*D70/100</f>
        <v>110.0652404</v>
      </c>
      <c r="H70" s="3">
        <f>D28*10/100</f>
        <v>3.5</v>
      </c>
      <c r="I70" s="28">
        <f>D28*20/100</f>
        <v>7</v>
      </c>
    </row>
    <row r="71">
      <c r="B71" s="1" t="s">
        <v>150</v>
      </c>
      <c r="C71" s="14">
        <f>I30</f>
        <v>1388.916346</v>
      </c>
      <c r="D71" s="1">
        <v>20.0</v>
      </c>
      <c r="E71" s="3">
        <f t="shared" si="7"/>
        <v>277.7832692</v>
      </c>
      <c r="H71" s="3">
        <f>D30*10/100</f>
        <v>6</v>
      </c>
      <c r="I71" s="3">
        <f>D30*20/100</f>
        <v>12</v>
      </c>
    </row>
    <row r="72">
      <c r="B72" s="1" t="s">
        <v>151</v>
      </c>
      <c r="C72" s="14">
        <f>I28</f>
        <v>1100.652404</v>
      </c>
      <c r="D72" s="1">
        <v>10.0</v>
      </c>
      <c r="E72" s="3">
        <f t="shared" si="7"/>
        <v>110.0652404</v>
      </c>
      <c r="H72" s="3">
        <f>D28*10/100</f>
        <v>3.5</v>
      </c>
      <c r="I72" s="3">
        <f>D28*20/100</f>
        <v>7</v>
      </c>
    </row>
    <row r="73">
      <c r="B73" s="1" t="s">
        <v>152</v>
      </c>
      <c r="C73" s="14">
        <f>I39</f>
        <v>578.7151442</v>
      </c>
      <c r="D73" s="1">
        <v>15.0</v>
      </c>
      <c r="E73" s="3">
        <f t="shared" si="7"/>
        <v>86.80727163</v>
      </c>
      <c r="H73" s="3">
        <f>D39*10/100</f>
        <v>2.5</v>
      </c>
      <c r="I73" s="3">
        <f>D39*20/100</f>
        <v>5</v>
      </c>
    </row>
    <row r="74">
      <c r="D74" s="2" t="s">
        <v>153</v>
      </c>
      <c r="E74" s="3">
        <f>SUM(E70:E73)</f>
        <v>584.7210216</v>
      </c>
    </row>
    <row r="77">
      <c r="A77" s="2" t="s">
        <v>154</v>
      </c>
      <c r="B77" s="2" t="s">
        <v>138</v>
      </c>
    </row>
    <row r="78">
      <c r="A78" s="1" t="s">
        <v>144</v>
      </c>
      <c r="B78" s="3">
        <f>C66</f>
        <v>1096.71</v>
      </c>
    </row>
    <row r="79">
      <c r="A79" s="1" t="s">
        <v>155</v>
      </c>
      <c r="B79" s="14">
        <f>I50</f>
        <v>12929.79505</v>
      </c>
    </row>
    <row r="80">
      <c r="A80" s="1" t="s">
        <v>156</v>
      </c>
      <c r="B80" s="29">
        <f>I50*15/100</f>
        <v>1939.469257</v>
      </c>
    </row>
    <row r="81">
      <c r="A81" s="1" t="s">
        <v>157</v>
      </c>
      <c r="B81" s="14">
        <f>E74</f>
        <v>584.7210216</v>
      </c>
    </row>
    <row r="82">
      <c r="A82" s="2" t="s">
        <v>158</v>
      </c>
      <c r="B82" s="3">
        <f>SUM(B78:B81)</f>
        <v>16550.69533</v>
      </c>
    </row>
  </sheetData>
  <hyperlinks>
    <hyperlink r:id="rId1" ref="G3"/>
    <hyperlink r:id="rId2" ref="G4"/>
    <hyperlink r:id="rId3" ref="G5"/>
    <hyperlink r:id="rId4" ref="G6"/>
  </hyperlinks>
  <drawing r:id="rId5"/>
</worksheet>
</file>