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5480" windowHeight="11640"/>
  </bookViews>
  <sheets>
    <sheet name="Dev" sheetId="1" r:id="rId1"/>
    <sheet name="MAS" sheetId="2" r:id="rId2"/>
  </sheets>
  <definedNames>
    <definedName name="_xlnm.Print_Area" localSheetId="0">Dev!$A$1:$V$121</definedName>
  </definedNames>
  <calcPr calcId="125725"/>
</workbook>
</file>

<file path=xl/calcChain.xml><?xml version="1.0" encoding="utf-8"?>
<calcChain xmlns="http://schemas.openxmlformats.org/spreadsheetml/2006/main">
  <c r="T6" i="1"/>
  <c r="R103"/>
  <c r="Q103"/>
  <c r="P103"/>
  <c r="S103" s="1"/>
  <c r="R102"/>
  <c r="Q102"/>
  <c r="P102"/>
  <c r="G103"/>
  <c r="G102"/>
  <c r="R101"/>
  <c r="Q101"/>
  <c r="P101"/>
  <c r="S101" s="1"/>
  <c r="O101"/>
  <c r="K101"/>
  <c r="G101"/>
  <c r="R100"/>
  <c r="Q100"/>
  <c r="P100"/>
  <c r="O100"/>
  <c r="K100"/>
  <c r="G100"/>
  <c r="N115"/>
  <c r="M115"/>
  <c r="L115"/>
  <c r="J115"/>
  <c r="I115"/>
  <c r="H115"/>
  <c r="F115"/>
  <c r="E115"/>
  <c r="D115"/>
  <c r="N105"/>
  <c r="M105"/>
  <c r="L105"/>
  <c r="J105"/>
  <c r="I105"/>
  <c r="H105"/>
  <c r="F105"/>
  <c r="E105"/>
  <c r="D105"/>
  <c r="N98"/>
  <c r="M98"/>
  <c r="L98"/>
  <c r="J98"/>
  <c r="I98"/>
  <c r="H98"/>
  <c r="F98"/>
  <c r="E98"/>
  <c r="D98"/>
  <c r="R95"/>
  <c r="Q95"/>
  <c r="P95"/>
  <c r="S95" s="1"/>
  <c r="O95"/>
  <c r="K95"/>
  <c r="G95"/>
  <c r="R94"/>
  <c r="Q94"/>
  <c r="P94"/>
  <c r="O94"/>
  <c r="K94"/>
  <c r="G94"/>
  <c r="N87"/>
  <c r="M87"/>
  <c r="L87"/>
  <c r="J87"/>
  <c r="I87"/>
  <c r="H87"/>
  <c r="F87"/>
  <c r="E87"/>
  <c r="D87"/>
  <c r="R53"/>
  <c r="Q53"/>
  <c r="P53"/>
  <c r="O53"/>
  <c r="K53"/>
  <c r="G53"/>
  <c r="R52"/>
  <c r="Q52"/>
  <c r="P52"/>
  <c r="R51"/>
  <c r="Q51"/>
  <c r="P51"/>
  <c r="R50"/>
  <c r="Q50"/>
  <c r="P50"/>
  <c r="R49"/>
  <c r="Q49"/>
  <c r="P49"/>
  <c r="N78"/>
  <c r="M78"/>
  <c r="L78"/>
  <c r="J78"/>
  <c r="I78"/>
  <c r="H78"/>
  <c r="D78"/>
  <c r="E78"/>
  <c r="F78"/>
  <c r="R38"/>
  <c r="Q38"/>
  <c r="P38"/>
  <c r="R36"/>
  <c r="Q36"/>
  <c r="P36"/>
  <c r="R34"/>
  <c r="Q34"/>
  <c r="P34"/>
  <c r="R33"/>
  <c r="Q33"/>
  <c r="P33"/>
  <c r="G32"/>
  <c r="G33"/>
  <c r="G36"/>
  <c r="V30"/>
  <c r="N43"/>
  <c r="M43"/>
  <c r="L43"/>
  <c r="J43"/>
  <c r="I43"/>
  <c r="H43"/>
  <c r="F43"/>
  <c r="E43"/>
  <c r="D43"/>
  <c r="N24"/>
  <c r="M24"/>
  <c r="L24"/>
  <c r="J24"/>
  <c r="I24"/>
  <c r="H24"/>
  <c r="F24"/>
  <c r="E24"/>
  <c r="D24"/>
  <c r="O17"/>
  <c r="N17"/>
  <c r="N117" s="1"/>
  <c r="M17"/>
  <c r="L17"/>
  <c r="J17"/>
  <c r="I17"/>
  <c r="I117" s="1"/>
  <c r="H17"/>
  <c r="F17"/>
  <c r="E17"/>
  <c r="R11"/>
  <c r="Q11"/>
  <c r="P11"/>
  <c r="K11"/>
  <c r="G11"/>
  <c r="R133"/>
  <c r="Q133"/>
  <c r="P133"/>
  <c r="O133"/>
  <c r="K133"/>
  <c r="G133"/>
  <c r="R132"/>
  <c r="Q132"/>
  <c r="P132"/>
  <c r="O132"/>
  <c r="K132"/>
  <c r="G132"/>
  <c r="R131"/>
  <c r="Q131"/>
  <c r="P131"/>
  <c r="O131"/>
  <c r="K131"/>
  <c r="G131"/>
  <c r="R130"/>
  <c r="Q130"/>
  <c r="P130"/>
  <c r="O130"/>
  <c r="K130"/>
  <c r="G130"/>
  <c r="T123"/>
  <c r="S123"/>
  <c r="R123"/>
  <c r="Q123"/>
  <c r="P123"/>
  <c r="O123"/>
  <c r="N123"/>
  <c r="M123"/>
  <c r="L123"/>
  <c r="K123"/>
  <c r="J123"/>
  <c r="I123"/>
  <c r="H123"/>
  <c r="G123"/>
  <c r="F123"/>
  <c r="E123"/>
  <c r="D123"/>
  <c r="V122"/>
  <c r="U122"/>
  <c r="P122"/>
  <c r="L122"/>
  <c r="H122"/>
  <c r="D122"/>
  <c r="C122"/>
  <c r="B122"/>
  <c r="A122"/>
  <c r="R114"/>
  <c r="Q114"/>
  <c r="P114"/>
  <c r="O114"/>
  <c r="K114"/>
  <c r="G114"/>
  <c r="R113"/>
  <c r="Q113"/>
  <c r="P113"/>
  <c r="O113"/>
  <c r="K113"/>
  <c r="G113"/>
  <c r="R112"/>
  <c r="Q112"/>
  <c r="P112"/>
  <c r="O112"/>
  <c r="K112"/>
  <c r="G112"/>
  <c r="R111"/>
  <c r="Q111"/>
  <c r="P111"/>
  <c r="O111"/>
  <c r="K111"/>
  <c r="G111"/>
  <c r="R110"/>
  <c r="Q110"/>
  <c r="P110"/>
  <c r="O110"/>
  <c r="K110"/>
  <c r="G110"/>
  <c r="R109"/>
  <c r="Q109"/>
  <c r="P109"/>
  <c r="O109"/>
  <c r="K109"/>
  <c r="G109"/>
  <c r="R108"/>
  <c r="Q108"/>
  <c r="P108"/>
  <c r="O108"/>
  <c r="K108"/>
  <c r="G108"/>
  <c r="R107"/>
  <c r="Q107"/>
  <c r="P107"/>
  <c r="O107"/>
  <c r="K107"/>
  <c r="G107"/>
  <c r="R104"/>
  <c r="Q104"/>
  <c r="P104"/>
  <c r="O104"/>
  <c r="K104"/>
  <c r="G104"/>
  <c r="O103"/>
  <c r="K103"/>
  <c r="O102"/>
  <c r="K102"/>
  <c r="K29"/>
  <c r="R97"/>
  <c r="Q97"/>
  <c r="P97"/>
  <c r="O97"/>
  <c r="K97"/>
  <c r="G97"/>
  <c r="R96"/>
  <c r="Q96"/>
  <c r="P96"/>
  <c r="O96"/>
  <c r="K96"/>
  <c r="G96"/>
  <c r="R93"/>
  <c r="Q93"/>
  <c r="P93"/>
  <c r="O93"/>
  <c r="K93"/>
  <c r="G93"/>
  <c r="R92"/>
  <c r="Q92"/>
  <c r="P92"/>
  <c r="O92"/>
  <c r="K92"/>
  <c r="G92"/>
  <c r="R91"/>
  <c r="Q91"/>
  <c r="P91"/>
  <c r="O91"/>
  <c r="K91"/>
  <c r="G91"/>
  <c r="R90"/>
  <c r="Q90"/>
  <c r="P90"/>
  <c r="O90"/>
  <c r="K90"/>
  <c r="G90"/>
  <c r="R89"/>
  <c r="Q89"/>
  <c r="P89"/>
  <c r="O89"/>
  <c r="K89"/>
  <c r="G89"/>
  <c r="O86"/>
  <c r="K86"/>
  <c r="O85"/>
  <c r="K85"/>
  <c r="O84"/>
  <c r="K84"/>
  <c r="G86"/>
  <c r="G85"/>
  <c r="G84"/>
  <c r="R86"/>
  <c r="Q86"/>
  <c r="P86"/>
  <c r="R85"/>
  <c r="Q85"/>
  <c r="P85"/>
  <c r="R84"/>
  <c r="Q84"/>
  <c r="P84"/>
  <c r="R83"/>
  <c r="Q83"/>
  <c r="P83"/>
  <c r="R77"/>
  <c r="Q77"/>
  <c r="P77"/>
  <c r="R76"/>
  <c r="Q76"/>
  <c r="P76"/>
  <c r="R75"/>
  <c r="Q75"/>
  <c r="P75"/>
  <c r="R74"/>
  <c r="Q74"/>
  <c r="P74"/>
  <c r="R73"/>
  <c r="Q73"/>
  <c r="P73"/>
  <c r="R72"/>
  <c r="Q72"/>
  <c r="P72"/>
  <c r="R71"/>
  <c r="Q71"/>
  <c r="P71"/>
  <c r="R70"/>
  <c r="Q70"/>
  <c r="P70"/>
  <c r="R69"/>
  <c r="Q69"/>
  <c r="P69"/>
  <c r="R68"/>
  <c r="Q68"/>
  <c r="P68"/>
  <c r="R67"/>
  <c r="Q67"/>
  <c r="P67"/>
  <c r="R66"/>
  <c r="Q66"/>
  <c r="P66"/>
  <c r="R65"/>
  <c r="Q65"/>
  <c r="P65"/>
  <c r="R64"/>
  <c r="Q64"/>
  <c r="P64"/>
  <c r="R63"/>
  <c r="Q63"/>
  <c r="P63"/>
  <c r="R62"/>
  <c r="Q62"/>
  <c r="P62"/>
  <c r="R61"/>
  <c r="Q61"/>
  <c r="P61"/>
  <c r="R60"/>
  <c r="Q60"/>
  <c r="P60"/>
  <c r="R59"/>
  <c r="Q59"/>
  <c r="P59"/>
  <c r="R58"/>
  <c r="Q58"/>
  <c r="P58"/>
  <c r="R57"/>
  <c r="Q57"/>
  <c r="P57"/>
  <c r="R56"/>
  <c r="Q56"/>
  <c r="P56"/>
  <c r="R55"/>
  <c r="Q55"/>
  <c r="P55"/>
  <c r="R54"/>
  <c r="Q54"/>
  <c r="P54"/>
  <c r="R48"/>
  <c r="Q48"/>
  <c r="P48"/>
  <c r="R42"/>
  <c r="Q42"/>
  <c r="P42"/>
  <c r="O42"/>
  <c r="K42"/>
  <c r="G42"/>
  <c r="R41"/>
  <c r="Q41"/>
  <c r="P41"/>
  <c r="O41"/>
  <c r="K41"/>
  <c r="G41"/>
  <c r="R40"/>
  <c r="Q40"/>
  <c r="P40"/>
  <c r="O40"/>
  <c r="K40"/>
  <c r="G40"/>
  <c r="R39"/>
  <c r="Q39"/>
  <c r="P39"/>
  <c r="O39"/>
  <c r="K39"/>
  <c r="G39"/>
  <c r="P29"/>
  <c r="K34"/>
  <c r="G29"/>
  <c r="R37"/>
  <c r="Q37"/>
  <c r="P37"/>
  <c r="R35"/>
  <c r="Q35"/>
  <c r="P35"/>
  <c r="R32"/>
  <c r="Q32"/>
  <c r="P32"/>
  <c r="R31"/>
  <c r="Q31"/>
  <c r="P31"/>
  <c r="R30"/>
  <c r="Q30"/>
  <c r="P30"/>
  <c r="R29"/>
  <c r="Q29"/>
  <c r="R28"/>
  <c r="Q28"/>
  <c r="P28"/>
  <c r="R27"/>
  <c r="Q27"/>
  <c r="P27"/>
  <c r="R26"/>
  <c r="Q26"/>
  <c r="P26"/>
  <c r="R23"/>
  <c r="Q23"/>
  <c r="P23"/>
  <c r="R22"/>
  <c r="Q22"/>
  <c r="P22"/>
  <c r="R21"/>
  <c r="Q21"/>
  <c r="P21"/>
  <c r="R20"/>
  <c r="Q20"/>
  <c r="P20"/>
  <c r="R19"/>
  <c r="Q19"/>
  <c r="P19"/>
  <c r="P16"/>
  <c r="R16"/>
  <c r="Q16"/>
  <c r="R15"/>
  <c r="Q15"/>
  <c r="R14"/>
  <c r="Q14"/>
  <c r="R13"/>
  <c r="Q13"/>
  <c r="P13"/>
  <c r="T46"/>
  <c r="S46"/>
  <c r="R46"/>
  <c r="Q46"/>
  <c r="P46"/>
  <c r="O46"/>
  <c r="N46"/>
  <c r="M46"/>
  <c r="L46"/>
  <c r="K46"/>
  <c r="J46"/>
  <c r="I46"/>
  <c r="H46"/>
  <c r="G46"/>
  <c r="F46"/>
  <c r="E46"/>
  <c r="D46"/>
  <c r="V45"/>
  <c r="U45"/>
  <c r="P45"/>
  <c r="L45"/>
  <c r="H45"/>
  <c r="D45"/>
  <c r="C45"/>
  <c r="B45"/>
  <c r="A45"/>
  <c r="R12"/>
  <c r="Q12"/>
  <c r="P12"/>
  <c r="O77"/>
  <c r="K77"/>
  <c r="G77"/>
  <c r="O76"/>
  <c r="K76"/>
  <c r="G76"/>
  <c r="O75"/>
  <c r="K75"/>
  <c r="G75"/>
  <c r="O74"/>
  <c r="K74"/>
  <c r="G74"/>
  <c r="O73"/>
  <c r="K73"/>
  <c r="G73"/>
  <c r="O72"/>
  <c r="K72"/>
  <c r="G72"/>
  <c r="O71"/>
  <c r="K71"/>
  <c r="G71"/>
  <c r="O70"/>
  <c r="K70"/>
  <c r="G70"/>
  <c r="O69"/>
  <c r="K69"/>
  <c r="G69"/>
  <c r="O68"/>
  <c r="K68"/>
  <c r="G68"/>
  <c r="O67"/>
  <c r="K67"/>
  <c r="G67"/>
  <c r="O66"/>
  <c r="K66"/>
  <c r="G66"/>
  <c r="O65"/>
  <c r="K65"/>
  <c r="G65"/>
  <c r="O64"/>
  <c r="K64"/>
  <c r="G64"/>
  <c r="O63"/>
  <c r="K63"/>
  <c r="G63"/>
  <c r="O62"/>
  <c r="K62"/>
  <c r="G62"/>
  <c r="O61"/>
  <c r="K61"/>
  <c r="G61"/>
  <c r="O60"/>
  <c r="K60"/>
  <c r="G60"/>
  <c r="O59"/>
  <c r="K59"/>
  <c r="O58"/>
  <c r="K58"/>
  <c r="O57"/>
  <c r="K57"/>
  <c r="O56"/>
  <c r="K56"/>
  <c r="A58"/>
  <c r="A59" s="1"/>
  <c r="A60" s="1"/>
  <c r="A61" s="1"/>
  <c r="A62" s="1"/>
  <c r="A63" s="1"/>
  <c r="A64" s="1"/>
  <c r="A65" s="1"/>
  <c r="A66" s="1"/>
  <c r="A67" s="1"/>
  <c r="G59"/>
  <c r="G58"/>
  <c r="G57"/>
  <c r="G56"/>
  <c r="G52"/>
  <c r="G51"/>
  <c r="G50"/>
  <c r="G49"/>
  <c r="K38"/>
  <c r="G38"/>
  <c r="A37"/>
  <c r="A38" s="1"/>
  <c r="A39" s="1"/>
  <c r="A40" s="1"/>
  <c r="O38"/>
  <c r="O37"/>
  <c r="K37"/>
  <c r="G37"/>
  <c r="O36"/>
  <c r="K36"/>
  <c r="O35"/>
  <c r="K35"/>
  <c r="G35"/>
  <c r="O34"/>
  <c r="G34"/>
  <c r="O33"/>
  <c r="K33"/>
  <c r="O32"/>
  <c r="K32"/>
  <c r="O31"/>
  <c r="K31"/>
  <c r="G31"/>
  <c r="O30"/>
  <c r="K30"/>
  <c r="G30"/>
  <c r="O29"/>
  <c r="O21"/>
  <c r="K21"/>
  <c r="G21"/>
  <c r="K15"/>
  <c r="G15"/>
  <c r="K12"/>
  <c r="B80"/>
  <c r="O83"/>
  <c r="K83"/>
  <c r="K87" s="1"/>
  <c r="G83"/>
  <c r="K55"/>
  <c r="O55"/>
  <c r="G55"/>
  <c r="G54"/>
  <c r="O54"/>
  <c r="K54"/>
  <c r="O52"/>
  <c r="K52"/>
  <c r="O51"/>
  <c r="K51"/>
  <c r="O50"/>
  <c r="K50"/>
  <c r="O49"/>
  <c r="K49"/>
  <c r="O48"/>
  <c r="K48"/>
  <c r="G48"/>
  <c r="O28"/>
  <c r="O27"/>
  <c r="O26"/>
  <c r="K28"/>
  <c r="K27"/>
  <c r="K26"/>
  <c r="G28"/>
  <c r="G27"/>
  <c r="G26"/>
  <c r="O23"/>
  <c r="K23"/>
  <c r="G23"/>
  <c r="O22"/>
  <c r="K22"/>
  <c r="G22"/>
  <c r="O20"/>
  <c r="K20"/>
  <c r="G20"/>
  <c r="O19"/>
  <c r="K19"/>
  <c r="G19"/>
  <c r="K16"/>
  <c r="K14"/>
  <c r="K13"/>
  <c r="G16"/>
  <c r="G12"/>
  <c r="A12"/>
  <c r="A13" s="1"/>
  <c r="A14" s="1"/>
  <c r="A15" s="1"/>
  <c r="A16" s="1"/>
  <c r="O81"/>
  <c r="N81"/>
  <c r="M81"/>
  <c r="L81"/>
  <c r="L80"/>
  <c r="K81"/>
  <c r="J81"/>
  <c r="I81"/>
  <c r="H81"/>
  <c r="H80"/>
  <c r="A19"/>
  <c r="A20" s="1"/>
  <c r="A21" s="1"/>
  <c r="A22" s="1"/>
  <c r="V80"/>
  <c r="U80"/>
  <c r="P80"/>
  <c r="T81"/>
  <c r="S81"/>
  <c r="R81"/>
  <c r="Q81"/>
  <c r="P81"/>
  <c r="G81"/>
  <c r="E81"/>
  <c r="D81"/>
  <c r="F81"/>
  <c r="D80"/>
  <c r="A80"/>
  <c r="C80"/>
  <c r="D128" i="2"/>
  <c r="E128"/>
  <c r="F128"/>
  <c r="G128"/>
  <c r="C128"/>
  <c r="F127"/>
  <c r="F119" i="1"/>
  <c r="F126" i="2"/>
  <c r="F125"/>
  <c r="F124"/>
  <c r="F123"/>
  <c r="F121"/>
  <c r="F120"/>
  <c r="F119"/>
  <c r="F118"/>
  <c r="F117"/>
  <c r="F116"/>
  <c r="F115"/>
  <c r="F114"/>
  <c r="F113"/>
  <c r="F112"/>
  <c r="F111"/>
  <c r="F110"/>
  <c r="F109"/>
  <c r="F106"/>
  <c r="F105"/>
  <c r="F104"/>
  <c r="F103"/>
  <c r="F102"/>
  <c r="F101"/>
  <c r="F100"/>
  <c r="F99"/>
  <c r="F98"/>
  <c r="F97"/>
  <c r="F95"/>
  <c r="F94"/>
  <c r="F93"/>
  <c r="F91"/>
  <c r="F90"/>
  <c r="F88"/>
  <c r="F87"/>
  <c r="F86"/>
  <c r="F85"/>
  <c r="F84"/>
  <c r="F83"/>
  <c r="F82"/>
  <c r="F81"/>
  <c r="F80"/>
  <c r="F77"/>
  <c r="F76"/>
  <c r="F75"/>
  <c r="F74"/>
  <c r="F73"/>
  <c r="F72"/>
  <c r="F71"/>
  <c r="F70"/>
  <c r="F69"/>
  <c r="F67"/>
  <c r="F66"/>
  <c r="F65"/>
  <c r="F63"/>
  <c r="F62"/>
  <c r="F61"/>
  <c r="F59"/>
  <c r="F58"/>
  <c r="F57"/>
  <c r="F56"/>
  <c r="F55"/>
  <c r="F54"/>
  <c r="F53"/>
  <c r="F51"/>
  <c r="F50"/>
  <c r="F49"/>
  <c r="F48"/>
  <c r="F46"/>
  <c r="F45"/>
  <c r="F44"/>
  <c r="F43"/>
  <c r="F42"/>
  <c r="F41"/>
  <c r="F40"/>
  <c r="F39"/>
  <c r="F38"/>
  <c r="F37"/>
  <c r="F36"/>
  <c r="F35"/>
  <c r="F33"/>
  <c r="F31"/>
  <c r="F30"/>
  <c r="F29"/>
  <c r="F28"/>
  <c r="F27"/>
  <c r="F26"/>
  <c r="F25"/>
  <c r="F24"/>
  <c r="F23"/>
  <c r="F21"/>
  <c r="F19"/>
  <c r="F18"/>
  <c r="F17"/>
  <c r="F16"/>
  <c r="F15"/>
  <c r="F14"/>
  <c r="F13"/>
  <c r="F11"/>
  <c r="F10"/>
  <c r="F9"/>
  <c r="F8"/>
  <c r="F7"/>
  <c r="O115" i="1" l="1"/>
  <c r="S102"/>
  <c r="T102" s="1"/>
  <c r="T101"/>
  <c r="S49"/>
  <c r="K115"/>
  <c r="R115"/>
  <c r="H117"/>
  <c r="M117"/>
  <c r="S100"/>
  <c r="T100" s="1"/>
  <c r="T103"/>
  <c r="O105"/>
  <c r="Q115"/>
  <c r="F117"/>
  <c r="L117"/>
  <c r="O87"/>
  <c r="Q87"/>
  <c r="K105"/>
  <c r="R105"/>
  <c r="E117"/>
  <c r="J117"/>
  <c r="S38"/>
  <c r="S83"/>
  <c r="Q105"/>
  <c r="S53"/>
  <c r="T53" s="1"/>
  <c r="G87"/>
  <c r="P115"/>
  <c r="R87"/>
  <c r="O98"/>
  <c r="S51"/>
  <c r="T51" s="1"/>
  <c r="S94"/>
  <c r="T94" s="1"/>
  <c r="O78"/>
  <c r="S50"/>
  <c r="T50" s="1"/>
  <c r="G115"/>
  <c r="B117"/>
  <c r="O24"/>
  <c r="G24"/>
  <c r="P24"/>
  <c r="G98"/>
  <c r="Q98"/>
  <c r="P105"/>
  <c r="K17"/>
  <c r="T38"/>
  <c r="T95"/>
  <c r="R17"/>
  <c r="O43"/>
  <c r="S13"/>
  <c r="T13" s="1"/>
  <c r="R24"/>
  <c r="S21"/>
  <c r="S130"/>
  <c r="T130" s="1"/>
  <c r="S132"/>
  <c r="T132" s="1"/>
  <c r="Q17"/>
  <c r="P87"/>
  <c r="K24"/>
  <c r="K78"/>
  <c r="Q78"/>
  <c r="K98"/>
  <c r="R98"/>
  <c r="S90"/>
  <c r="T90" s="1"/>
  <c r="S92"/>
  <c r="G105"/>
  <c r="S36"/>
  <c r="T36" s="1"/>
  <c r="S52"/>
  <c r="T52" s="1"/>
  <c r="S54"/>
  <c r="T54" s="1"/>
  <c r="S58"/>
  <c r="S62"/>
  <c r="S66"/>
  <c r="S70"/>
  <c r="S74"/>
  <c r="S89"/>
  <c r="S91"/>
  <c r="S97"/>
  <c r="T97" s="1"/>
  <c r="S27"/>
  <c r="Q43"/>
  <c r="S30"/>
  <c r="P98"/>
  <c r="R78"/>
  <c r="G78"/>
  <c r="T49"/>
  <c r="P78"/>
  <c r="D17"/>
  <c r="D117" s="1"/>
  <c r="S33"/>
  <c r="T33" s="1"/>
  <c r="S19"/>
  <c r="T19" s="1"/>
  <c r="R43"/>
  <c r="S34"/>
  <c r="T34" s="1"/>
  <c r="Q24"/>
  <c r="K43"/>
  <c r="G43"/>
  <c r="S35"/>
  <c r="T35" s="1"/>
  <c r="P43"/>
  <c r="V65"/>
  <c r="S32"/>
  <c r="T32" s="1"/>
  <c r="J119"/>
  <c r="J120" s="1"/>
  <c r="S131"/>
  <c r="T131" s="1"/>
  <c r="S133"/>
  <c r="T133" s="1"/>
  <c r="S11"/>
  <c r="S16"/>
  <c r="T16" s="1"/>
  <c r="S22"/>
  <c r="T22" s="1"/>
  <c r="S40"/>
  <c r="T40" s="1"/>
  <c r="S42"/>
  <c r="S84"/>
  <c r="T84" s="1"/>
  <c r="S104"/>
  <c r="T104" s="1"/>
  <c r="S57"/>
  <c r="T57" s="1"/>
  <c r="S61"/>
  <c r="T61" s="1"/>
  <c r="S65"/>
  <c r="T65" s="1"/>
  <c r="S69"/>
  <c r="T69" s="1"/>
  <c r="S73"/>
  <c r="T73" s="1"/>
  <c r="S77"/>
  <c r="T77" s="1"/>
  <c r="T92"/>
  <c r="S108"/>
  <c r="T108" s="1"/>
  <c r="S110"/>
  <c r="T110" s="1"/>
  <c r="S112"/>
  <c r="T112" s="1"/>
  <c r="S114"/>
  <c r="T114" s="1"/>
  <c r="S26"/>
  <c r="T26" s="1"/>
  <c r="T27"/>
  <c r="T58"/>
  <c r="T62"/>
  <c r="T66"/>
  <c r="S67"/>
  <c r="T67" s="1"/>
  <c r="T70"/>
  <c r="S71"/>
  <c r="T71" s="1"/>
  <c r="T74"/>
  <c r="S75"/>
  <c r="T75" s="1"/>
  <c r="S107"/>
  <c r="T107" s="1"/>
  <c r="S109"/>
  <c r="S111"/>
  <c r="T111" s="1"/>
  <c r="S113"/>
  <c r="T113" s="1"/>
  <c r="S20"/>
  <c r="T20" s="1"/>
  <c r="S28"/>
  <c r="T28" s="1"/>
  <c r="S31"/>
  <c r="T31" s="1"/>
  <c r="S37"/>
  <c r="T37" s="1"/>
  <c r="S48"/>
  <c r="T48" s="1"/>
  <c r="S56"/>
  <c r="T56" s="1"/>
  <c r="S60"/>
  <c r="S64"/>
  <c r="T64" s="1"/>
  <c r="S68"/>
  <c r="T68" s="1"/>
  <c r="S72"/>
  <c r="T72" s="1"/>
  <c r="S76"/>
  <c r="T76" s="1"/>
  <c r="S23"/>
  <c r="T23" s="1"/>
  <c r="S29"/>
  <c r="T29" s="1"/>
  <c r="S39"/>
  <c r="T39" s="1"/>
  <c r="S41"/>
  <c r="T41" s="1"/>
  <c r="T89"/>
  <c r="T91"/>
  <c r="S93"/>
  <c r="T93" s="1"/>
  <c r="S96"/>
  <c r="T96" s="1"/>
  <c r="P15"/>
  <c r="S15" s="1"/>
  <c r="T15" s="1"/>
  <c r="T21"/>
  <c r="S59"/>
  <c r="T59" s="1"/>
  <c r="A41"/>
  <c r="A42" s="1"/>
  <c r="T30"/>
  <c r="S85"/>
  <c r="T85" s="1"/>
  <c r="S86"/>
  <c r="T86" s="1"/>
  <c r="T83"/>
  <c r="S63"/>
  <c r="T63" s="1"/>
  <c r="S55"/>
  <c r="T55" s="1"/>
  <c r="T42"/>
  <c r="A68"/>
  <c r="A69" s="1"/>
  <c r="A70" s="1"/>
  <c r="A71" s="1"/>
  <c r="A72" s="1"/>
  <c r="A26"/>
  <c r="A27" s="1"/>
  <c r="A28" s="1"/>
  <c r="A29" s="1"/>
  <c r="A30" s="1"/>
  <c r="A31" s="1"/>
  <c r="A32" s="1"/>
  <c r="A33" s="1"/>
  <c r="A34" s="1"/>
  <c r="A35" s="1"/>
  <c r="F120"/>
  <c r="A23"/>
  <c r="S12"/>
  <c r="T12" s="1"/>
  <c r="L118"/>
  <c r="M118" s="1"/>
  <c r="K117" l="1"/>
  <c r="K118" s="1"/>
  <c r="Q117"/>
  <c r="O117"/>
  <c r="O118" s="1"/>
  <c r="T87"/>
  <c r="R117"/>
  <c r="T109"/>
  <c r="T115" s="1"/>
  <c r="S115"/>
  <c r="S87"/>
  <c r="T98"/>
  <c r="S98"/>
  <c r="T105"/>
  <c r="S105"/>
  <c r="S78"/>
  <c r="S24"/>
  <c r="T11"/>
  <c r="T60"/>
  <c r="T78" s="1"/>
  <c r="T24"/>
  <c r="T43"/>
  <c r="S43"/>
  <c r="H118"/>
  <c r="I118" s="1"/>
  <c r="A73"/>
  <c r="A74" s="1"/>
  <c r="A75" s="1"/>
  <c r="A76" s="1"/>
  <c r="A77" s="1"/>
  <c r="V90"/>
  <c r="A48"/>
  <c r="A49" l="1"/>
  <c r="A50" s="1"/>
  <c r="A51" s="1"/>
  <c r="A52" s="1"/>
  <c r="A53" s="1"/>
  <c r="A54" s="1"/>
  <c r="A83"/>
  <c r="A84" s="1"/>
  <c r="A85" s="1"/>
  <c r="A86" s="1"/>
  <c r="A55" l="1"/>
  <c r="A56" s="1"/>
  <c r="V74"/>
  <c r="A89"/>
  <c r="A90" l="1"/>
  <c r="A91" s="1"/>
  <c r="A92" s="1"/>
  <c r="A93" s="1"/>
  <c r="A94" s="1"/>
  <c r="A100"/>
  <c r="A95" l="1"/>
  <c r="A96" s="1"/>
  <c r="A97" s="1"/>
  <c r="A107"/>
  <c r="A101"/>
  <c r="A125" l="1"/>
  <c r="A108"/>
  <c r="A109" s="1"/>
  <c r="A110" s="1"/>
  <c r="A111" s="1"/>
  <c r="A112" s="1"/>
  <c r="A113" s="1"/>
  <c r="A114" s="1"/>
  <c r="A102"/>
  <c r="A126" l="1"/>
  <c r="A127" s="1"/>
  <c r="A130"/>
  <c r="A131" s="1"/>
  <c r="A103"/>
  <c r="A104" l="1"/>
  <c r="G13" l="1"/>
  <c r="G17" s="1"/>
  <c r="G117" s="1"/>
  <c r="P14"/>
  <c r="G14"/>
  <c r="S14" l="1"/>
  <c r="S17" s="1"/>
  <c r="S117" s="1"/>
  <c r="P17"/>
  <c r="U117"/>
  <c r="U4" s="1"/>
  <c r="P117" l="1"/>
  <c r="P118" s="1"/>
  <c r="Q118" s="1"/>
  <c r="T14"/>
  <c r="T17" s="1"/>
  <c r="T117" s="1"/>
  <c r="G118"/>
  <c r="T118" l="1"/>
  <c r="D118"/>
  <c r="E118" s="1"/>
</calcChain>
</file>

<file path=xl/sharedStrings.xml><?xml version="1.0" encoding="utf-8"?>
<sst xmlns="http://schemas.openxmlformats.org/spreadsheetml/2006/main" count="467" uniqueCount="411">
  <si>
    <t>Task</t>
  </si>
  <si>
    <t>Ref</t>
  </si>
  <si>
    <t>Average effective development days per week</t>
  </si>
  <si>
    <t>Comments</t>
  </si>
  <si>
    <t>Var</t>
  </si>
  <si>
    <t>Misc</t>
  </si>
  <si>
    <t>Days Done</t>
  </si>
  <si>
    <t>Days Left</t>
  </si>
  <si>
    <t>Available days (effective days)</t>
  </si>
  <si>
    <t>Associates Scheme</t>
  </si>
  <si>
    <t>Total</t>
  </si>
  <si>
    <t>Colour Codes</t>
  </si>
  <si>
    <t>Completed</t>
  </si>
  <si>
    <t>#</t>
  </si>
  <si>
    <t>Estimated Days</t>
  </si>
  <si>
    <t>Tracking</t>
  </si>
  <si>
    <t>Preparation</t>
  </si>
  <si>
    <t>T1</t>
  </si>
  <si>
    <t>Create the MAS database, and add the new DB Tables</t>
  </si>
  <si>
    <t>T2</t>
  </si>
  <si>
    <t>T3</t>
  </si>
  <si>
    <t>T4</t>
  </si>
  <si>
    <t>T5</t>
  </si>
  <si>
    <r>
      <t xml:space="preserve">Make Join set the Marketing Activity for a new Member joined by an existing Member to ‘Joined by Member’. See </t>
    </r>
    <r>
      <rPr>
        <i/>
        <sz val="10"/>
        <rFont val="Times New Roman"/>
        <family val="1"/>
      </rPr>
      <t>3.2.5.4 Member Joined by Another Member</t>
    </r>
  </si>
  <si>
    <t>Session Handling Changes</t>
  </si>
  <si>
    <t>T6</t>
  </si>
  <si>
    <t>Change ASLCId in the Sessions and Visits tables to TFVisitsId and similarly change the global sessions variable $ASLCId to $TFVisitsId everywhere, plus associated comments.</t>
  </si>
  <si>
    <t>T7</t>
  </si>
  <si>
    <t>Make NewSession() include the TFVistsId</t>
  </si>
  <si>
    <t>T8</t>
  </si>
  <si>
    <t>‘Traditional’ Web Site Tracking</t>
  </si>
  <si>
    <t>T9</t>
  </si>
  <si>
    <t>Install phpOpenTracker</t>
  </si>
  <si>
    <t>T10</t>
  </si>
  <si>
    <t>Integrate phpOpenTracker with the LeLotto site and MAS</t>
  </si>
  <si>
    <t>T11</t>
  </si>
  <si>
    <t>Select, customise and extending reports and make them available via MAS</t>
  </si>
  <si>
    <t>Marketing Campaigns</t>
  </si>
  <si>
    <t>T12</t>
  </si>
  <si>
    <t>Add/Edit/Delete Marketing Campaigns. CPM or CPC changes must include an effective date.</t>
  </si>
  <si>
    <t>Marketing Activities and Related Tracking</t>
  </si>
  <si>
    <t>T13</t>
  </si>
  <si>
    <t>Add/Edit/Delete Marketing Activities</t>
  </si>
  <si>
    <t>T14</t>
  </si>
  <si>
    <t>Capture the required data as a by product of the operation of LeLotto. (Extend and adjust the current Associates Scheme work.)</t>
  </si>
  <si>
    <t>T15</t>
  </si>
  <si>
    <r>
      <t xml:space="preserve">Extend Login (MemWrk.php) to check no cookie tracking load cases and retrospectively adjust the visits case if it becomes apparent that TPreProc.php made the wrong choice. See </t>
    </r>
    <r>
      <rPr>
        <i/>
        <sz val="10"/>
        <rFont val="Times New Roman"/>
        <family val="1"/>
      </rPr>
      <t>3.2.5 The Tracking Process</t>
    </r>
  </si>
  <si>
    <t>T16</t>
  </si>
  <si>
    <t>Class to generate a tracking code for use by the manual or automatic routines. (Modify class written for Associates Scheme.)</t>
  </si>
  <si>
    <t>T17</t>
  </si>
  <si>
    <t>Create tracking code for the cases where such as PR where code generation is not automatic</t>
  </si>
  <si>
    <t>T18</t>
  </si>
  <si>
    <t>Generation and posting of MA Transactions as part of End of Day processing.</t>
  </si>
  <si>
    <t>T19</t>
  </si>
  <si>
    <t>Manual entry and posting of MA transactions</t>
  </si>
  <si>
    <t>T20</t>
  </si>
  <si>
    <t>Add/Edit/Delete Tracking Urls – the TUrls table – which must integrate with the Associates Scheme re a default referrer url and tracking code.</t>
  </si>
  <si>
    <t>T21</t>
  </si>
  <si>
    <t>Link in a forum system for Marketing/Campaign note taking purposes</t>
  </si>
  <si>
    <t>Search Engine</t>
  </si>
  <si>
    <t>T22</t>
  </si>
  <si>
    <t>Add search engine detection to to the current SessionStart() function in SessionMax.inc, possibly via the CReferrer class, with the results to be recorded in the MAS table SEVisits. This is to be done for all visits, regardless of whether they include a tracking code or not.</t>
  </si>
  <si>
    <t>T23</t>
  </si>
  <si>
    <t>Devise a process to link general tracking information for Associate Scheme visitors to the additional Associate Scheme specific tables, based on the Marketing Activity type for the Associate Scheme</t>
  </si>
  <si>
    <t>T24</t>
  </si>
  <si>
    <t>Change the current Associates Scheme code creation to use the new general routine</t>
  </si>
  <si>
    <t>T25</t>
  </si>
  <si>
    <t>Add new DB tables for Associates and ASGrades</t>
  </si>
  <si>
    <t>T26</t>
  </si>
  <si>
    <t>Add a procedure to Control Panel for signing up as an Associate</t>
  </si>
  <si>
    <t>T27</t>
  </si>
  <si>
    <t>Add a procedure to Control Panel for resigning as an Associate. This will require some process to handle reclassifying the associate’s associatees, and accounting for this in reporting</t>
  </si>
  <si>
    <t>T28</t>
  </si>
  <si>
    <t>Add a default referrer url and default tracking code re the TUrls table for the ‘no tracking link no cookie’ arrivals case</t>
  </si>
  <si>
    <t>T29</t>
  </si>
  <si>
    <t>Prevent deletion of a member who is an Associate</t>
  </si>
  <si>
    <t>T30</t>
  </si>
  <si>
    <t>Add a procedure for recording whether an Associate is a member of the Affiliate Showcase Scheme, and if so, at what level i.e. Free, Pro, or Executive</t>
  </si>
  <si>
    <t>T31</t>
  </si>
  <si>
    <t>Add an admin procedure to Add/Edit the ASGrades table, and to manually set grades re JV negotiations</t>
  </si>
  <si>
    <t>T32</t>
  </si>
  <si>
    <t>Extend End of Day to perform the grade related processing</t>
  </si>
  <si>
    <t>T33</t>
  </si>
  <si>
    <t>Check associatee status for Syndicates</t>
  </si>
  <si>
    <t>T34</t>
  </si>
  <si>
    <r>
      <t xml:space="preserve">Provide a means of resolving tracking disputes i.e. a claim from Associate A that Member M should have been identified as an Associatee of Associate A. This will mean looking through the Visits records to see if a mistake could have been made. See  </t>
    </r>
    <r>
      <rPr>
        <i/>
        <sz val="10"/>
        <rFont val="Times New Roman"/>
        <family val="1"/>
      </rPr>
      <t>3.2.5 The Tracking Process</t>
    </r>
  </si>
  <si>
    <t>Emails – Own Lists</t>
  </si>
  <si>
    <t>T35</t>
  </si>
  <si>
    <t>Integration of email specific requirements into the tracking system</t>
  </si>
  <si>
    <t>T36</t>
  </si>
  <si>
    <t>Integration with the mailing system</t>
  </si>
  <si>
    <t>T37</t>
  </si>
  <si>
    <t>Module to serve tracking images to html emails and record the hits</t>
  </si>
  <si>
    <t>T38</t>
  </si>
  <si>
    <t>Unsubscribe link operation</t>
  </si>
  <si>
    <t>Ezines</t>
  </si>
  <si>
    <t>T39</t>
  </si>
  <si>
    <t>Integration of the ezine specific requirements into the tracking system</t>
  </si>
  <si>
    <t>T40</t>
  </si>
  <si>
    <t>T41</t>
  </si>
  <si>
    <t>A ‘LeLotto News’ page for non-member subscribers, where they can change their html/text choice, their email address, name etc, and also unsubscribe</t>
  </si>
  <si>
    <t>T42</t>
  </si>
  <si>
    <t>A ‘double opt in’ process for ezine subscriptions, in two forms, one for Members and another for all other subscribers</t>
  </si>
  <si>
    <t>T43</t>
  </si>
  <si>
    <t>T44</t>
  </si>
  <si>
    <t>Add a ‘Subscribe to Ezine’ link to the bottom right of the site, which brings up a subscribe form, which could also offer other things e.g. ebook, and ask the ‘How did you hear about LeLotto please?’ question in the unknown source case.</t>
  </si>
  <si>
    <t>T45</t>
  </si>
  <si>
    <t>Add a ‘Subscribe to Ezine’ exit popup for visitors who haven’t subscribed or joined, with options as for the above item.</t>
  </si>
  <si>
    <t>Ebooks</t>
  </si>
  <si>
    <t>T46</t>
  </si>
  <si>
    <t>Integration of the ebook specific requirements into the tracking system</t>
  </si>
  <si>
    <t>T47</t>
  </si>
  <si>
    <t>Download module which generates an MTrans transaction for the download</t>
  </si>
  <si>
    <t>T48</t>
  </si>
  <si>
    <t>Add an optional ‘Subscribe to Ezine’ form at the point of download, and ask the ‘How did you hear about LeLotto please?’ question in the unknown source case.</t>
  </si>
  <si>
    <t>Advertisements Online</t>
  </si>
  <si>
    <t>T49</t>
  </si>
  <si>
    <t>Integration of the ad specific requirements into the tracking system</t>
  </si>
  <si>
    <t>T50</t>
  </si>
  <si>
    <t>Enter (post) Impression, and Cost Transactions</t>
  </si>
  <si>
    <t>T51</t>
  </si>
  <si>
    <t>Generation and posting of Cost Transactions as part of End of Day processing</t>
  </si>
  <si>
    <t>List Building System</t>
  </si>
  <si>
    <t>L1</t>
  </si>
  <si>
    <t>Add/Edit/Delete LLists</t>
  </si>
  <si>
    <t>L2</t>
  </si>
  <si>
    <t>Add ‘built-in’ list knowledge to the list system incl capture of the required data as a by product of the operation of LeLotto</t>
  </si>
  <si>
    <t>L3</t>
  </si>
  <si>
    <t>Add/Edit/Copy/Move/Delete List People, with smart ways to find the required person. [A People module has been written but that will need to be extended and enhanced.]</t>
  </si>
  <si>
    <t>L4</t>
  </si>
  <si>
    <t>Integrate the above with the Help System, when that is written, so that Customer Service staff will have full information available about the person they are talking/chatting with, and can re-subscribe them to LeLotto News, for example, if they have unsubscribed, but are now ready to resume receipt</t>
  </si>
  <si>
    <t>L5</t>
  </si>
  <si>
    <t>Add/Edit/Delete Organisations, with smart ways to find the required organisation. [An Organisations module has been written but that will need to be extended and enhanced.]</t>
  </si>
  <si>
    <t>L6</t>
  </si>
  <si>
    <t>Add/Edit/Delete Relationships. [A Relationships module has been written but that needs to be moved to POrgs, and some enhancement may be required.]</t>
  </si>
  <si>
    <t>L7</t>
  </si>
  <si>
    <t>Import a list, with flexible mapping of the other list’s fields to ours, even potentially including logic</t>
  </si>
  <si>
    <t>L8</t>
  </si>
  <si>
    <t>Maintenance utilities for the People table to generate the alternative names form from what is available; and to flag potential duplicates for a human decision.</t>
  </si>
  <si>
    <t>L9</t>
  </si>
  <si>
    <t>Make Individual, Syndicate Master, and Internet Café member joins ‘double opt in’ by not taking full effect until the Member makes a deposit</t>
  </si>
  <si>
    <t>Mailing System</t>
  </si>
  <si>
    <t>User Initiated Mailings</t>
  </si>
  <si>
    <t>M1</t>
  </si>
  <si>
    <t>Add/Edit/Delete Mailings. Editing is not to be allowed once a mailing has been sent. A previous mailing can be used as a template for a new one. Filtering options are to be dynamic according to the list type or types chosen. Directories and file name selections should also be live i.e. selected from a select box</t>
  </si>
  <si>
    <t>M2</t>
  </si>
  <si>
    <t>Process to run a test mailing</t>
  </si>
  <si>
    <t>M3</t>
  </si>
  <si>
    <t>Run a mailing step 1: process the list or lists, applying the filters, and eliminating duplicates</t>
  </si>
  <si>
    <t>M4</t>
  </si>
  <si>
    <t>Run a mailing step 2: advise the number of emails to be sent, and allow Abort before actual mailing starts, or the wait for a time delayed mailing, starts</t>
  </si>
  <si>
    <t>M5</t>
  </si>
  <si>
    <t>M6</t>
  </si>
  <si>
    <t>Run time delayed mailings at the set time, using the Automatic Mail handler</t>
  </si>
  <si>
    <t>M7</t>
  </si>
  <si>
    <t>Provide a means of attaching to a time delayed mailing, either before or after it has started sending, to see its progress, and potentially to abort it</t>
  </si>
  <si>
    <t>M8</t>
  </si>
  <si>
    <t>Integrate updating of the MailSent table for failure reports received from the SMTP server</t>
  </si>
  <si>
    <t>M9</t>
  </si>
  <si>
    <t>Change LeLotto email sending to use the same, or a similar process, to that devised for bulk mailing via direct connection to the SMTP server, rather than one at a time via Mail(), so that there is less email sending overhead in the online processes. (Play.php takes longer to send the confirming email, than it does to process the entries.)</t>
  </si>
  <si>
    <t>Automatic Mail</t>
  </si>
  <si>
    <t>M10</t>
  </si>
  <si>
    <t>Add/Edit/Delete Auto Emails. Directories and file name selections should be live i.e. selected from a select box. Adding or editing auto-responder emails must write appropriate program code as discussed in the AutoEmails Table Notes</t>
  </si>
  <si>
    <t>M11</t>
  </si>
  <si>
    <t>Process to check AutoMailIP and initiate time delayed mailings, a triggered event mailing, or send series mails, all at the set times, and perform housework as necessary</t>
  </si>
  <si>
    <t>Incoming Mail</t>
  </si>
  <si>
    <t>M12</t>
  </si>
  <si>
    <t>Choose and install an anti-virus/worm/trojan package for the LeLotto mail server</t>
  </si>
  <si>
    <t>M13</t>
  </si>
  <si>
    <t>Choose, install, and configure a spam filtering package</t>
  </si>
  <si>
    <t>M14</t>
  </si>
  <si>
    <t>Write an incoming mail detection and processing module to perform the operations listed above, and hook it into Postfix email processing</t>
  </si>
  <si>
    <t>Reporting System</t>
  </si>
  <si>
    <t>R1</t>
  </si>
  <si>
    <t>Investigate phpOpenTracker’s reporting facilities and decide how best to make use of them, and to integrate them with MAS reporting</t>
  </si>
  <si>
    <t>R2</t>
  </si>
  <si>
    <t>Devise a Menu scheme</t>
  </si>
  <si>
    <t>R3</t>
  </si>
  <si>
    <t>Add/Edit/Delete Reports</t>
  </si>
  <si>
    <t>R4</t>
  </si>
  <si>
    <t>Report design system, which initially may be a formatting language for use with text files</t>
  </si>
  <si>
    <t>R5</t>
  </si>
  <si>
    <t>Front end to display the menu of available reports, and to accept the filtering and range inputs</t>
  </si>
  <si>
    <t>R6</t>
  </si>
  <si>
    <t>Report execute/run time system</t>
  </si>
  <si>
    <t>R7</t>
  </si>
  <si>
    <t>Link to a graphics package to allow graphical outputs</t>
  </si>
  <si>
    <t>R8</t>
  </si>
  <si>
    <t>Csv output option to allow transfer of report results to other packages</t>
  </si>
  <si>
    <t>R9</t>
  </si>
  <si>
    <t>Set of standard reports</t>
  </si>
  <si>
    <t>R10</t>
  </si>
  <si>
    <t>Report to give the history of any master table field with edits recorded via the change recording system</t>
  </si>
  <si>
    <t>Management and Control</t>
  </si>
  <si>
    <t>Management</t>
  </si>
  <si>
    <t>A1</t>
  </si>
  <si>
    <t>Add/Edit/Delete DBs incl creating All and setting up DBs</t>
  </si>
  <si>
    <t>A2</t>
  </si>
  <si>
    <t>Add/Edit/Delete Tables incl importing current tables</t>
  </si>
  <si>
    <t>A3</t>
  </si>
  <si>
    <t>Add/Edit/Delete TableDefs incl importing current table defs</t>
  </si>
  <si>
    <t>A4</t>
  </si>
  <si>
    <t>A5</t>
  </si>
  <si>
    <t>Procedure to change the running tables to match the definitions i.e. insert/drop/change columns and indices as required</t>
  </si>
  <si>
    <t>A6</t>
  </si>
  <si>
    <t>End of Year process to ‘Balance Forward’ all Master tables which have values updated by transactions, incl Marketing Activities</t>
  </si>
  <si>
    <t>A7</t>
  </si>
  <si>
    <t>Backup</t>
  </si>
  <si>
    <t>A8</t>
  </si>
  <si>
    <t>Restore</t>
  </si>
  <si>
    <t>A9</t>
  </si>
  <si>
    <t>Archive</t>
  </si>
  <si>
    <t>Control</t>
  </si>
  <si>
    <t>A10</t>
  </si>
  <si>
    <t>Add/Edit/Delete Users, including setting of rights. Only be highest access level person!</t>
  </si>
  <si>
    <t>A11</t>
  </si>
  <si>
    <t>Implement an Admin/MAS login and session system distinct from the LeLotto one, though it can be based on the LeLotto one</t>
  </si>
  <si>
    <t>A12</t>
  </si>
  <si>
    <t>Implement the access control system</t>
  </si>
  <si>
    <t>Current Site and General Work</t>
  </si>
  <si>
    <t>C1</t>
  </si>
  <si>
    <t>Create a new POrgs database, and transfer the current People and Orgs tables in the LInfo and Site DBs to POrgs</t>
  </si>
  <si>
    <t>C2</t>
  </si>
  <si>
    <r>
      <t xml:space="preserve">Delete the MemStats fields as per the discussion in section </t>
    </r>
    <r>
      <rPr>
        <i/>
        <sz val="10"/>
        <rFont val="Times New Roman"/>
        <family val="1"/>
      </rPr>
      <t>3.2.5.5 Data Gathering</t>
    </r>
    <r>
      <rPr>
        <sz val="10"/>
        <rFont val="Times New Roman"/>
        <family val="1"/>
      </rPr>
      <t>:</t>
    </r>
  </si>
  <si>
    <t>C3</t>
  </si>
  <si>
    <t>Apply the Master table change recording system to already operating Master tables e.g. Members.</t>
  </si>
  <si>
    <t>C4</t>
  </si>
  <si>
    <t xml:space="preserve">Add a field to Join for ‘How did you hear about LeLotto’ if the source is unknown at Join  time. </t>
  </si>
  <si>
    <t>Total Estimated Days</t>
  </si>
  <si>
    <t>Maketing Automation System Deveopment Tasks from the MAS Spec as at 29.03.04</t>
  </si>
  <si>
    <t>Run a mailing step 3: send the mailing, with progress feedback phpMailer can help with this. See php|architect December 2003 "Mailing List Management with PHP Mailer" and http://phpmailer.sourceforge.net/. Allow for the mailing to be aborted.</t>
  </si>
  <si>
    <t>Variation</t>
  </si>
  <si>
    <t xml:space="preserve">30.03.04 Cut out in favour of fixed reports </t>
  </si>
  <si>
    <t>30.03.04 -&gt; post launch</t>
  </si>
  <si>
    <t>30.03.04 2 -&gt; 1</t>
  </si>
  <si>
    <t>30.03.04 1 -&gt; 0.4</t>
  </si>
  <si>
    <t>30.03.04 4 -&gt; 2</t>
  </si>
  <si>
    <t>30.03.04 -&gt; post launch. Use a wiki?</t>
  </si>
  <si>
    <t>30.03.04 -&gt; sys admin person</t>
  </si>
  <si>
    <t>30.03.04 double counted</t>
  </si>
  <si>
    <t>30.03.04 done as part of T38</t>
  </si>
  <si>
    <t>30.03.04 do manually as required</t>
  </si>
  <si>
    <t>30.03.04 7 -&gt; 5</t>
  </si>
  <si>
    <t>30.03.04 6 -&gt; 4</t>
  </si>
  <si>
    <t>30.03.04 3 -&gt; 2</t>
  </si>
  <si>
    <t>30.03.04 1 -&gt; 0.5</t>
  </si>
  <si>
    <t>30.03.04 done as part of T35</t>
  </si>
  <si>
    <t>30.03.04 4 -&gt; 3</t>
  </si>
  <si>
    <t>Develop a general class or function for recording changes to data held in the MAS database that are not the result of ‘posting’ a transaction i.e. i.e. all user initiated edits.</t>
  </si>
  <si>
    <t>C5</t>
  </si>
  <si>
    <t>Rework the current Orgs, Linfo, Charities, and Site admin ops as per the new People standard</t>
  </si>
  <si>
    <t>ASCodes (Associates Scheme Codes) is to be generalised to TCodes, and  ASLinkClicks (Associates Scheme Link Clicks) is to be deleted, with Visits expanded as required to handle the previous ASLinkClicks functions.</t>
  </si>
  <si>
    <t>Write a custom 404 page to direct visitors arriving via a tracking link to the tracking link processing page, or configure Apache via the mod_rewrite module to do the job. [AliasMatch used.]</t>
  </si>
  <si>
    <r>
      <t xml:space="preserve">Generalise the current Associates Scheme tracking link processing script ASLink.inc and rename it PreProc.php. Move the attempted matching for no cookie arrivals back up into SessionsStart() in the process. See sections </t>
    </r>
    <r>
      <rPr>
        <i/>
        <sz val="10"/>
        <rFont val="Times New Roman"/>
        <family val="1"/>
      </rPr>
      <t>3.2.5.2 Visitor arriving via a tracking link</t>
    </r>
    <r>
      <rPr>
        <sz val="10"/>
        <rFont val="Times New Roman"/>
        <family val="1"/>
      </rPr>
      <t xml:space="preserve"> and </t>
    </r>
    <r>
      <rPr>
        <i/>
        <sz val="10"/>
        <rFont val="Times New Roman"/>
        <family val="1"/>
      </rPr>
      <t>3.2.5.3 Visitor who does not arrive via a tracking link</t>
    </r>
    <r>
      <rPr>
        <sz val="10"/>
        <rFont val="Times New Roman"/>
        <family val="1"/>
      </rPr>
      <t>. [All handled via index.php and SessionStart() thanks to AliasMatch.]</t>
    </r>
  </si>
  <si>
    <t>Add a url field to the Visits table [Referrer]</t>
  </si>
  <si>
    <t>Est/Act Date</t>
  </si>
  <si>
    <t>Date of last addition of tasks or change in the estimated times.</t>
  </si>
  <si>
    <t>Date of last "done" update.</t>
  </si>
  <si>
    <t xml:space="preserve">Est. </t>
  </si>
  <si>
    <t>Done</t>
  </si>
  <si>
    <t>To Do</t>
  </si>
  <si>
    <t>Others</t>
  </si>
  <si>
    <t>Total days incl Var, % done</t>
  </si>
  <si>
    <t>Based on djh "To Do" days</t>
  </si>
  <si>
    <t>Check - should be approx 0</t>
  </si>
  <si>
    <t>All times in days</t>
  </si>
  <si>
    <t>Notes:</t>
  </si>
  <si>
    <t>Totals and Ready to LAUNCH Day</t>
  </si>
  <si>
    <t>Projected Ready to Launch Date</t>
  </si>
  <si>
    <t>Projected Ready for Launch Date at time of issue</t>
  </si>
  <si>
    <t>F</t>
  </si>
  <si>
    <t>*</t>
  </si>
  <si>
    <t>A trivial task!</t>
  </si>
  <si>
    <t>Blog</t>
  </si>
  <si>
    <t>Postponed to post launch</t>
  </si>
  <si>
    <t>Admin Stuff</t>
  </si>
  <si>
    <t>Braiins chosen</t>
  </si>
  <si>
    <t>Set up Braiins Ltd UK</t>
  </si>
  <si>
    <t>Charles</t>
  </si>
  <si>
    <t>David</t>
  </si>
  <si>
    <t>Sort out ElanElan</t>
  </si>
  <si>
    <t>Accounting, VAT, legal, banking etc admin stuff</t>
  </si>
  <si>
    <t>Other?</t>
  </si>
  <si>
    <t>Project</t>
  </si>
  <si>
    <t>Initial Plans</t>
  </si>
  <si>
    <t>Tools Selection</t>
  </si>
  <si>
    <t>Main site plus Braiins Desktop</t>
  </si>
  <si>
    <t>Xhtml, JavaScript, PHP, MySQL, jQuery, jDesktop, SlickGrid, WordPress, UniServer + various other jQuery plugins</t>
  </si>
  <si>
    <t>Choose Payment Processing Service(s)</t>
  </si>
  <si>
    <t>Choose Hosting</t>
  </si>
  <si>
    <t>HMRC Registered</t>
  </si>
  <si>
    <t>Main Braiins.com Site</t>
  </si>
  <si>
    <t>Initial framework up</t>
  </si>
  <si>
    <t>Initial Database design</t>
  </si>
  <si>
    <t>Logo, favicon, &amp; colours</t>
  </si>
  <si>
    <t>Home Page</t>
  </si>
  <si>
    <t>Free Trial</t>
  </si>
  <si>
    <t>Registration</t>
  </si>
  <si>
    <t>Sitemap</t>
  </si>
  <si>
    <t>Contact Us</t>
  </si>
  <si>
    <t>Strap line, copy, images + slide show or video?</t>
  </si>
  <si>
    <t>Pic and copy due from Charles</t>
  </si>
  <si>
    <t>BDT - Braiins DeskTop</t>
  </si>
  <si>
    <t>Initial framework up incl Close</t>
  </si>
  <si>
    <t>Actions: Logout</t>
  </si>
  <si>
    <t>Actions: Fullscreen</t>
  </si>
  <si>
    <t>Actions: Minimise all open windows</t>
  </si>
  <si>
    <t>Actions: Change Entity</t>
  </si>
  <si>
    <t>Accounts: Set Current Year</t>
  </si>
  <si>
    <t>Accounts: Upload Data</t>
  </si>
  <si>
    <t>Accounts: Edit Data</t>
  </si>
  <si>
    <t>Accounts: Generate Accounts</t>
  </si>
  <si>
    <t>Accounts: Download Accounts</t>
  </si>
  <si>
    <t>Accounts: Export Data</t>
  </si>
  <si>
    <t>Accounts: Tagging Reports</t>
  </si>
  <si>
    <t>Entities: Change Entity</t>
  </si>
  <si>
    <t>Entities: New Entity</t>
  </si>
  <si>
    <t>Entities: Edit, Reset, Delete Entity</t>
  </si>
  <si>
    <t>Entities: Entities List</t>
  </si>
  <si>
    <t>Interaction: Messages</t>
  </si>
  <si>
    <t>Interaction: Support</t>
  </si>
  <si>
    <t>Interaction: Documentation</t>
  </si>
  <si>
    <t>Interaction: Training</t>
  </si>
  <si>
    <t>Preferences: Headings</t>
  </si>
  <si>
    <t>Preferences; Layout Options</t>
  </si>
  <si>
    <t>Admin: Agent Details (Account)</t>
  </si>
  <si>
    <t>Admin: Administrator</t>
  </si>
  <si>
    <t>Admin: Staff</t>
  </si>
  <si>
    <t>Admin: Credits</t>
  </si>
  <si>
    <t>Admin: Download Export Format</t>
  </si>
  <si>
    <t>Admin: Admin Reports</t>
  </si>
  <si>
    <t>Info: Features &amp; Benefits</t>
  </si>
  <si>
    <t>Info: Prices</t>
  </si>
  <si>
    <t>Info: FAQs</t>
  </si>
  <si>
    <t>Info: About Us</t>
  </si>
  <si>
    <t>Info: Policies</t>
  </si>
  <si>
    <t>Info: Terms</t>
  </si>
  <si>
    <t>jDesktop tidying up</t>
  </si>
  <si>
    <t>Marketing</t>
  </si>
  <si>
    <t>Launch Preparation</t>
  </si>
  <si>
    <t>Get HMRC approval</t>
  </si>
  <si>
    <t>Set up deployment server</t>
  </si>
  <si>
    <t>Get SSL certificate and get SSL working</t>
  </si>
  <si>
    <t>Incl gzip</t>
  </si>
  <si>
    <t>Tidy &amp; minimise JS, CSS, HTML + optimise</t>
  </si>
  <si>
    <t>Change from cookies to local storage use</t>
  </si>
  <si>
    <t>Add browser version warnings</t>
  </si>
  <si>
    <t>Admin</t>
  </si>
  <si>
    <t>Edit people esp password</t>
  </si>
  <si>
    <t>Report: Agents &amp; Entities</t>
  </si>
  <si>
    <t>Report: Credits i.e. Money Stuff</t>
  </si>
  <si>
    <t>Report: Site Usage and Tracking Stuff</t>
  </si>
  <si>
    <t>Support Message System</t>
  </si>
  <si>
    <t>Down for maintenance page</t>
  </si>
  <si>
    <t>Housekeeping (End of Day) cron task</t>
  </si>
  <si>
    <t>Add Testimonials page</t>
  </si>
  <si>
    <t>Finalise payment processing</t>
  </si>
  <si>
    <t>Credits Journals</t>
  </si>
  <si>
    <t>Document Issue History</t>
  </si>
  <si>
    <t>Setup Google Analytics &amp; add code to main pages</t>
  </si>
  <si>
    <t>Issue Press Releases</t>
  </si>
  <si>
    <t>Contact AccMan, AW, AA etc</t>
  </si>
  <si>
    <t>Enable Braiins Newsletter sign up</t>
  </si>
  <si>
    <t>Mostly for mailings about Blog posts. Would also be sent to Braiins site members. Need to avoid duplicates</t>
  </si>
  <si>
    <t>More, much more….</t>
  </si>
  <si>
    <t>Via Freelancer.com?</t>
  </si>
  <si>
    <t>When credits are charged</t>
  </si>
  <si>
    <t>Charles to nominate what the formats need and to write the SAPA export format accordingly</t>
  </si>
  <si>
    <t>Ongoing after launch</t>
  </si>
  <si>
    <t>Write and post blogs post launch</t>
  </si>
  <si>
    <t>Write and post launch blogs</t>
  </si>
  <si>
    <t>5 minutes!</t>
  </si>
  <si>
    <t>E + V</t>
  </si>
  <si>
    <t>Niceties Not Essential for Launch</t>
  </si>
  <si>
    <t>Small task as currently envisaged</t>
  </si>
  <si>
    <t>Add effects to main site menu</t>
  </si>
  <si>
    <t>Add a password strength bar to registration</t>
  </si>
  <si>
    <t>Set up an Admin Desktop @ admin.braiins.com</t>
  </si>
  <si>
    <t>Based on BDT</t>
  </si>
  <si>
    <t>Set it up with logo etc @ blog.braiins.com</t>
  </si>
  <si>
    <t>Test and fix, test and fix incl cross browser issues</t>
  </si>
  <si>
    <t>Remove authorisation login</t>
  </si>
  <si>
    <t>Choose Name and buy domains</t>
  </si>
  <si>
    <t>Charles to write. Incl BDT images as per current Tari page?</t>
  </si>
  <si>
    <t>Charles to write. Initial version only</t>
  </si>
  <si>
    <t>Includes payment processing interaction</t>
  </si>
  <si>
    <t>Submit to SEs</t>
  </si>
  <si>
    <t>Includes taxonomy stuff and prompted user tagging of text where appropriate/necessary</t>
  </si>
  <si>
    <t>Report generator by D plus formats by C incl taxonomy info</t>
  </si>
  <si>
    <t>Post Launch</t>
  </si>
  <si>
    <t>Braiins Development Schedule</t>
  </si>
  <si>
    <t>Est:</t>
  </si>
  <si>
    <t>Var:</t>
  </si>
  <si>
    <t>Done:</t>
  </si>
  <si>
    <t>To Do:</t>
  </si>
  <si>
    <t>Estimated days</t>
  </si>
  <si>
    <t>Variation from original estimate</t>
  </si>
  <si>
    <t>Days completed</t>
  </si>
  <si>
    <t>Days remaining to be done</t>
  </si>
  <si>
    <t>Revised:</t>
  </si>
  <si>
    <t>Start Date:</t>
  </si>
  <si>
    <t>Launch Date:</t>
  </si>
  <si>
    <t>Development start date</t>
  </si>
  <si>
    <t>Last update:</t>
  </si>
  <si>
    <t>Charles to research and write</t>
  </si>
  <si>
    <t>Charles to write</t>
  </si>
  <si>
    <t>Charles to revise. Legal opinion necessary?</t>
  </si>
  <si>
    <t>David to revise with check by Charles</t>
  </si>
  <si>
    <t>Most of the time was choosing and learning tools time.</t>
  </si>
  <si>
    <t>Could be postponed to post launch if necessary</t>
  </si>
  <si>
    <t>09 Mar 11 First issue</t>
  </si>
</sst>
</file>

<file path=xl/styles.xml><?xml version="1.0" encoding="utf-8"?>
<styleSheet xmlns="http://schemas.openxmlformats.org/spreadsheetml/2006/main">
  <numFmts count="5">
    <numFmt numFmtId="164" formatCode="0.0"/>
    <numFmt numFmtId="165" formatCode=";;"/>
    <numFmt numFmtId="166" formatCode="#;\-#;"/>
    <numFmt numFmtId="167" formatCode="dd\ mmm\ yy"/>
    <numFmt numFmtId="168" formatCode="0.0;;"/>
  </numFmts>
  <fonts count="10">
    <font>
      <sz val="10"/>
      <name val="Arial"/>
    </font>
    <font>
      <b/>
      <sz val="10"/>
      <name val="Arial"/>
      <family val="2"/>
    </font>
    <font>
      <u/>
      <sz val="10"/>
      <color indexed="12"/>
      <name val="Arial"/>
      <family val="2"/>
    </font>
    <font>
      <sz val="10"/>
      <name val="Arial"/>
      <family val="2"/>
    </font>
    <font>
      <b/>
      <sz val="9"/>
      <name val="Arial"/>
      <family val="2"/>
    </font>
    <font>
      <sz val="10"/>
      <name val="Times New Roman"/>
      <family val="1"/>
    </font>
    <font>
      <i/>
      <sz val="10"/>
      <name val="Times New Roman"/>
      <family val="1"/>
    </font>
    <font>
      <u/>
      <sz val="10"/>
      <name val="Times New Roman"/>
      <family val="1"/>
    </font>
    <font>
      <sz val="8"/>
      <name val="Arial"/>
      <family val="2"/>
    </font>
    <font>
      <sz val="10"/>
      <name val="Arial"/>
      <family val="2"/>
    </font>
  </fonts>
  <fills count="10">
    <fill>
      <patternFill patternType="none"/>
    </fill>
    <fill>
      <patternFill patternType="gray125"/>
    </fill>
    <fill>
      <patternFill patternType="solid">
        <fgColor indexed="13"/>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rgb="FFFFCC99"/>
        <bgColor indexed="64"/>
      </patternFill>
    </fill>
    <fill>
      <patternFill patternType="solid">
        <fgColor rgb="FF92D050"/>
        <bgColor indexed="64"/>
      </patternFill>
    </fill>
    <fill>
      <patternFill patternType="solid">
        <fgColor theme="4" tint="0.79998168889431442"/>
        <bgColor indexed="64"/>
      </patternFill>
    </fill>
    <fill>
      <patternFill patternType="solid">
        <fgColor theme="9" tint="0.59999389629810485"/>
        <bgColor indexed="64"/>
      </patternFill>
    </fill>
  </fills>
  <borders count="19">
    <border>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145">
    <xf numFmtId="0" fontId="0" fillId="0" borderId="0" xfId="0"/>
    <xf numFmtId="0" fontId="0" fillId="0" borderId="0" xfId="0" quotePrefix="1"/>
    <xf numFmtId="0" fontId="1" fillId="0" borderId="0" xfId="0" applyFont="1"/>
    <xf numFmtId="1" fontId="0" fillId="0" borderId="0" xfId="0" applyNumberFormat="1"/>
    <xf numFmtId="0" fontId="3" fillId="0" borderId="0" xfId="0" applyFont="1"/>
    <xf numFmtId="49" fontId="0" fillId="0" borderId="0" xfId="0" applyNumberFormat="1" applyAlignment="1">
      <alignment horizontal="right" wrapText="1"/>
    </xf>
    <xf numFmtId="14" fontId="0" fillId="0" borderId="0" xfId="0" applyNumberFormat="1"/>
    <xf numFmtId="0" fontId="0" fillId="0" borderId="0" xfId="0" applyAlignment="1">
      <alignment horizontal="left"/>
    </xf>
    <xf numFmtId="49" fontId="0" fillId="0" borderId="0" xfId="0" applyNumberFormat="1" applyAlignment="1">
      <alignment horizontal="left" wrapText="1"/>
    </xf>
    <xf numFmtId="14" fontId="0" fillId="0" borderId="0" xfId="0" applyNumberFormat="1" applyAlignment="1">
      <alignment vertical="top"/>
    </xf>
    <xf numFmtId="166" fontId="0" fillId="0" borderId="0" xfId="0" applyNumberFormat="1" applyAlignment="1">
      <alignment horizontal="right"/>
    </xf>
    <xf numFmtId="1" fontId="0" fillId="0" borderId="0" xfId="0" applyNumberFormat="1" applyAlignment="1">
      <alignment vertical="top"/>
    </xf>
    <xf numFmtId="0" fontId="1" fillId="2" borderId="0" xfId="0" applyFont="1" applyFill="1"/>
    <xf numFmtId="0" fontId="3" fillId="0" borderId="0" xfId="0" applyFont="1" applyFill="1"/>
    <xf numFmtId="14" fontId="0" fillId="0" borderId="0" xfId="0" applyNumberFormat="1" applyFill="1"/>
    <xf numFmtId="0" fontId="0" fillId="2" borderId="0" xfId="0" applyFill="1"/>
    <xf numFmtId="0" fontId="0" fillId="0" borderId="0" xfId="0" applyBorder="1"/>
    <xf numFmtId="0" fontId="3" fillId="0" borderId="0" xfId="0" quotePrefix="1" applyFont="1"/>
    <xf numFmtId="0" fontId="3" fillId="3" borderId="0" xfId="0" applyFont="1" applyFill="1"/>
    <xf numFmtId="0" fontId="0" fillId="0" borderId="0" xfId="0" applyFill="1" applyAlignment="1">
      <alignment horizontal="left"/>
    </xf>
    <xf numFmtId="14" fontId="0" fillId="0" borderId="0" xfId="0" applyNumberFormat="1" applyFill="1" applyAlignment="1">
      <alignment vertical="top"/>
    </xf>
    <xf numFmtId="166" fontId="0" fillId="0" borderId="0" xfId="0" applyNumberFormat="1" applyBorder="1" applyAlignment="1">
      <alignment horizontal="right"/>
    </xf>
    <xf numFmtId="166" fontId="0" fillId="0" borderId="0" xfId="0" applyNumberFormat="1" applyFill="1" applyBorder="1" applyAlignment="1">
      <alignment horizontal="right"/>
    </xf>
    <xf numFmtId="166" fontId="0" fillId="0" borderId="0" xfId="0" applyNumberFormat="1" applyFill="1" applyBorder="1"/>
    <xf numFmtId="166" fontId="0" fillId="0" borderId="1" xfId="0" applyNumberFormat="1" applyBorder="1"/>
    <xf numFmtId="166" fontId="0" fillId="0" borderId="1" xfId="0" applyNumberFormat="1" applyFill="1" applyBorder="1" applyAlignment="1">
      <alignment horizontal="right"/>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left" vertical="top" wrapText="1"/>
    </xf>
    <xf numFmtId="0" fontId="5" fillId="0" borderId="4" xfId="0" applyFont="1" applyBorder="1" applyAlignment="1">
      <alignment horizontal="center" vertical="top" wrapText="1"/>
    </xf>
    <xf numFmtId="0" fontId="0" fillId="0" borderId="0" xfId="0" applyAlignment="1">
      <alignment horizontal="center"/>
    </xf>
    <xf numFmtId="49" fontId="7" fillId="0" borderId="4" xfId="1" applyNumberFormat="1" applyFont="1" applyBorder="1" applyAlignment="1" applyProtection="1">
      <alignment horizontal="left"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5" fillId="4" borderId="3" xfId="0" applyFont="1" applyFill="1" applyBorder="1" applyAlignment="1">
      <alignment horizontal="center" vertical="top" wrapText="1"/>
    </xf>
    <xf numFmtId="0" fontId="5" fillId="4" borderId="4" xfId="0" applyFont="1" applyFill="1" applyBorder="1" applyAlignment="1">
      <alignment horizontal="left" vertical="top" wrapText="1"/>
    </xf>
    <xf numFmtId="0" fontId="5" fillId="4" borderId="4" xfId="0" applyFont="1" applyFill="1" applyBorder="1" applyAlignment="1">
      <alignment horizontal="center" vertical="top" wrapText="1"/>
    </xf>
    <xf numFmtId="0" fontId="0" fillId="0" borderId="6" xfId="0" applyBorder="1" applyAlignment="1">
      <alignment horizontal="center"/>
    </xf>
    <xf numFmtId="0" fontId="5" fillId="4" borderId="4" xfId="0" applyFont="1" applyFill="1" applyBorder="1" applyAlignment="1">
      <alignment horizontal="center" vertical="center" wrapText="1"/>
    </xf>
    <xf numFmtId="0" fontId="0" fillId="4" borderId="0" xfId="0" applyFill="1" applyAlignment="1">
      <alignment horizontal="center" vertical="center"/>
    </xf>
    <xf numFmtId="0" fontId="0" fillId="0" borderId="0" xfId="0" applyAlignment="1">
      <alignment horizontal="center" vertical="center"/>
    </xf>
    <xf numFmtId="0" fontId="5" fillId="0" borderId="4" xfId="0" applyFont="1" applyBorder="1" applyAlignment="1">
      <alignment horizontal="center" vertical="center" wrapText="1"/>
    </xf>
    <xf numFmtId="0" fontId="5" fillId="4" borderId="5" xfId="0" applyFont="1" applyFill="1" applyBorder="1" applyAlignment="1">
      <alignment wrapText="1"/>
    </xf>
    <xf numFmtId="0" fontId="0" fillId="4" borderId="0" xfId="0" applyFill="1" applyAlignment="1">
      <alignment horizontal="center"/>
    </xf>
    <xf numFmtId="167" fontId="0" fillId="0" borderId="0" xfId="0" applyNumberFormat="1" applyAlignment="1"/>
    <xf numFmtId="164" fontId="3" fillId="0" borderId="0" xfId="0" quotePrefix="1" applyNumberFormat="1" applyFont="1" applyAlignment="1">
      <alignment horizontal="left"/>
    </xf>
    <xf numFmtId="164" fontId="0" fillId="0" borderId="0" xfId="0" quotePrefix="1" applyNumberFormat="1" applyAlignment="1">
      <alignment horizontal="left"/>
    </xf>
    <xf numFmtId="0" fontId="3" fillId="0" borderId="0" xfId="0" applyFont="1" applyFill="1" applyAlignment="1">
      <alignment horizontal="left"/>
    </xf>
    <xf numFmtId="164" fontId="0" fillId="0" borderId="0" xfId="0" quotePrefix="1" applyNumberFormat="1" applyFill="1" applyAlignment="1">
      <alignment horizontal="left"/>
    </xf>
    <xf numFmtId="166" fontId="0" fillId="0" borderId="1" xfId="0" applyNumberFormat="1" applyBorder="1" applyAlignment="1">
      <alignment horizontal="right"/>
    </xf>
    <xf numFmtId="167" fontId="0" fillId="3" borderId="0" xfId="0" applyNumberFormat="1" applyFill="1" applyAlignment="1">
      <alignment vertical="top"/>
    </xf>
    <xf numFmtId="167" fontId="0" fillId="0" borderId="0" xfId="0" applyNumberFormat="1"/>
    <xf numFmtId="164" fontId="0" fillId="6" borderId="0" xfId="0" quotePrefix="1" applyNumberFormat="1" applyFill="1" applyAlignment="1">
      <alignment horizontal="left"/>
    </xf>
    <xf numFmtId="0" fontId="0" fillId="0" borderId="0" xfId="0" applyFont="1" applyFill="1" applyAlignment="1">
      <alignment horizontal="right"/>
    </xf>
    <xf numFmtId="166" fontId="0" fillId="0" borderId="0" xfId="0" applyNumberFormat="1"/>
    <xf numFmtId="166" fontId="4" fillId="3" borderId="7" xfId="0" applyNumberFormat="1" applyFont="1" applyFill="1" applyBorder="1" applyAlignment="1">
      <alignment horizontal="center" vertical="center" wrapText="1"/>
    </xf>
    <xf numFmtId="166" fontId="0" fillId="0" borderId="8" xfId="0" applyNumberFormat="1" applyBorder="1"/>
    <xf numFmtId="166" fontId="0" fillId="0" borderId="8" xfId="0" applyNumberFormat="1" applyFill="1" applyBorder="1"/>
    <xf numFmtId="166" fontId="3" fillId="0" borderId="0" xfId="0" applyNumberFormat="1" applyFont="1" applyAlignment="1">
      <alignment horizontal="right"/>
    </xf>
    <xf numFmtId="166" fontId="0" fillId="0" borderId="0" xfId="0" applyNumberFormat="1" applyBorder="1"/>
    <xf numFmtId="166" fontId="4" fillId="3" borderId="9" xfId="0" applyNumberFormat="1" applyFont="1" applyFill="1" applyBorder="1" applyAlignment="1">
      <alignment horizontal="center" vertical="center" wrapText="1"/>
    </xf>
    <xf numFmtId="166" fontId="1" fillId="0" borderId="0" xfId="0" applyNumberFormat="1" applyFont="1"/>
    <xf numFmtId="166" fontId="3" fillId="0" borderId="0" xfId="0" applyNumberFormat="1" applyFont="1"/>
    <xf numFmtId="166" fontId="4" fillId="3" borderId="11" xfId="0" applyNumberFormat="1" applyFont="1" applyFill="1" applyBorder="1" applyAlignment="1">
      <alignment horizontal="center" vertical="center" wrapText="1"/>
    </xf>
    <xf numFmtId="166" fontId="0" fillId="0" borderId="8" xfId="0" applyNumberFormat="1" applyFill="1" applyBorder="1" applyAlignment="1">
      <alignment horizontal="right"/>
    </xf>
    <xf numFmtId="166" fontId="0" fillId="0" borderId="8" xfId="0" quotePrefix="1" applyNumberFormat="1" applyBorder="1" applyAlignment="1">
      <alignment horizontal="right"/>
    </xf>
    <xf numFmtId="166" fontId="0" fillId="0" borderId="0" xfId="0" quotePrefix="1" applyNumberFormat="1" applyBorder="1" applyAlignment="1">
      <alignment horizontal="right"/>
    </xf>
    <xf numFmtId="166" fontId="0" fillId="0" borderId="1" xfId="0" quotePrefix="1" applyNumberFormat="1" applyBorder="1" applyAlignment="1">
      <alignment horizontal="right"/>
    </xf>
    <xf numFmtId="166" fontId="0" fillId="0" borderId="8" xfId="0" applyNumberFormat="1" applyBorder="1" applyAlignment="1">
      <alignment horizontal="right"/>
    </xf>
    <xf numFmtId="0" fontId="3" fillId="0" borderId="0" xfId="0" applyFont="1" applyAlignment="1">
      <alignment horizontal="left"/>
    </xf>
    <xf numFmtId="0" fontId="1" fillId="0" borderId="0" xfId="0" applyFont="1" applyAlignment="1">
      <alignment horizontal="left"/>
    </xf>
    <xf numFmtId="166" fontId="0" fillId="0" borderId="0" xfId="0" applyNumberFormat="1" applyFont="1" applyFill="1" applyAlignment="1">
      <alignment horizontal="right"/>
    </xf>
    <xf numFmtId="165" fontId="0" fillId="0" borderId="0" xfId="0" applyNumberFormat="1"/>
    <xf numFmtId="166" fontId="1" fillId="0" borderId="0" xfId="0" applyNumberFormat="1" applyFont="1" applyAlignment="1">
      <alignment horizontal="right"/>
    </xf>
    <xf numFmtId="166" fontId="3" fillId="0" borderId="8" xfId="0" applyNumberFormat="1" applyFont="1" applyFill="1" applyBorder="1"/>
    <xf numFmtId="166" fontId="3" fillId="0" borderId="0" xfId="0" applyNumberFormat="1" applyFont="1" applyFill="1" applyBorder="1"/>
    <xf numFmtId="166" fontId="3" fillId="0" borderId="1" xfId="0" applyNumberFormat="1" applyFont="1" applyFill="1" applyBorder="1" applyAlignment="1">
      <alignment horizontal="right"/>
    </xf>
    <xf numFmtId="166" fontId="3" fillId="0" borderId="0" xfId="0" applyNumberFormat="1" applyFont="1" applyFill="1" applyBorder="1" applyAlignment="1">
      <alignment horizontal="right"/>
    </xf>
    <xf numFmtId="164" fontId="3" fillId="7" borderId="0" xfId="0" quotePrefix="1" applyNumberFormat="1" applyFont="1" applyFill="1" applyAlignment="1">
      <alignment horizontal="left"/>
    </xf>
    <xf numFmtId="0" fontId="0" fillId="7" borderId="0" xfId="0" applyFill="1"/>
    <xf numFmtId="164" fontId="0" fillId="7" borderId="0" xfId="0" quotePrefix="1" applyNumberFormat="1" applyFill="1" applyAlignment="1">
      <alignment horizontal="left"/>
    </xf>
    <xf numFmtId="164" fontId="3" fillId="7" borderId="0" xfId="0" applyNumberFormat="1" applyFont="1" applyFill="1" applyAlignment="1">
      <alignment horizontal="left"/>
    </xf>
    <xf numFmtId="164" fontId="3" fillId="0" borderId="0" xfId="0" quotePrefix="1" applyNumberFormat="1" applyFont="1" applyFill="1" applyAlignment="1">
      <alignment horizontal="left"/>
    </xf>
    <xf numFmtId="0" fontId="3" fillId="0" borderId="0" xfId="0" quotePrefix="1" applyFont="1" applyFill="1" applyBorder="1"/>
    <xf numFmtId="164" fontId="3" fillId="0" borderId="0" xfId="0" applyNumberFormat="1" applyFont="1" applyFill="1" applyAlignment="1">
      <alignment horizontal="left"/>
    </xf>
    <xf numFmtId="167" fontId="3" fillId="0" borderId="0" xfId="0" applyNumberFormat="1" applyFont="1" applyAlignment="1"/>
    <xf numFmtId="2" fontId="0" fillId="0" borderId="0" xfId="0" quotePrefix="1" applyNumberFormat="1" applyAlignment="1">
      <alignment horizontal="left"/>
    </xf>
    <xf numFmtId="164" fontId="0" fillId="0" borderId="0" xfId="0" applyNumberFormat="1" applyFill="1" applyBorder="1"/>
    <xf numFmtId="164" fontId="0" fillId="0" borderId="1" xfId="0" applyNumberFormat="1" applyFill="1" applyBorder="1" applyAlignment="1">
      <alignment horizontal="right"/>
    </xf>
    <xf numFmtId="164" fontId="0" fillId="0" borderId="8" xfId="0" applyNumberFormat="1" applyFill="1" applyBorder="1"/>
    <xf numFmtId="164" fontId="3" fillId="0" borderId="0" xfId="0" applyNumberFormat="1" applyFont="1" applyFill="1" applyBorder="1"/>
    <xf numFmtId="164" fontId="3" fillId="0" borderId="1" xfId="0" applyNumberFormat="1" applyFont="1" applyFill="1" applyBorder="1" applyAlignment="1">
      <alignment horizontal="right"/>
    </xf>
    <xf numFmtId="2" fontId="0" fillId="7" borderId="0" xfId="0" quotePrefix="1" applyNumberFormat="1" applyFill="1" applyAlignment="1">
      <alignment horizontal="left"/>
    </xf>
    <xf numFmtId="2" fontId="0" fillId="6" borderId="0" xfId="0" quotePrefix="1" applyNumberFormat="1" applyFill="1" applyAlignment="1">
      <alignment horizontal="left"/>
    </xf>
    <xf numFmtId="0" fontId="1" fillId="3" borderId="9" xfId="0" applyFont="1" applyFill="1" applyBorder="1" applyAlignment="1">
      <alignment vertical="center"/>
    </xf>
    <xf numFmtId="0" fontId="0" fillId="0" borderId="12" xfId="0" applyBorder="1" applyAlignment="1">
      <alignment vertical="center"/>
    </xf>
    <xf numFmtId="166" fontId="1" fillId="5" borderId="14" xfId="0" applyNumberFormat="1" applyFont="1" applyFill="1" applyBorder="1" applyAlignment="1">
      <alignment horizontal="center"/>
    </xf>
    <xf numFmtId="166" fontId="1" fillId="5" borderId="15" xfId="0" applyNumberFormat="1" applyFont="1" applyFill="1" applyBorder="1" applyAlignment="1">
      <alignment horizontal="center"/>
    </xf>
    <xf numFmtId="166" fontId="1" fillId="5" borderId="11" xfId="0" applyNumberFormat="1" applyFont="1" applyFill="1" applyBorder="1" applyAlignment="1">
      <alignment horizontal="center"/>
    </xf>
    <xf numFmtId="0" fontId="1" fillId="3" borderId="9" xfId="0" applyFont="1" applyFill="1" applyBorder="1" applyAlignment="1">
      <alignment horizontal="center" vertical="center" wrapText="1"/>
    </xf>
    <xf numFmtId="0" fontId="0" fillId="0" borderId="12" xfId="0" applyBorder="1" applyAlignment="1">
      <alignment horizontal="center" vertical="center" wrapText="1"/>
    </xf>
    <xf numFmtId="9" fontId="0" fillId="0" borderId="13" xfId="2" applyFont="1" applyFill="1" applyBorder="1"/>
    <xf numFmtId="49" fontId="4" fillId="3" borderId="10" xfId="0" applyNumberFormat="1" applyFont="1" applyFill="1" applyBorder="1" applyAlignment="1">
      <alignment horizontal="center" vertical="center" wrapText="1"/>
    </xf>
    <xf numFmtId="0" fontId="0" fillId="0" borderId="16" xfId="0" applyBorder="1" applyAlignment="1">
      <alignment horizontal="center" vertical="center"/>
    </xf>
    <xf numFmtId="49" fontId="1" fillId="3" borderId="9" xfId="0" applyNumberFormat="1" applyFont="1" applyFill="1" applyBorder="1" applyAlignment="1">
      <alignment horizontal="left" vertical="center" wrapText="1"/>
    </xf>
    <xf numFmtId="166" fontId="4" fillId="5" borderId="14" xfId="0" applyNumberFormat="1" applyFont="1" applyFill="1" applyBorder="1" applyAlignment="1">
      <alignment horizontal="center" wrapText="1"/>
    </xf>
    <xf numFmtId="166" fontId="0" fillId="5" borderId="15" xfId="0" applyNumberFormat="1" applyFill="1" applyBorder="1" applyAlignment="1">
      <alignment horizontal="center" wrapText="1"/>
    </xf>
    <xf numFmtId="166" fontId="0" fillId="5" borderId="11" xfId="0" applyNumberFormat="1" applyFill="1" applyBorder="1" applyAlignment="1">
      <alignment horizontal="center" wrapText="1"/>
    </xf>
    <xf numFmtId="0" fontId="1" fillId="3" borderId="9" xfId="0" applyFont="1" applyFill="1" applyBorder="1" applyAlignment="1">
      <alignment horizontal="center" vertical="center"/>
    </xf>
    <xf numFmtId="0" fontId="0" fillId="0" borderId="12" xfId="0" applyBorder="1" applyAlignment="1">
      <alignment horizontal="center" vertical="center"/>
    </xf>
    <xf numFmtId="0" fontId="4" fillId="0" borderId="17" xfId="0" applyFont="1" applyBorder="1" applyAlignment="1">
      <alignment horizontal="left" vertical="top" wrapText="1"/>
    </xf>
    <xf numFmtId="0" fontId="4" fillId="0" borderId="6" xfId="0" applyFont="1" applyBorder="1" applyAlignment="1">
      <alignment horizontal="left" vertical="top" wrapText="1"/>
    </xf>
    <xf numFmtId="0" fontId="1" fillId="0" borderId="17" xfId="0" applyFont="1" applyBorder="1" applyAlignment="1">
      <alignment horizontal="left" vertical="top" wrapText="1"/>
    </xf>
    <xf numFmtId="0" fontId="1" fillId="0" borderId="18" xfId="0" applyFont="1" applyBorder="1" applyAlignment="1">
      <alignment horizontal="left" vertical="top" wrapText="1"/>
    </xf>
    <xf numFmtId="0" fontId="1" fillId="0" borderId="6" xfId="0" applyFont="1" applyBorder="1" applyAlignment="1">
      <alignment horizontal="left" vertical="top"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4" borderId="17"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0" borderId="2" xfId="0" applyFont="1" applyBorder="1" applyAlignment="1">
      <alignment horizontal="justify" vertical="top" wrapText="1"/>
    </xf>
    <xf numFmtId="0" fontId="4" fillId="0" borderId="3" xfId="0" applyFont="1" applyBorder="1" applyAlignment="1">
      <alignment horizontal="justify" vertical="top" wrapText="1"/>
    </xf>
    <xf numFmtId="0" fontId="0" fillId="0" borderId="0" xfId="0" applyBorder="1" applyAlignment="1">
      <alignment vertical="center"/>
    </xf>
    <xf numFmtId="0" fontId="0" fillId="0" borderId="0" xfId="0" applyBorder="1" applyAlignment="1">
      <alignment horizontal="center" vertical="center" wrapText="1"/>
    </xf>
    <xf numFmtId="166" fontId="4" fillId="0" borderId="8" xfId="0" applyNumberFormat="1" applyFont="1" applyFill="1" applyBorder="1" applyAlignment="1">
      <alignment horizontal="center" vertical="center" wrapText="1"/>
    </xf>
    <xf numFmtId="166" fontId="4" fillId="0" borderId="0" xfId="0" applyNumberFormat="1" applyFont="1" applyFill="1" applyBorder="1" applyAlignment="1">
      <alignment horizontal="center" vertical="center" wrapText="1"/>
    </xf>
    <xf numFmtId="166" fontId="4" fillId="0" borderId="1" xfId="0" applyNumberFormat="1" applyFont="1" applyFill="1" applyBorder="1" applyAlignment="1">
      <alignment horizontal="center" vertical="center" wrapText="1"/>
    </xf>
    <xf numFmtId="166" fontId="0" fillId="0" borderId="14" xfId="0" applyNumberFormat="1" applyFill="1" applyBorder="1"/>
    <xf numFmtId="166" fontId="0" fillId="0" borderId="15" xfId="0" applyNumberFormat="1" applyFill="1" applyBorder="1"/>
    <xf numFmtId="166" fontId="0" fillId="0" borderId="11" xfId="0" applyNumberFormat="1" applyFill="1" applyBorder="1"/>
    <xf numFmtId="2" fontId="0" fillId="8" borderId="0" xfId="0" quotePrefix="1" applyNumberFormat="1" applyFill="1" applyAlignment="1">
      <alignment horizontal="left"/>
    </xf>
    <xf numFmtId="164" fontId="0" fillId="8" borderId="0" xfId="0" quotePrefix="1" applyNumberFormat="1" applyFill="1" applyAlignment="1">
      <alignment horizontal="left"/>
    </xf>
    <xf numFmtId="168" fontId="3" fillId="0" borderId="0" xfId="0" applyNumberFormat="1" applyFont="1" applyFill="1" applyBorder="1"/>
    <xf numFmtId="168" fontId="3" fillId="0" borderId="1" xfId="0" applyNumberFormat="1" applyFont="1" applyFill="1" applyBorder="1" applyAlignment="1">
      <alignment horizontal="right"/>
    </xf>
    <xf numFmtId="164" fontId="3" fillId="8" borderId="0" xfId="0" applyNumberFormat="1" applyFont="1" applyFill="1" applyAlignment="1">
      <alignment horizontal="left"/>
    </xf>
    <xf numFmtId="164" fontId="3" fillId="8" borderId="0" xfId="0" quotePrefix="1" applyNumberFormat="1" applyFont="1" applyFill="1" applyAlignment="1">
      <alignment horizontal="left"/>
    </xf>
    <xf numFmtId="166" fontId="0" fillId="3" borderId="0" xfId="0" applyNumberFormat="1" applyFill="1" applyBorder="1" applyAlignment="1">
      <alignment horizontal="right"/>
    </xf>
    <xf numFmtId="9" fontId="0" fillId="0" borderId="0" xfId="2" applyFont="1" applyFill="1" applyBorder="1"/>
    <xf numFmtId="166" fontId="0" fillId="3" borderId="14" xfId="0" applyNumberFormat="1" applyFill="1" applyBorder="1" applyAlignment="1">
      <alignment horizontal="right"/>
    </xf>
    <xf numFmtId="166" fontId="0" fillId="3" borderId="15" xfId="0" applyNumberFormat="1" applyFill="1" applyBorder="1" applyAlignment="1">
      <alignment horizontal="right"/>
    </xf>
    <xf numFmtId="166" fontId="0" fillId="3" borderId="11" xfId="0" applyNumberFormat="1" applyFill="1" applyBorder="1" applyAlignment="1">
      <alignment horizontal="right"/>
    </xf>
    <xf numFmtId="0" fontId="3" fillId="8" borderId="0" xfId="0" applyFont="1" applyFill="1"/>
    <xf numFmtId="0" fontId="0" fillId="8" borderId="0" xfId="0" applyFill="1"/>
    <xf numFmtId="0" fontId="3" fillId="9" borderId="0" xfId="0" applyFont="1" applyFill="1"/>
    <xf numFmtId="0" fontId="0" fillId="9" borderId="0" xfId="0" applyFill="1"/>
  </cellXfs>
  <cellStyles count="3">
    <cellStyle name="Hyperlink" xfId="1" builtinId="8"/>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X138"/>
  <sheetViews>
    <sheetView tabSelected="1" topLeftCell="A112" workbookViewId="0">
      <pane ySplit="8925" topLeftCell="A114"/>
      <selection activeCell="U137" sqref="U137"/>
      <selection pane="bottomLeft" activeCell="A114" sqref="A114"/>
    </sheetView>
  </sheetViews>
  <sheetFormatPr defaultColWidth="4.85546875" defaultRowHeight="12.75"/>
  <cols>
    <col min="1" max="1" width="5.140625" customWidth="1"/>
    <col min="2" max="2" width="3" customWidth="1"/>
    <col min="3" max="3" width="42.85546875" customWidth="1"/>
    <col min="4" max="12" width="3.7109375" style="55" customWidth="1"/>
    <col min="13" max="13" width="3.140625" style="55" customWidth="1"/>
    <col min="14" max="20" width="3.7109375" style="55" customWidth="1"/>
    <col min="21" max="21" width="9.28515625" customWidth="1"/>
    <col min="22" max="22" width="74.7109375" customWidth="1"/>
    <col min="23" max="23" width="9.85546875" customWidth="1"/>
    <col min="24" max="24" width="5.42578125" customWidth="1"/>
    <col min="25" max="25" width="51.85546875" customWidth="1"/>
    <col min="26" max="26" width="12.7109375" customWidth="1"/>
  </cols>
  <sheetData>
    <row r="1" spans="1:24">
      <c r="A1" s="12" t="s">
        <v>390</v>
      </c>
      <c r="B1" s="12"/>
      <c r="C1" s="15"/>
      <c r="E1" s="62"/>
      <c r="F1" s="4" t="s">
        <v>265</v>
      </c>
      <c r="T1" s="10" t="s">
        <v>399</v>
      </c>
      <c r="U1" s="45">
        <v>40611</v>
      </c>
      <c r="V1" t="s">
        <v>256</v>
      </c>
      <c r="W1" s="6"/>
      <c r="X1" s="6"/>
    </row>
    <row r="2" spans="1:24">
      <c r="T2" s="59" t="s">
        <v>403</v>
      </c>
      <c r="U2" s="45">
        <v>40611</v>
      </c>
      <c r="V2" s="16" t="s">
        <v>257</v>
      </c>
    </row>
    <row r="3" spans="1:24">
      <c r="A3" s="2" t="s">
        <v>11</v>
      </c>
      <c r="E3" s="59" t="s">
        <v>391</v>
      </c>
      <c r="F3" s="63" t="s">
        <v>395</v>
      </c>
      <c r="T3" s="59" t="s">
        <v>400</v>
      </c>
      <c r="U3" s="45">
        <v>40575</v>
      </c>
      <c r="V3" t="s">
        <v>402</v>
      </c>
    </row>
    <row r="4" spans="1:24">
      <c r="A4" s="80" t="s">
        <v>12</v>
      </c>
      <c r="B4" s="80"/>
      <c r="E4" s="59" t="s">
        <v>392</v>
      </c>
      <c r="F4" s="63" t="s">
        <v>396</v>
      </c>
      <c r="G4" s="59"/>
      <c r="H4" s="63"/>
      <c r="T4" s="59" t="s">
        <v>401</v>
      </c>
      <c r="U4" s="52">
        <f>U117</f>
        <v>40817.550000000003</v>
      </c>
      <c r="V4" s="4" t="s">
        <v>268</v>
      </c>
    </row>
    <row r="5" spans="1:24">
      <c r="A5" s="143" t="s">
        <v>274</v>
      </c>
      <c r="B5" s="144"/>
      <c r="C5" s="49"/>
      <c r="E5" s="59" t="s">
        <v>393</v>
      </c>
      <c r="F5" s="63" t="s">
        <v>397</v>
      </c>
      <c r="G5" s="59"/>
      <c r="H5" s="63"/>
      <c r="T5" s="59"/>
      <c r="U5" s="45"/>
    </row>
    <row r="6" spans="1:24">
      <c r="A6" s="141" t="s">
        <v>409</v>
      </c>
      <c r="B6" s="142"/>
      <c r="E6" s="59" t="s">
        <v>394</v>
      </c>
      <c r="F6" s="63" t="s">
        <v>398</v>
      </c>
      <c r="T6" s="73">
        <f>7/U6</f>
        <v>1.1666666666666667</v>
      </c>
      <c r="U6" s="55">
        <v>6</v>
      </c>
      <c r="V6" t="s">
        <v>2</v>
      </c>
    </row>
    <row r="7" spans="1:24">
      <c r="L7" s="63"/>
      <c r="T7" s="59"/>
      <c r="U7" s="52"/>
      <c r="V7" s="4"/>
    </row>
    <row r="8" spans="1:24" ht="12.75" customHeight="1">
      <c r="A8" s="95" t="s">
        <v>1</v>
      </c>
      <c r="B8" s="109" t="s">
        <v>270</v>
      </c>
      <c r="C8" s="95" t="s">
        <v>0</v>
      </c>
      <c r="D8" s="97" t="s">
        <v>279</v>
      </c>
      <c r="E8" s="98"/>
      <c r="F8" s="98"/>
      <c r="G8" s="98"/>
      <c r="H8" s="97" t="s">
        <v>278</v>
      </c>
      <c r="I8" s="98"/>
      <c r="J8" s="98"/>
      <c r="K8" s="99"/>
      <c r="L8" s="98" t="s">
        <v>261</v>
      </c>
      <c r="M8" s="98"/>
      <c r="N8" s="98"/>
      <c r="O8" s="98"/>
      <c r="P8" s="106" t="s">
        <v>10</v>
      </c>
      <c r="Q8" s="107"/>
      <c r="R8" s="107"/>
      <c r="S8" s="107"/>
      <c r="T8" s="108"/>
      <c r="U8" s="103" t="s">
        <v>255</v>
      </c>
      <c r="V8" s="105" t="s">
        <v>3</v>
      </c>
    </row>
    <row r="9" spans="1:24" ht="22.5" customHeight="1">
      <c r="A9" s="96"/>
      <c r="B9" s="110"/>
      <c r="C9" s="96"/>
      <c r="D9" s="56" t="s">
        <v>258</v>
      </c>
      <c r="E9" s="56" t="s">
        <v>4</v>
      </c>
      <c r="F9" s="56" t="s">
        <v>259</v>
      </c>
      <c r="G9" s="56" t="s">
        <v>260</v>
      </c>
      <c r="H9" s="56" t="s">
        <v>258</v>
      </c>
      <c r="I9" s="56" t="s">
        <v>4</v>
      </c>
      <c r="J9" s="56" t="s">
        <v>259</v>
      </c>
      <c r="K9" s="56" t="s">
        <v>260</v>
      </c>
      <c r="L9" s="64" t="s">
        <v>258</v>
      </c>
      <c r="M9" s="56" t="s">
        <v>4</v>
      </c>
      <c r="N9" s="56" t="s">
        <v>259</v>
      </c>
      <c r="O9" s="56" t="s">
        <v>260</v>
      </c>
      <c r="P9" s="61" t="s">
        <v>258</v>
      </c>
      <c r="Q9" s="61" t="s">
        <v>4</v>
      </c>
      <c r="R9" s="56" t="s">
        <v>259</v>
      </c>
      <c r="S9" s="56" t="s">
        <v>372</v>
      </c>
      <c r="T9" s="56" t="s">
        <v>260</v>
      </c>
      <c r="U9" s="104"/>
      <c r="V9" s="96"/>
      <c r="W9" s="5"/>
      <c r="X9" s="5"/>
    </row>
    <row r="10" spans="1:24">
      <c r="A10" s="7"/>
      <c r="B10" s="7"/>
      <c r="C10" s="12" t="s">
        <v>275</v>
      </c>
      <c r="D10" s="57"/>
      <c r="E10" s="60"/>
      <c r="F10" s="60"/>
      <c r="G10" s="50"/>
      <c r="H10" s="57"/>
      <c r="I10" s="60"/>
      <c r="J10" s="60"/>
      <c r="K10" s="24"/>
      <c r="L10" s="60"/>
      <c r="M10" s="60"/>
      <c r="N10" s="60"/>
      <c r="O10" s="25"/>
      <c r="P10" s="23"/>
      <c r="Q10" s="60"/>
      <c r="R10" s="60"/>
      <c r="S10" s="60"/>
      <c r="T10" s="24"/>
      <c r="U10" s="6"/>
    </row>
    <row r="11" spans="1:24">
      <c r="A11" s="79">
        <v>1</v>
      </c>
      <c r="B11" s="82" t="s">
        <v>271</v>
      </c>
      <c r="C11" s="48" t="s">
        <v>382</v>
      </c>
      <c r="D11" s="75">
        <v>1</v>
      </c>
      <c r="E11" s="76"/>
      <c r="F11" s="76">
        <v>1</v>
      </c>
      <c r="G11" s="77">
        <f t="shared" ref="G11" si="0">D11+E11-F11</f>
        <v>0</v>
      </c>
      <c r="H11" s="58">
        <v>2</v>
      </c>
      <c r="I11" s="23"/>
      <c r="J11" s="23">
        <v>2</v>
      </c>
      <c r="K11" s="25">
        <f t="shared" ref="K11" si="1">H11+I11-J11</f>
        <v>0</v>
      </c>
      <c r="L11" s="78"/>
      <c r="M11" s="78"/>
      <c r="N11" s="78"/>
      <c r="O11" s="77"/>
      <c r="P11" s="76">
        <f t="shared" ref="P11:R12" si="2">D11+H11+L11</f>
        <v>3</v>
      </c>
      <c r="Q11" s="76">
        <f t="shared" si="2"/>
        <v>0</v>
      </c>
      <c r="R11" s="76">
        <f t="shared" si="2"/>
        <v>3</v>
      </c>
      <c r="S11" s="76">
        <f t="shared" ref="S11" si="3">P11+Q11</f>
        <v>3</v>
      </c>
      <c r="T11" s="77">
        <f t="shared" ref="T11" si="4">S11-R11</f>
        <v>0</v>
      </c>
      <c r="U11" s="45">
        <v>40580</v>
      </c>
      <c r="V11" s="4" t="s">
        <v>276</v>
      </c>
    </row>
    <row r="12" spans="1:24">
      <c r="A12" s="83">
        <f>+A11+0.1</f>
        <v>1.1000000000000001</v>
      </c>
      <c r="B12" s="85"/>
      <c r="C12" s="48" t="s">
        <v>277</v>
      </c>
      <c r="D12" s="75"/>
      <c r="E12" s="76"/>
      <c r="F12" s="76"/>
      <c r="G12" s="77">
        <f t="shared" ref="G12:G16" si="5">D12+E12-F12</f>
        <v>0</v>
      </c>
      <c r="H12" s="58">
        <v>2</v>
      </c>
      <c r="I12" s="23"/>
      <c r="J12" s="23">
        <v>1</v>
      </c>
      <c r="K12" s="25">
        <f t="shared" ref="K12" si="6">H12+I12-J12</f>
        <v>1</v>
      </c>
      <c r="L12" s="78"/>
      <c r="M12" s="78"/>
      <c r="N12" s="78"/>
      <c r="O12" s="77"/>
      <c r="P12" s="76">
        <f t="shared" si="2"/>
        <v>2</v>
      </c>
      <c r="Q12" s="76">
        <f t="shared" si="2"/>
        <v>0</v>
      </c>
      <c r="R12" s="76">
        <f t="shared" si="2"/>
        <v>1</v>
      </c>
      <c r="S12" s="76">
        <f t="shared" ref="S12" si="7">P12+Q12</f>
        <v>2</v>
      </c>
      <c r="T12" s="77">
        <f t="shared" ref="T12" si="8">S12-R12</f>
        <v>1</v>
      </c>
      <c r="U12" s="45"/>
      <c r="V12" s="13"/>
    </row>
    <row r="13" spans="1:24">
      <c r="A13" s="83">
        <f t="shared" ref="A13:A16" si="9">+A12+0.1</f>
        <v>1.2000000000000002</v>
      </c>
      <c r="B13" s="47"/>
      <c r="C13" s="48" t="s">
        <v>280</v>
      </c>
      <c r="D13" s="58">
        <v>2</v>
      </c>
      <c r="E13" s="23"/>
      <c r="F13" s="23">
        <v>1</v>
      </c>
      <c r="G13" s="25">
        <f t="shared" si="5"/>
        <v>1</v>
      </c>
      <c r="H13" s="65"/>
      <c r="I13" s="22"/>
      <c r="J13" s="22"/>
      <c r="K13" s="25">
        <f t="shared" ref="K13:K16" si="10">H13+I13-J13</f>
        <v>0</v>
      </c>
      <c r="L13" s="22"/>
      <c r="M13" s="22"/>
      <c r="N13" s="22"/>
      <c r="O13" s="25"/>
      <c r="P13" s="76">
        <f t="shared" ref="P13:P16" si="11">D13+H13+L13</f>
        <v>2</v>
      </c>
      <c r="Q13" s="76">
        <f t="shared" ref="Q13:Q16" si="12">E13+I13+M13</f>
        <v>0</v>
      </c>
      <c r="R13" s="76">
        <f t="shared" ref="R13:R16" si="13">F13+J13+N13</f>
        <v>1</v>
      </c>
      <c r="S13" s="76">
        <f t="shared" ref="S13:S16" si="14">P13+Q13</f>
        <v>2</v>
      </c>
      <c r="T13" s="77">
        <f t="shared" ref="T13:T16" si="15">S13-R13</f>
        <v>1</v>
      </c>
      <c r="U13" s="6"/>
      <c r="V13" s="4"/>
    </row>
    <row r="14" spans="1:24">
      <c r="A14" s="83">
        <f t="shared" si="9"/>
        <v>1.3000000000000003</v>
      </c>
      <c r="B14" s="47"/>
      <c r="C14" s="48" t="s">
        <v>281</v>
      </c>
      <c r="D14" s="58"/>
      <c r="E14" s="23"/>
      <c r="F14" s="23"/>
      <c r="G14" s="25">
        <f t="shared" si="5"/>
        <v>0</v>
      </c>
      <c r="H14" s="65">
        <v>5</v>
      </c>
      <c r="I14" s="22"/>
      <c r="J14" s="22"/>
      <c r="K14" s="25">
        <f t="shared" si="10"/>
        <v>5</v>
      </c>
      <c r="L14" s="22"/>
      <c r="M14" s="22"/>
      <c r="N14" s="22"/>
      <c r="O14" s="25"/>
      <c r="P14" s="76">
        <f t="shared" si="11"/>
        <v>5</v>
      </c>
      <c r="Q14" s="76">
        <f t="shared" si="12"/>
        <v>0</v>
      </c>
      <c r="R14" s="76">
        <f t="shared" si="13"/>
        <v>0</v>
      </c>
      <c r="S14" s="76">
        <f t="shared" si="14"/>
        <v>5</v>
      </c>
      <c r="T14" s="77">
        <f t="shared" si="15"/>
        <v>5</v>
      </c>
      <c r="U14" s="6"/>
      <c r="V14" s="4"/>
    </row>
    <row r="15" spans="1:24">
      <c r="A15" s="83">
        <f t="shared" si="9"/>
        <v>1.4000000000000004</v>
      </c>
      <c r="B15" s="47"/>
      <c r="C15" s="48" t="s">
        <v>290</v>
      </c>
      <c r="D15" s="58"/>
      <c r="E15" s="23"/>
      <c r="F15" s="23"/>
      <c r="G15" s="25">
        <f t="shared" ref="G15" si="16">D15+E15-F15</f>
        <v>0</v>
      </c>
      <c r="H15" s="65">
        <v>2</v>
      </c>
      <c r="I15" s="22"/>
      <c r="J15" s="22"/>
      <c r="K15" s="25">
        <f t="shared" ref="K15" si="17">H15+I15-J15</f>
        <v>2</v>
      </c>
      <c r="L15" s="22"/>
      <c r="M15" s="22"/>
      <c r="N15" s="22"/>
      <c r="O15" s="25"/>
      <c r="P15" s="76">
        <f t="shared" si="11"/>
        <v>2</v>
      </c>
      <c r="Q15" s="76">
        <f t="shared" si="12"/>
        <v>0</v>
      </c>
      <c r="R15" s="76">
        <f t="shared" si="13"/>
        <v>0</v>
      </c>
      <c r="S15" s="76">
        <f t="shared" si="14"/>
        <v>2</v>
      </c>
      <c r="T15" s="77">
        <f t="shared" si="15"/>
        <v>2</v>
      </c>
      <c r="U15" s="6"/>
      <c r="V15" s="4"/>
    </row>
    <row r="16" spans="1:24">
      <c r="A16" s="83">
        <f t="shared" si="9"/>
        <v>1.5000000000000004</v>
      </c>
      <c r="B16" s="47"/>
      <c r="C16" s="48" t="s">
        <v>282</v>
      </c>
      <c r="D16" s="58">
        <v>1</v>
      </c>
      <c r="E16" s="23"/>
      <c r="F16" s="23"/>
      <c r="G16" s="25">
        <f t="shared" si="5"/>
        <v>1</v>
      </c>
      <c r="H16" s="65">
        <v>1</v>
      </c>
      <c r="I16" s="22"/>
      <c r="J16" s="22"/>
      <c r="K16" s="25">
        <f t="shared" si="10"/>
        <v>1</v>
      </c>
      <c r="L16" s="22"/>
      <c r="M16" s="22"/>
      <c r="N16" s="22"/>
      <c r="O16" s="25"/>
      <c r="P16" s="76">
        <f t="shared" si="11"/>
        <v>2</v>
      </c>
      <c r="Q16" s="76">
        <f t="shared" si="12"/>
        <v>0</v>
      </c>
      <c r="R16" s="76">
        <f t="shared" si="13"/>
        <v>0</v>
      </c>
      <c r="S16" s="76">
        <f t="shared" si="14"/>
        <v>2</v>
      </c>
      <c r="T16" s="77">
        <f t="shared" si="15"/>
        <v>2</v>
      </c>
      <c r="U16" s="6"/>
      <c r="V16" s="4"/>
    </row>
    <row r="17" spans="1:22">
      <c r="A17" s="19"/>
      <c r="B17" s="19"/>
      <c r="C17" s="54"/>
      <c r="D17" s="127">
        <f>SUM(D11:D16)</f>
        <v>4</v>
      </c>
      <c r="E17" s="128">
        <f t="shared" ref="E17:G17" si="18">SUM(E11:E16)</f>
        <v>0</v>
      </c>
      <c r="F17" s="128">
        <f t="shared" si="18"/>
        <v>2</v>
      </c>
      <c r="G17" s="129">
        <f t="shared" si="18"/>
        <v>2</v>
      </c>
      <c r="H17" s="127">
        <f>SUM(H11:H16)</f>
        <v>12</v>
      </c>
      <c r="I17" s="128">
        <f t="shared" ref="I17" si="19">SUM(I11:I16)</f>
        <v>0</v>
      </c>
      <c r="J17" s="128">
        <f t="shared" ref="J17" si="20">SUM(J11:J16)</f>
        <v>3</v>
      </c>
      <c r="K17" s="129">
        <f t="shared" ref="K17" si="21">SUM(K11:K16)</f>
        <v>9</v>
      </c>
      <c r="L17" s="127">
        <f>SUM(L11:L16)</f>
        <v>0</v>
      </c>
      <c r="M17" s="128">
        <f t="shared" ref="M17" si="22">SUM(M11:M16)</f>
        <v>0</v>
      </c>
      <c r="N17" s="128">
        <f t="shared" ref="N17" si="23">SUM(N11:N16)</f>
        <v>0</v>
      </c>
      <c r="O17" s="129">
        <f t="shared" ref="O17" si="24">SUM(O11:O16)</f>
        <v>0</v>
      </c>
      <c r="P17" s="127">
        <f>SUM(P11:P16)</f>
        <v>16</v>
      </c>
      <c r="Q17" s="128">
        <f t="shared" ref="Q17" si="25">SUM(Q11:Q16)</f>
        <v>0</v>
      </c>
      <c r="R17" s="128">
        <f t="shared" ref="R17" si="26">SUM(R11:R16)</f>
        <v>5</v>
      </c>
      <c r="S17" s="128">
        <f t="shared" ref="S17:T17" si="27">SUM(S11:S16)</f>
        <v>16</v>
      </c>
      <c r="T17" s="129">
        <f t="shared" si="27"/>
        <v>11</v>
      </c>
      <c r="U17" s="14"/>
    </row>
    <row r="18" spans="1:22">
      <c r="A18" s="19"/>
      <c r="B18" s="19"/>
      <c r="C18" s="12" t="s">
        <v>283</v>
      </c>
      <c r="D18" s="58"/>
      <c r="E18" s="23"/>
      <c r="F18" s="23"/>
      <c r="G18" s="25"/>
      <c r="H18" s="65"/>
      <c r="I18" s="22"/>
      <c r="J18" s="22"/>
      <c r="K18" s="25"/>
      <c r="L18" s="22"/>
      <c r="M18" s="22"/>
      <c r="N18" s="22"/>
      <c r="O18" s="22"/>
      <c r="P18" s="58"/>
      <c r="Q18" s="23"/>
      <c r="R18" s="23"/>
      <c r="S18" s="23"/>
      <c r="T18" s="25"/>
      <c r="U18" s="14"/>
    </row>
    <row r="19" spans="1:22">
      <c r="A19" s="79">
        <f>A11+1</f>
        <v>2</v>
      </c>
      <c r="B19" s="82" t="s">
        <v>271</v>
      </c>
      <c r="C19" s="48" t="s">
        <v>284</v>
      </c>
      <c r="D19" s="58">
        <v>2</v>
      </c>
      <c r="E19" s="23"/>
      <c r="F19" s="23">
        <v>2</v>
      </c>
      <c r="G19" s="25">
        <f>D19+E19-F19</f>
        <v>0</v>
      </c>
      <c r="H19" s="65">
        <v>1</v>
      </c>
      <c r="I19" s="22"/>
      <c r="J19" s="22">
        <v>1</v>
      </c>
      <c r="K19" s="25">
        <f>H19+I19-J19</f>
        <v>0</v>
      </c>
      <c r="L19" s="22"/>
      <c r="M19" s="22"/>
      <c r="N19" s="22"/>
      <c r="O19" s="25">
        <f>L19+M19-N19</f>
        <v>0</v>
      </c>
      <c r="P19" s="76">
        <f t="shared" ref="P19:P23" si="28">D19+H19+L19</f>
        <v>3</v>
      </c>
      <c r="Q19" s="76">
        <f t="shared" ref="Q19:Q23" si="29">E19+I19+M19</f>
        <v>0</v>
      </c>
      <c r="R19" s="76">
        <f t="shared" ref="R19:R23" si="30">F19+J19+N19</f>
        <v>3</v>
      </c>
      <c r="S19" s="76">
        <f t="shared" ref="S19:S23" si="31">P19+Q19</f>
        <v>3</v>
      </c>
      <c r="T19" s="77">
        <f t="shared" ref="T19:T23" si="32">S19-R19</f>
        <v>0</v>
      </c>
      <c r="U19" s="45">
        <v>40577</v>
      </c>
      <c r="V19" s="4" t="s">
        <v>286</v>
      </c>
    </row>
    <row r="20" spans="1:22">
      <c r="A20" s="79">
        <f>+A19+0.1</f>
        <v>2.1</v>
      </c>
      <c r="B20" s="82" t="s">
        <v>271</v>
      </c>
      <c r="C20" s="48" t="s">
        <v>285</v>
      </c>
      <c r="D20" s="58">
        <v>6</v>
      </c>
      <c r="E20" s="23"/>
      <c r="F20" s="23">
        <v>6</v>
      </c>
      <c r="G20" s="25">
        <f>D20+E20-F20</f>
        <v>0</v>
      </c>
      <c r="H20" s="65"/>
      <c r="I20" s="22"/>
      <c r="J20" s="22"/>
      <c r="K20" s="25">
        <f>H20+I20-J20</f>
        <v>0</v>
      </c>
      <c r="L20" s="22"/>
      <c r="M20" s="22"/>
      <c r="N20" s="22"/>
      <c r="O20" s="25">
        <f>L20+M20-N20</f>
        <v>0</v>
      </c>
      <c r="P20" s="76">
        <f t="shared" si="28"/>
        <v>6</v>
      </c>
      <c r="Q20" s="76">
        <f t="shared" si="29"/>
        <v>0</v>
      </c>
      <c r="R20" s="76">
        <f t="shared" si="30"/>
        <v>6</v>
      </c>
      <c r="S20" s="76">
        <f t="shared" si="31"/>
        <v>6</v>
      </c>
      <c r="T20" s="77">
        <f t="shared" si="32"/>
        <v>0</v>
      </c>
      <c r="U20" s="45">
        <v>40601</v>
      </c>
      <c r="V20" s="4" t="s">
        <v>287</v>
      </c>
    </row>
    <row r="21" spans="1:22">
      <c r="A21" s="79">
        <f>+A20+0.1</f>
        <v>2.2000000000000002</v>
      </c>
      <c r="B21" s="82" t="s">
        <v>271</v>
      </c>
      <c r="C21" s="48" t="s">
        <v>293</v>
      </c>
      <c r="D21" s="58">
        <v>2</v>
      </c>
      <c r="E21" s="23"/>
      <c r="F21" s="23">
        <v>2</v>
      </c>
      <c r="G21" s="25">
        <f>D21+E21-F21</f>
        <v>0</v>
      </c>
      <c r="H21" s="65"/>
      <c r="I21" s="22"/>
      <c r="J21" s="22"/>
      <c r="K21" s="25">
        <f>H21+I21-J21</f>
        <v>0</v>
      </c>
      <c r="L21" s="22"/>
      <c r="M21" s="22"/>
      <c r="N21" s="22"/>
      <c r="O21" s="25">
        <f>L21+M21-N21</f>
        <v>0</v>
      </c>
      <c r="P21" s="76">
        <f t="shared" si="28"/>
        <v>2</v>
      </c>
      <c r="Q21" s="76">
        <f t="shared" si="29"/>
        <v>0</v>
      </c>
      <c r="R21" s="76">
        <f t="shared" si="30"/>
        <v>2</v>
      </c>
      <c r="S21" s="76">
        <f t="shared" si="31"/>
        <v>2</v>
      </c>
      <c r="T21" s="77">
        <f t="shared" si="32"/>
        <v>0</v>
      </c>
      <c r="U21" s="86">
        <v>40588</v>
      </c>
      <c r="V21" s="4"/>
    </row>
    <row r="22" spans="1:22">
      <c r="A22" s="49">
        <f>+A21+0.1</f>
        <v>2.3000000000000003</v>
      </c>
      <c r="B22" s="49"/>
      <c r="C22" s="48" t="s">
        <v>288</v>
      </c>
      <c r="D22" s="58">
        <v>1</v>
      </c>
      <c r="E22" s="23"/>
      <c r="F22" s="23"/>
      <c r="G22" s="25">
        <f>D22+E22-F22</f>
        <v>1</v>
      </c>
      <c r="H22" s="65">
        <v>3</v>
      </c>
      <c r="I22" s="22"/>
      <c r="J22" s="22"/>
      <c r="K22" s="25">
        <f>H22+I22-J22</f>
        <v>3</v>
      </c>
      <c r="L22" s="22"/>
      <c r="M22" s="22"/>
      <c r="N22" s="22"/>
      <c r="O22" s="25">
        <f>L22+M22-N22</f>
        <v>0</v>
      </c>
      <c r="P22" s="76">
        <f t="shared" si="28"/>
        <v>4</v>
      </c>
      <c r="Q22" s="76">
        <f t="shared" si="29"/>
        <v>0</v>
      </c>
      <c r="R22" s="76">
        <f t="shared" si="30"/>
        <v>0</v>
      </c>
      <c r="S22" s="76">
        <f t="shared" si="31"/>
        <v>4</v>
      </c>
      <c r="T22" s="77">
        <f t="shared" si="32"/>
        <v>4</v>
      </c>
      <c r="U22" s="14"/>
      <c r="V22" s="4"/>
    </row>
    <row r="23" spans="1:22">
      <c r="A23" s="49">
        <f>+A22+0.1</f>
        <v>2.4000000000000004</v>
      </c>
      <c r="B23" s="49"/>
      <c r="C23" s="48" t="s">
        <v>289</v>
      </c>
      <c r="D23" s="58">
        <v>1</v>
      </c>
      <c r="E23" s="23"/>
      <c r="F23" s="23"/>
      <c r="G23" s="25">
        <f>D23+E23-F23</f>
        <v>1</v>
      </c>
      <c r="H23" s="65">
        <v>1</v>
      </c>
      <c r="I23" s="22"/>
      <c r="J23" s="22"/>
      <c r="K23" s="25">
        <f>H23+I23-J23</f>
        <v>1</v>
      </c>
      <c r="L23" s="22"/>
      <c r="M23" s="22"/>
      <c r="N23" s="22"/>
      <c r="O23" s="25">
        <f>L23+M23-N23</f>
        <v>0</v>
      </c>
      <c r="P23" s="76">
        <f t="shared" si="28"/>
        <v>2</v>
      </c>
      <c r="Q23" s="76">
        <f t="shared" si="29"/>
        <v>0</v>
      </c>
      <c r="R23" s="76">
        <f t="shared" si="30"/>
        <v>0</v>
      </c>
      <c r="S23" s="76">
        <f t="shared" si="31"/>
        <v>2</v>
      </c>
      <c r="T23" s="77">
        <f t="shared" si="32"/>
        <v>2</v>
      </c>
      <c r="U23" s="14"/>
      <c r="V23" s="4"/>
    </row>
    <row r="24" spans="1:22">
      <c r="A24" s="19"/>
      <c r="B24" s="19"/>
      <c r="C24" s="72"/>
      <c r="D24" s="127">
        <f>SUM(D18:D23)</f>
        <v>12</v>
      </c>
      <c r="E24" s="128">
        <f t="shared" ref="E24" si="33">SUM(E18:E23)</f>
        <v>0</v>
      </c>
      <c r="F24" s="128">
        <f t="shared" ref="F24" si="34">SUM(F18:F23)</f>
        <v>10</v>
      </c>
      <c r="G24" s="129">
        <f t="shared" ref="G24" si="35">SUM(G18:G23)</f>
        <v>2</v>
      </c>
      <c r="H24" s="127">
        <f>SUM(H18:H23)</f>
        <v>5</v>
      </c>
      <c r="I24" s="128">
        <f t="shared" ref="I24" si="36">SUM(I18:I23)</f>
        <v>0</v>
      </c>
      <c r="J24" s="128">
        <f t="shared" ref="J24" si="37">SUM(J18:J23)</f>
        <v>1</v>
      </c>
      <c r="K24" s="129">
        <f t="shared" ref="K24" si="38">SUM(K18:K23)</f>
        <v>4</v>
      </c>
      <c r="L24" s="127">
        <f>SUM(L18:L23)</f>
        <v>0</v>
      </c>
      <c r="M24" s="128">
        <f t="shared" ref="M24" si="39">SUM(M18:M23)</f>
        <v>0</v>
      </c>
      <c r="N24" s="128">
        <f t="shared" ref="N24" si="40">SUM(N18:N23)</f>
        <v>0</v>
      </c>
      <c r="O24" s="129">
        <f t="shared" ref="O24" si="41">SUM(O18:O23)</f>
        <v>0</v>
      </c>
      <c r="P24" s="127">
        <f>SUM(P18:P23)</f>
        <v>17</v>
      </c>
      <c r="Q24" s="128">
        <f t="shared" ref="Q24" si="42">SUM(Q18:Q23)</f>
        <v>0</v>
      </c>
      <c r="R24" s="128">
        <f t="shared" ref="R24" si="43">SUM(R18:R23)</f>
        <v>11</v>
      </c>
      <c r="S24" s="128">
        <f t="shared" ref="S24" si="44">SUM(S18:S23)</f>
        <v>17</v>
      </c>
      <c r="T24" s="129">
        <f t="shared" ref="T24" si="45">SUM(T18:T23)</f>
        <v>6</v>
      </c>
      <c r="U24" s="14"/>
    </row>
    <row r="25" spans="1:22">
      <c r="A25" s="7"/>
      <c r="B25" s="7"/>
      <c r="C25" s="12" t="s">
        <v>291</v>
      </c>
      <c r="D25" s="57"/>
      <c r="E25" s="60"/>
      <c r="F25" s="60"/>
      <c r="G25" s="50"/>
      <c r="H25" s="57"/>
      <c r="I25" s="60"/>
      <c r="J25" s="60"/>
      <c r="K25" s="24"/>
      <c r="L25" s="60"/>
      <c r="M25" s="60"/>
      <c r="N25" s="60"/>
      <c r="O25" s="60"/>
      <c r="P25" s="57"/>
      <c r="Q25" s="60"/>
      <c r="R25" s="60"/>
      <c r="S25" s="60"/>
      <c r="T25" s="24"/>
      <c r="U25" s="14"/>
    </row>
    <row r="26" spans="1:22">
      <c r="A26" s="79">
        <f>A19+1</f>
        <v>3</v>
      </c>
      <c r="B26" s="82" t="s">
        <v>271</v>
      </c>
      <c r="C26" s="48" t="s">
        <v>292</v>
      </c>
      <c r="D26" s="58">
        <v>6</v>
      </c>
      <c r="E26" s="23"/>
      <c r="F26" s="23">
        <v>6</v>
      </c>
      <c r="G26" s="25">
        <f>D26+E26-F26</f>
        <v>0</v>
      </c>
      <c r="H26" s="65">
        <v>1</v>
      </c>
      <c r="I26" s="22"/>
      <c r="J26" s="22">
        <v>1</v>
      </c>
      <c r="K26" s="25">
        <f>H26+I26-J26</f>
        <v>0</v>
      </c>
      <c r="L26" s="22"/>
      <c r="M26" s="22"/>
      <c r="N26" s="22"/>
      <c r="O26" s="25">
        <f>L26+M26-N26</f>
        <v>0</v>
      </c>
      <c r="P26" s="76">
        <f t="shared" ref="P26:P37" si="46">D26+H26+L26</f>
        <v>7</v>
      </c>
      <c r="Q26" s="76">
        <f t="shared" ref="Q26:Q37" si="47">E26+I26+M26</f>
        <v>0</v>
      </c>
      <c r="R26" s="76">
        <f t="shared" ref="R26:R37" si="48">F26+J26+N26</f>
        <v>7</v>
      </c>
      <c r="S26" s="76">
        <f t="shared" ref="S26:S37" si="49">P26+Q26</f>
        <v>7</v>
      </c>
      <c r="T26" s="77">
        <f t="shared" ref="T26:T37" si="50">S26-R26</f>
        <v>0</v>
      </c>
      <c r="U26" s="86">
        <v>40588</v>
      </c>
    </row>
    <row r="27" spans="1:22">
      <c r="A27" s="47">
        <f>+A26+0.1</f>
        <v>3.1</v>
      </c>
      <c r="B27" s="47"/>
      <c r="C27" s="48" t="s">
        <v>294</v>
      </c>
      <c r="D27" s="58">
        <v>2</v>
      </c>
      <c r="E27" s="23"/>
      <c r="F27" s="23"/>
      <c r="G27" s="25">
        <f>D27+E27-F27</f>
        <v>2</v>
      </c>
      <c r="H27" s="65">
        <v>1</v>
      </c>
      <c r="I27" s="22"/>
      <c r="J27" s="22"/>
      <c r="K27" s="25">
        <f>H27+I27-J27</f>
        <v>1</v>
      </c>
      <c r="L27" s="22">
        <v>3</v>
      </c>
      <c r="M27" s="22"/>
      <c r="N27" s="22"/>
      <c r="O27" s="25">
        <f>L27+M27-N27</f>
        <v>3</v>
      </c>
      <c r="P27" s="76">
        <f t="shared" si="46"/>
        <v>6</v>
      </c>
      <c r="Q27" s="76">
        <f t="shared" si="47"/>
        <v>0</v>
      </c>
      <c r="R27" s="76">
        <f t="shared" si="48"/>
        <v>0</v>
      </c>
      <c r="S27" s="76">
        <f t="shared" si="49"/>
        <v>6</v>
      </c>
      <c r="T27" s="77">
        <f t="shared" si="50"/>
        <v>6</v>
      </c>
      <c r="U27" s="14"/>
      <c r="V27" s="4" t="s">
        <v>365</v>
      </c>
    </row>
    <row r="28" spans="1:22">
      <c r="A28" s="47">
        <f>+A27+0.1</f>
        <v>3.2</v>
      </c>
      <c r="B28" s="47"/>
      <c r="C28" s="48" t="s">
        <v>295</v>
      </c>
      <c r="D28" s="58">
        <v>3</v>
      </c>
      <c r="E28" s="23"/>
      <c r="F28" s="23"/>
      <c r="G28" s="25">
        <f>D28+E28-F28</f>
        <v>3</v>
      </c>
      <c r="H28" s="65">
        <v>3</v>
      </c>
      <c r="I28" s="22"/>
      <c r="J28" s="22"/>
      <c r="K28" s="25">
        <f>H28+I28-J28</f>
        <v>3</v>
      </c>
      <c r="L28" s="22"/>
      <c r="M28" s="22"/>
      <c r="N28" s="22"/>
      <c r="O28" s="25">
        <f>L28+M28-N28</f>
        <v>0</v>
      </c>
      <c r="P28" s="76">
        <f t="shared" si="46"/>
        <v>6</v>
      </c>
      <c r="Q28" s="76">
        <f t="shared" si="47"/>
        <v>0</v>
      </c>
      <c r="R28" s="76">
        <f t="shared" si="48"/>
        <v>0</v>
      </c>
      <c r="S28" s="76">
        <f t="shared" si="49"/>
        <v>6</v>
      </c>
      <c r="T28" s="77">
        <f t="shared" si="50"/>
        <v>6</v>
      </c>
      <c r="U28" s="14"/>
      <c r="V28" s="4" t="s">
        <v>300</v>
      </c>
    </row>
    <row r="29" spans="1:22">
      <c r="A29" s="47">
        <f t="shared" ref="A29:A35" si="51">+A28+0.1</f>
        <v>3.3000000000000003</v>
      </c>
      <c r="B29" s="47"/>
      <c r="C29" s="48" t="s">
        <v>296</v>
      </c>
      <c r="D29" s="90">
        <v>0.2</v>
      </c>
      <c r="E29" s="23"/>
      <c r="F29" s="23"/>
      <c r="G29" s="89">
        <f t="shared" ref="G29" si="52">D29+E29-F29</f>
        <v>0.2</v>
      </c>
      <c r="H29" s="90">
        <v>0.2</v>
      </c>
      <c r="I29" s="23"/>
      <c r="J29" s="23"/>
      <c r="K29" s="89">
        <f t="shared" ref="K29" si="53">H29+I29-J29</f>
        <v>0.2</v>
      </c>
      <c r="L29" s="22"/>
      <c r="M29" s="22"/>
      <c r="N29" s="22"/>
      <c r="O29" s="25">
        <f t="shared" ref="O29:O38" si="54">L29+M29-N29</f>
        <v>0</v>
      </c>
      <c r="P29" s="91">
        <f t="shared" si="46"/>
        <v>0.4</v>
      </c>
      <c r="Q29" s="76">
        <f t="shared" si="47"/>
        <v>0</v>
      </c>
      <c r="R29" s="76">
        <f t="shared" si="48"/>
        <v>0</v>
      </c>
      <c r="S29" s="91">
        <f t="shared" si="49"/>
        <v>0.4</v>
      </c>
      <c r="T29" s="92">
        <f t="shared" si="50"/>
        <v>0.4</v>
      </c>
      <c r="U29" s="14"/>
      <c r="V29" s="4" t="s">
        <v>374</v>
      </c>
    </row>
    <row r="30" spans="1:22">
      <c r="A30" s="47">
        <f t="shared" si="51"/>
        <v>3.4000000000000004</v>
      </c>
      <c r="B30" s="47"/>
      <c r="C30" s="48" t="s">
        <v>297</v>
      </c>
      <c r="D30" s="58">
        <v>4</v>
      </c>
      <c r="E30" s="23"/>
      <c r="F30" s="23">
        <v>3</v>
      </c>
      <c r="G30" s="25">
        <f t="shared" ref="G30:G38" si="55">D30+E30-F30</f>
        <v>1</v>
      </c>
      <c r="H30" s="65">
        <v>2</v>
      </c>
      <c r="I30" s="22"/>
      <c r="J30" s="22">
        <v>2</v>
      </c>
      <c r="K30" s="25">
        <f t="shared" ref="K30:K38" si="56">H30+I30-J30</f>
        <v>0</v>
      </c>
      <c r="L30" s="22"/>
      <c r="M30" s="22"/>
      <c r="N30" s="22"/>
      <c r="O30" s="25">
        <f t="shared" si="54"/>
        <v>0</v>
      </c>
      <c r="P30" s="76">
        <f t="shared" si="46"/>
        <v>6</v>
      </c>
      <c r="Q30" s="76">
        <f t="shared" si="47"/>
        <v>0</v>
      </c>
      <c r="R30" s="76">
        <f t="shared" si="48"/>
        <v>5</v>
      </c>
      <c r="S30" s="76">
        <f t="shared" si="49"/>
        <v>6</v>
      </c>
      <c r="T30" s="77">
        <f t="shared" si="50"/>
        <v>1</v>
      </c>
      <c r="U30" s="14"/>
      <c r="V30" s="4" t="str">
        <f>"Terms of Service to be updated once task "&amp;TEXT(A36,"#.00")&amp;" is final. Guarantee to be agreed."</f>
        <v>Terms of Service to be updated once task 3.10 is final. Guarantee to be agreed.</v>
      </c>
    </row>
    <row r="31" spans="1:22">
      <c r="A31" s="47">
        <f t="shared" si="51"/>
        <v>3.5000000000000004</v>
      </c>
      <c r="B31" s="47"/>
      <c r="C31" s="48" t="s">
        <v>331</v>
      </c>
      <c r="D31" s="58">
        <v>1</v>
      </c>
      <c r="E31" s="23"/>
      <c r="F31" s="23"/>
      <c r="G31" s="25">
        <f t="shared" si="55"/>
        <v>1</v>
      </c>
      <c r="H31" s="65">
        <v>5</v>
      </c>
      <c r="I31" s="22"/>
      <c r="J31" s="22"/>
      <c r="K31" s="25">
        <f t="shared" si="56"/>
        <v>5</v>
      </c>
      <c r="L31" s="22"/>
      <c r="M31" s="22"/>
      <c r="N31" s="22"/>
      <c r="O31" s="25">
        <f t="shared" si="54"/>
        <v>0</v>
      </c>
      <c r="P31" s="76">
        <f t="shared" si="46"/>
        <v>6</v>
      </c>
      <c r="Q31" s="76">
        <f t="shared" si="47"/>
        <v>0</v>
      </c>
      <c r="R31" s="76">
        <f t="shared" si="48"/>
        <v>0</v>
      </c>
      <c r="S31" s="76">
        <f t="shared" si="49"/>
        <v>6</v>
      </c>
      <c r="T31" s="77">
        <f t="shared" si="50"/>
        <v>6</v>
      </c>
      <c r="U31" s="14"/>
      <c r="V31" s="4" t="s">
        <v>383</v>
      </c>
    </row>
    <row r="32" spans="1:22">
      <c r="A32" s="47">
        <f t="shared" si="51"/>
        <v>3.6000000000000005</v>
      </c>
      <c r="B32" s="47"/>
      <c r="C32" s="48" t="s">
        <v>332</v>
      </c>
      <c r="D32" s="90">
        <v>0.5</v>
      </c>
      <c r="E32" s="23"/>
      <c r="F32" s="23"/>
      <c r="G32" s="89">
        <f t="shared" si="55"/>
        <v>0.5</v>
      </c>
      <c r="H32" s="65">
        <v>3</v>
      </c>
      <c r="I32" s="22"/>
      <c r="J32" s="22"/>
      <c r="K32" s="25">
        <f t="shared" si="56"/>
        <v>3</v>
      </c>
      <c r="L32" s="22"/>
      <c r="M32" s="22"/>
      <c r="N32" s="22"/>
      <c r="O32" s="25">
        <f t="shared" si="54"/>
        <v>0</v>
      </c>
      <c r="P32" s="132">
        <f t="shared" si="46"/>
        <v>3.5</v>
      </c>
      <c r="Q32" s="132">
        <f t="shared" si="47"/>
        <v>0</v>
      </c>
      <c r="R32" s="132">
        <f t="shared" si="48"/>
        <v>0</v>
      </c>
      <c r="S32" s="132">
        <f t="shared" si="49"/>
        <v>3.5</v>
      </c>
      <c r="T32" s="133">
        <f t="shared" si="50"/>
        <v>3.5</v>
      </c>
      <c r="U32" s="14"/>
      <c r="V32" s="4" t="s">
        <v>404</v>
      </c>
    </row>
    <row r="33" spans="1:22">
      <c r="A33" s="47">
        <f t="shared" si="51"/>
        <v>3.7000000000000006</v>
      </c>
      <c r="B33" s="47"/>
      <c r="C33" s="48" t="s">
        <v>333</v>
      </c>
      <c r="D33" s="90">
        <v>0.5</v>
      </c>
      <c r="E33" s="23"/>
      <c r="F33" s="23"/>
      <c r="G33" s="89">
        <f t="shared" ref="G33" si="57">D33+E33-F33</f>
        <v>0.5</v>
      </c>
      <c r="H33" s="65">
        <v>2</v>
      </c>
      <c r="I33" s="22"/>
      <c r="J33" s="22"/>
      <c r="K33" s="25">
        <f t="shared" si="56"/>
        <v>2</v>
      </c>
      <c r="L33" s="22"/>
      <c r="M33" s="22"/>
      <c r="N33" s="22"/>
      <c r="O33" s="25">
        <f t="shared" si="54"/>
        <v>0</v>
      </c>
      <c r="P33" s="132">
        <f t="shared" ref="P33" si="58">D33+H33+L33</f>
        <v>2.5</v>
      </c>
      <c r="Q33" s="132">
        <f t="shared" ref="Q33" si="59">E33+I33+M33</f>
        <v>0</v>
      </c>
      <c r="R33" s="132">
        <f t="shared" ref="R33" si="60">F33+J33+N33</f>
        <v>0</v>
      </c>
      <c r="S33" s="132">
        <f t="shared" ref="S33" si="61">P33+Q33</f>
        <v>2.5</v>
      </c>
      <c r="T33" s="133">
        <f t="shared" ref="T33" si="62">S33-R33</f>
        <v>2.5</v>
      </c>
      <c r="U33" s="14"/>
      <c r="V33" s="4" t="s">
        <v>405</v>
      </c>
    </row>
    <row r="34" spans="1:22">
      <c r="A34" s="47">
        <f t="shared" si="51"/>
        <v>3.8000000000000007</v>
      </c>
      <c r="B34" s="47"/>
      <c r="C34" s="48" t="s">
        <v>334</v>
      </c>
      <c r="D34" s="58">
        <v>1</v>
      </c>
      <c r="E34" s="23"/>
      <c r="F34" s="88">
        <v>0.5</v>
      </c>
      <c r="G34" s="89">
        <f t="shared" si="55"/>
        <v>0.5</v>
      </c>
      <c r="H34" s="90">
        <v>0.5</v>
      </c>
      <c r="I34" s="22"/>
      <c r="J34" s="22"/>
      <c r="K34" s="89">
        <f t="shared" si="56"/>
        <v>0.5</v>
      </c>
      <c r="L34" s="22"/>
      <c r="M34" s="22"/>
      <c r="N34" s="22"/>
      <c r="O34" s="25">
        <f t="shared" si="54"/>
        <v>0</v>
      </c>
      <c r="P34" s="132">
        <f t="shared" ref="P34" si="63">D34+H34+L34</f>
        <v>1.5</v>
      </c>
      <c r="Q34" s="132">
        <f t="shared" ref="Q34" si="64">E34+I34+M34</f>
        <v>0</v>
      </c>
      <c r="R34" s="132">
        <f t="shared" ref="R34" si="65">F34+J34+N34</f>
        <v>0.5</v>
      </c>
      <c r="S34" s="132">
        <f t="shared" ref="S34" si="66">P34+Q34</f>
        <v>1.5</v>
      </c>
      <c r="T34" s="133">
        <f t="shared" ref="T34" si="67">S34-R34</f>
        <v>1</v>
      </c>
      <c r="U34" s="14"/>
      <c r="V34" s="4" t="s">
        <v>301</v>
      </c>
    </row>
    <row r="35" spans="1:22">
      <c r="A35" s="47">
        <f t="shared" si="51"/>
        <v>3.9000000000000008</v>
      </c>
      <c r="B35" s="47"/>
      <c r="C35" s="48" t="s">
        <v>335</v>
      </c>
      <c r="D35" s="58">
        <v>1</v>
      </c>
      <c r="E35" s="23"/>
      <c r="F35" s="23"/>
      <c r="G35" s="25">
        <f t="shared" si="55"/>
        <v>1</v>
      </c>
      <c r="H35" s="65">
        <v>2</v>
      </c>
      <c r="I35" s="22"/>
      <c r="J35" s="22"/>
      <c r="K35" s="25">
        <f t="shared" si="56"/>
        <v>2</v>
      </c>
      <c r="L35" s="22"/>
      <c r="M35" s="22"/>
      <c r="N35" s="22"/>
      <c r="O35" s="25">
        <f t="shared" si="54"/>
        <v>0</v>
      </c>
      <c r="P35" s="76">
        <f t="shared" si="46"/>
        <v>3</v>
      </c>
      <c r="Q35" s="76">
        <f t="shared" si="47"/>
        <v>0</v>
      </c>
      <c r="R35" s="76">
        <f t="shared" si="48"/>
        <v>0</v>
      </c>
      <c r="S35" s="76">
        <f t="shared" si="49"/>
        <v>3</v>
      </c>
      <c r="T35" s="77">
        <f t="shared" si="50"/>
        <v>3</v>
      </c>
      <c r="U35" s="14"/>
      <c r="V35" s="4" t="s">
        <v>407</v>
      </c>
    </row>
    <row r="36" spans="1:22">
      <c r="A36" s="87">
        <v>3.1</v>
      </c>
      <c r="B36" s="47"/>
      <c r="C36" s="48" t="s">
        <v>336</v>
      </c>
      <c r="D36" s="90">
        <v>0.5</v>
      </c>
      <c r="E36" s="23"/>
      <c r="F36" s="23"/>
      <c r="G36" s="89">
        <f t="shared" si="55"/>
        <v>0.5</v>
      </c>
      <c r="H36" s="65">
        <v>2</v>
      </c>
      <c r="I36" s="22"/>
      <c r="J36" s="22"/>
      <c r="K36" s="25">
        <f t="shared" si="56"/>
        <v>2</v>
      </c>
      <c r="L36" s="22"/>
      <c r="M36" s="22"/>
      <c r="N36" s="22"/>
      <c r="O36" s="25">
        <f t="shared" si="54"/>
        <v>0</v>
      </c>
      <c r="P36" s="132">
        <f t="shared" si="46"/>
        <v>2.5</v>
      </c>
      <c r="Q36" s="132">
        <f t="shared" si="47"/>
        <v>0</v>
      </c>
      <c r="R36" s="132">
        <f t="shared" si="48"/>
        <v>0</v>
      </c>
      <c r="S36" s="132">
        <f t="shared" si="49"/>
        <v>2.5</v>
      </c>
      <c r="T36" s="133">
        <f t="shared" si="50"/>
        <v>2.5</v>
      </c>
      <c r="U36" s="14"/>
      <c r="V36" s="4" t="s">
        <v>406</v>
      </c>
    </row>
    <row r="37" spans="1:22">
      <c r="A37" s="93">
        <f>+A36+0.01</f>
        <v>3.11</v>
      </c>
      <c r="B37" s="82" t="s">
        <v>271</v>
      </c>
      <c r="C37" s="48" t="s">
        <v>298</v>
      </c>
      <c r="D37" s="58">
        <v>1</v>
      </c>
      <c r="E37" s="23"/>
      <c r="F37" s="23">
        <v>1</v>
      </c>
      <c r="G37" s="25">
        <f t="shared" si="55"/>
        <v>0</v>
      </c>
      <c r="H37" s="65"/>
      <c r="I37" s="22"/>
      <c r="J37" s="22"/>
      <c r="K37" s="25">
        <f t="shared" si="56"/>
        <v>0</v>
      </c>
      <c r="L37" s="22"/>
      <c r="M37" s="22"/>
      <c r="N37" s="22"/>
      <c r="O37" s="25">
        <f t="shared" si="54"/>
        <v>0</v>
      </c>
      <c r="P37" s="76">
        <f t="shared" si="46"/>
        <v>1</v>
      </c>
      <c r="Q37" s="76">
        <f t="shared" si="47"/>
        <v>0</v>
      </c>
      <c r="R37" s="76">
        <f t="shared" si="48"/>
        <v>1</v>
      </c>
      <c r="S37" s="76">
        <f t="shared" si="49"/>
        <v>1</v>
      </c>
      <c r="T37" s="77">
        <f t="shared" si="50"/>
        <v>0</v>
      </c>
      <c r="U37" s="14"/>
    </row>
    <row r="38" spans="1:22">
      <c r="A38" s="87">
        <f t="shared" ref="A38:A42" si="68">+A37+0.01</f>
        <v>3.1199999999999997</v>
      </c>
      <c r="B38" s="47"/>
      <c r="C38" s="48" t="s">
        <v>299</v>
      </c>
      <c r="D38" s="58">
        <v>1</v>
      </c>
      <c r="E38" s="23"/>
      <c r="F38" s="88">
        <v>0.5</v>
      </c>
      <c r="G38" s="89">
        <f t="shared" si="55"/>
        <v>0.5</v>
      </c>
      <c r="H38" s="88">
        <v>0.5</v>
      </c>
      <c r="I38" s="22"/>
      <c r="J38" s="22"/>
      <c r="K38" s="89">
        <f t="shared" si="56"/>
        <v>0.5</v>
      </c>
      <c r="L38" s="22"/>
      <c r="M38" s="22"/>
      <c r="N38" s="22"/>
      <c r="O38" s="25">
        <f t="shared" si="54"/>
        <v>0</v>
      </c>
      <c r="P38" s="132">
        <f t="shared" ref="P38" si="69">D38+H38+L38</f>
        <v>1.5</v>
      </c>
      <c r="Q38" s="132">
        <f t="shared" ref="Q38" si="70">E38+I38+M38</f>
        <v>0</v>
      </c>
      <c r="R38" s="132">
        <f t="shared" ref="R38" si="71">F38+J38+N38</f>
        <v>0.5</v>
      </c>
      <c r="S38" s="132">
        <f t="shared" ref="S38" si="72">P38+Q38</f>
        <v>1.5</v>
      </c>
      <c r="T38" s="133">
        <f t="shared" ref="T38" si="73">S38-R38</f>
        <v>1</v>
      </c>
      <c r="U38" s="14"/>
    </row>
    <row r="39" spans="1:22">
      <c r="A39" s="130">
        <f t="shared" si="68"/>
        <v>3.1299999999999994</v>
      </c>
      <c r="B39" s="131"/>
      <c r="C39" s="48" t="s">
        <v>345</v>
      </c>
      <c r="D39" s="58">
        <v>2</v>
      </c>
      <c r="E39" s="23"/>
      <c r="F39" s="23"/>
      <c r="G39" s="25">
        <f t="shared" ref="G39:G42" si="74">D39+E39-F39</f>
        <v>2</v>
      </c>
      <c r="H39" s="65"/>
      <c r="I39" s="22"/>
      <c r="J39" s="22"/>
      <c r="K39" s="25">
        <f t="shared" ref="K39:K42" si="75">H39+I39-J39</f>
        <v>0</v>
      </c>
      <c r="L39" s="22"/>
      <c r="M39" s="22"/>
      <c r="N39" s="22"/>
      <c r="O39" s="25">
        <f t="shared" ref="O39:O42" si="76">L39+M39-N39</f>
        <v>0</v>
      </c>
      <c r="P39" s="76">
        <f t="shared" ref="P39:P42" si="77">D39+H39+L39</f>
        <v>2</v>
      </c>
      <c r="Q39" s="76">
        <f t="shared" ref="Q39:Q42" si="78">E39+I39+M39</f>
        <v>0</v>
      </c>
      <c r="R39" s="76">
        <f t="shared" ref="R39:R42" si="79">F39+J39+N39</f>
        <v>0</v>
      </c>
      <c r="S39" s="76">
        <f t="shared" ref="S39:S42" si="80">P39+Q39</f>
        <v>2</v>
      </c>
      <c r="T39" s="77">
        <f t="shared" ref="T39:T42" si="81">S39-R39</f>
        <v>2</v>
      </c>
      <c r="U39" s="14"/>
    </row>
    <row r="40" spans="1:22">
      <c r="A40" s="87">
        <f t="shared" si="68"/>
        <v>3.1399999999999992</v>
      </c>
      <c r="B40" s="47"/>
      <c r="C40" s="48" t="s">
        <v>346</v>
      </c>
      <c r="D40" s="58">
        <v>1</v>
      </c>
      <c r="E40" s="23"/>
      <c r="F40" s="23"/>
      <c r="G40" s="25">
        <f t="shared" si="74"/>
        <v>1</v>
      </c>
      <c r="H40" s="65"/>
      <c r="I40" s="22"/>
      <c r="J40" s="22"/>
      <c r="K40" s="25">
        <f t="shared" si="75"/>
        <v>0</v>
      </c>
      <c r="L40" s="22"/>
      <c r="M40" s="22"/>
      <c r="N40" s="22"/>
      <c r="O40" s="25">
        <f t="shared" si="76"/>
        <v>0</v>
      </c>
      <c r="P40" s="76">
        <f t="shared" si="77"/>
        <v>1</v>
      </c>
      <c r="Q40" s="76">
        <f t="shared" si="78"/>
        <v>0</v>
      </c>
      <c r="R40" s="76">
        <f t="shared" si="79"/>
        <v>0</v>
      </c>
      <c r="S40" s="76">
        <f t="shared" si="80"/>
        <v>1</v>
      </c>
      <c r="T40" s="77">
        <f t="shared" si="81"/>
        <v>1</v>
      </c>
      <c r="U40" s="14"/>
    </row>
    <row r="41" spans="1:22">
      <c r="A41" s="94">
        <f>+A40+0.01</f>
        <v>3.149999999999999</v>
      </c>
      <c r="B41" s="53"/>
      <c r="C41" s="48" t="s">
        <v>355</v>
      </c>
      <c r="D41" s="58"/>
      <c r="E41" s="23"/>
      <c r="F41" s="23"/>
      <c r="G41" s="25">
        <f t="shared" si="74"/>
        <v>0</v>
      </c>
      <c r="H41" s="65"/>
      <c r="I41" s="22"/>
      <c r="J41" s="22"/>
      <c r="K41" s="25">
        <f t="shared" si="75"/>
        <v>0</v>
      </c>
      <c r="L41" s="22"/>
      <c r="M41" s="22"/>
      <c r="N41" s="22"/>
      <c r="O41" s="25">
        <f t="shared" si="76"/>
        <v>0</v>
      </c>
      <c r="P41" s="76">
        <f t="shared" si="77"/>
        <v>0</v>
      </c>
      <c r="Q41" s="76">
        <f t="shared" si="78"/>
        <v>0</v>
      </c>
      <c r="R41" s="76">
        <f t="shared" si="79"/>
        <v>0</v>
      </c>
      <c r="S41" s="76">
        <f t="shared" si="80"/>
        <v>0</v>
      </c>
      <c r="T41" s="77">
        <f t="shared" si="81"/>
        <v>0</v>
      </c>
      <c r="U41" s="14"/>
    </row>
    <row r="42" spans="1:22">
      <c r="A42" s="87">
        <f t="shared" si="68"/>
        <v>3.1599999999999988</v>
      </c>
      <c r="B42" s="47"/>
      <c r="C42" s="48" t="s">
        <v>5</v>
      </c>
      <c r="D42" s="58">
        <v>3</v>
      </c>
      <c r="E42" s="23"/>
      <c r="F42" s="23"/>
      <c r="G42" s="25">
        <f t="shared" si="74"/>
        <v>3</v>
      </c>
      <c r="H42" s="65"/>
      <c r="I42" s="22"/>
      <c r="J42" s="22"/>
      <c r="K42" s="25">
        <f t="shared" si="75"/>
        <v>0</v>
      </c>
      <c r="L42" s="22"/>
      <c r="M42" s="22"/>
      <c r="N42" s="22"/>
      <c r="O42" s="25">
        <f t="shared" si="76"/>
        <v>0</v>
      </c>
      <c r="P42" s="76">
        <f t="shared" si="77"/>
        <v>3</v>
      </c>
      <c r="Q42" s="76">
        <f t="shared" si="78"/>
        <v>0</v>
      </c>
      <c r="R42" s="76">
        <f t="shared" si="79"/>
        <v>0</v>
      </c>
      <c r="S42" s="76">
        <f t="shared" si="80"/>
        <v>3</v>
      </c>
      <c r="T42" s="77">
        <f t="shared" si="81"/>
        <v>3</v>
      </c>
      <c r="U42" s="14"/>
    </row>
    <row r="43" spans="1:22">
      <c r="A43" s="87"/>
      <c r="B43" s="47"/>
      <c r="C43" s="48"/>
      <c r="D43" s="127">
        <f>SUM(D25:D42)</f>
        <v>27.7</v>
      </c>
      <c r="E43" s="128">
        <f t="shared" ref="E43:T43" si="82">SUM(E25:E42)</f>
        <v>0</v>
      </c>
      <c r="F43" s="128">
        <f t="shared" si="82"/>
        <v>11</v>
      </c>
      <c r="G43" s="128">
        <f t="shared" si="82"/>
        <v>16.7</v>
      </c>
      <c r="H43" s="127">
        <f>SUM(H25:H42)</f>
        <v>22.2</v>
      </c>
      <c r="I43" s="128">
        <f t="shared" ref="I43" si="83">SUM(I25:I42)</f>
        <v>0</v>
      </c>
      <c r="J43" s="128">
        <f t="shared" ref="J43" si="84">SUM(J25:J42)</f>
        <v>3</v>
      </c>
      <c r="K43" s="128">
        <f t="shared" ref="K43" si="85">SUM(K25:K42)</f>
        <v>19.2</v>
      </c>
      <c r="L43" s="127">
        <f>SUM(L25:L42)</f>
        <v>3</v>
      </c>
      <c r="M43" s="128">
        <f t="shared" ref="M43" si="86">SUM(M25:M42)</f>
        <v>0</v>
      </c>
      <c r="N43" s="128">
        <f t="shared" ref="N43" si="87">SUM(N25:N42)</f>
        <v>0</v>
      </c>
      <c r="O43" s="128">
        <f t="shared" ref="O43" si="88">SUM(O25:O42)</f>
        <v>3</v>
      </c>
      <c r="P43" s="127">
        <f>SUM(P25:P42)</f>
        <v>52.9</v>
      </c>
      <c r="Q43" s="128">
        <f t="shared" ref="Q43" si="89">SUM(Q25:Q42)</f>
        <v>0</v>
      </c>
      <c r="R43" s="128">
        <f t="shared" ref="R43" si="90">SUM(R25:R42)</f>
        <v>14</v>
      </c>
      <c r="S43" s="128">
        <f t="shared" ref="S43:T43" si="91">SUM(S25:S42)</f>
        <v>52.9</v>
      </c>
      <c r="T43" s="129">
        <f t="shared" si="91"/>
        <v>38.9</v>
      </c>
      <c r="U43" s="14"/>
    </row>
    <row r="44" spans="1:22">
      <c r="A44" s="19"/>
      <c r="B44" s="19"/>
      <c r="C44" s="72"/>
      <c r="D44" s="58"/>
      <c r="E44" s="23"/>
      <c r="F44" s="23"/>
      <c r="G44" s="25"/>
      <c r="H44" s="65"/>
      <c r="I44" s="22"/>
      <c r="J44" s="22"/>
      <c r="K44" s="25"/>
      <c r="L44" s="22"/>
      <c r="M44" s="22"/>
      <c r="N44" s="22"/>
      <c r="O44" s="22"/>
      <c r="P44" s="58"/>
      <c r="Q44" s="23"/>
      <c r="R44" s="23"/>
      <c r="S44" s="23"/>
      <c r="T44" s="25"/>
      <c r="U44" s="14"/>
    </row>
    <row r="45" spans="1:22">
      <c r="A45" s="95" t="str">
        <f>A$8</f>
        <v>Ref</v>
      </c>
      <c r="B45" s="95" t="str">
        <f>B$8</f>
        <v>F</v>
      </c>
      <c r="C45" s="95" t="str">
        <f>C$8</f>
        <v>Task</v>
      </c>
      <c r="D45" s="97" t="str">
        <f>D$8</f>
        <v>David</v>
      </c>
      <c r="E45" s="98"/>
      <c r="F45" s="98"/>
      <c r="G45" s="99"/>
      <c r="H45" s="97" t="str">
        <f>H$8</f>
        <v>Charles</v>
      </c>
      <c r="I45" s="98"/>
      <c r="J45" s="98"/>
      <c r="K45" s="99"/>
      <c r="L45" s="97" t="str">
        <f>L$8</f>
        <v>Others</v>
      </c>
      <c r="M45" s="98"/>
      <c r="N45" s="98"/>
      <c r="O45" s="99"/>
      <c r="P45" s="97" t="str">
        <f>P$8</f>
        <v>Total</v>
      </c>
      <c r="Q45" s="98"/>
      <c r="R45" s="98"/>
      <c r="S45" s="98"/>
      <c r="T45" s="99"/>
      <c r="U45" s="100" t="str">
        <f>U$8</f>
        <v>Est/Act Date</v>
      </c>
      <c r="V45" s="95" t="str">
        <f>V$8</f>
        <v>Comments</v>
      </c>
    </row>
    <row r="46" spans="1:22" ht="24">
      <c r="A46" s="96"/>
      <c r="B46" s="96"/>
      <c r="C46" s="96"/>
      <c r="D46" s="56" t="str">
        <f>D$9</f>
        <v xml:space="preserve">Est. </v>
      </c>
      <c r="E46" s="56" t="str">
        <f>E$9</f>
        <v>Var</v>
      </c>
      <c r="F46" s="56" t="str">
        <f>F$9</f>
        <v>Done</v>
      </c>
      <c r="G46" s="56" t="str">
        <f t="shared" ref="G46:T46" si="92">G$9</f>
        <v>To Do</v>
      </c>
      <c r="H46" s="56" t="str">
        <f t="shared" si="92"/>
        <v xml:space="preserve">Est. </v>
      </c>
      <c r="I46" s="56" t="str">
        <f t="shared" si="92"/>
        <v>Var</v>
      </c>
      <c r="J46" s="56" t="str">
        <f>J$9</f>
        <v>Done</v>
      </c>
      <c r="K46" s="56" t="str">
        <f t="shared" si="92"/>
        <v>To Do</v>
      </c>
      <c r="L46" s="56" t="str">
        <f t="shared" si="92"/>
        <v xml:space="preserve">Est. </v>
      </c>
      <c r="M46" s="56" t="str">
        <f t="shared" si="92"/>
        <v>Var</v>
      </c>
      <c r="N46" s="56" t="str">
        <f>N$9</f>
        <v>Done</v>
      </c>
      <c r="O46" s="56" t="str">
        <f t="shared" si="92"/>
        <v>To Do</v>
      </c>
      <c r="P46" s="56" t="str">
        <f t="shared" si="92"/>
        <v xml:space="preserve">Est. </v>
      </c>
      <c r="Q46" s="56" t="str">
        <f t="shared" si="92"/>
        <v>Var</v>
      </c>
      <c r="R46" s="56" t="str">
        <f t="shared" si="92"/>
        <v>Done</v>
      </c>
      <c r="S46" s="56" t="str">
        <f t="shared" si="92"/>
        <v>E + V</v>
      </c>
      <c r="T46" s="56" t="str">
        <f t="shared" si="92"/>
        <v>To Do</v>
      </c>
      <c r="U46" s="101"/>
      <c r="V46" s="96"/>
    </row>
    <row r="47" spans="1:22">
      <c r="A47" s="7"/>
      <c r="B47" s="7"/>
      <c r="C47" s="12" t="s">
        <v>302</v>
      </c>
      <c r="D47" s="57"/>
      <c r="E47" s="60"/>
      <c r="F47" s="60"/>
      <c r="G47" s="50"/>
      <c r="H47" s="57"/>
      <c r="I47" s="60"/>
      <c r="J47" s="60"/>
      <c r="K47" s="24"/>
      <c r="L47" s="60"/>
      <c r="M47" s="60"/>
      <c r="N47" s="60"/>
      <c r="O47" s="60"/>
      <c r="P47" s="57"/>
      <c r="Q47" s="60"/>
      <c r="R47" s="60"/>
      <c r="S47" s="60"/>
      <c r="T47" s="24"/>
      <c r="U47" s="6"/>
    </row>
    <row r="48" spans="1:22">
      <c r="A48" s="79">
        <f>A26+1</f>
        <v>4</v>
      </c>
      <c r="B48" s="82" t="s">
        <v>271</v>
      </c>
      <c r="C48" s="48" t="s">
        <v>303</v>
      </c>
      <c r="D48" s="58">
        <v>4</v>
      </c>
      <c r="E48" s="23"/>
      <c r="F48" s="23">
        <v>4</v>
      </c>
      <c r="G48" s="25">
        <f t="shared" ref="G48:G59" si="93">D48+E48-F48</f>
        <v>0</v>
      </c>
      <c r="H48" s="65"/>
      <c r="I48" s="22"/>
      <c r="J48" s="22"/>
      <c r="K48" s="25">
        <f t="shared" ref="K48:K55" si="94">H48+I48-J48</f>
        <v>0</v>
      </c>
      <c r="L48" s="22"/>
      <c r="M48" s="22"/>
      <c r="N48" s="22"/>
      <c r="O48" s="25">
        <f t="shared" ref="O48:O55" si="95">L48+M48-N48</f>
        <v>0</v>
      </c>
      <c r="P48" s="76">
        <f t="shared" ref="P48:P77" si="96">D48+H48+L48</f>
        <v>4</v>
      </c>
      <c r="Q48" s="76">
        <f t="shared" ref="Q48:Q77" si="97">E48+I48+M48</f>
        <v>0</v>
      </c>
      <c r="R48" s="76">
        <f t="shared" ref="R48:R77" si="98">F48+J48+N48</f>
        <v>4</v>
      </c>
      <c r="S48" s="76">
        <f t="shared" ref="S48:S77" si="99">P48+Q48</f>
        <v>4</v>
      </c>
      <c r="T48" s="77">
        <f t="shared" ref="T48:T77" si="100">S48-R48</f>
        <v>0</v>
      </c>
      <c r="U48" s="45">
        <v>40601</v>
      </c>
    </row>
    <row r="49" spans="1:24">
      <c r="A49" s="47">
        <f t="shared" ref="A49:A56" si="101">+A48+0.1</f>
        <v>4.0999999999999996</v>
      </c>
      <c r="B49" s="47"/>
      <c r="C49" s="13" t="s">
        <v>304</v>
      </c>
      <c r="D49" s="90">
        <v>0.2</v>
      </c>
      <c r="E49" s="23"/>
      <c r="F49" s="23"/>
      <c r="G49" s="89">
        <f t="shared" si="93"/>
        <v>0.2</v>
      </c>
      <c r="H49" s="65"/>
      <c r="I49" s="22"/>
      <c r="J49" s="22"/>
      <c r="K49" s="25">
        <f t="shared" si="94"/>
        <v>0</v>
      </c>
      <c r="L49" s="22"/>
      <c r="M49" s="22"/>
      <c r="N49" s="22"/>
      <c r="O49" s="25">
        <f t="shared" si="95"/>
        <v>0</v>
      </c>
      <c r="P49" s="132">
        <f t="shared" si="96"/>
        <v>0.2</v>
      </c>
      <c r="Q49" s="132">
        <f t="shared" si="97"/>
        <v>0</v>
      </c>
      <c r="R49" s="132">
        <f t="shared" si="98"/>
        <v>0</v>
      </c>
      <c r="S49" s="132">
        <f t="shared" si="99"/>
        <v>0.2</v>
      </c>
      <c r="T49" s="133">
        <f t="shared" si="100"/>
        <v>0.2</v>
      </c>
      <c r="U49" s="6"/>
      <c r="V49" s="4"/>
      <c r="W49" s="6"/>
      <c r="X49" s="6"/>
    </row>
    <row r="50" spans="1:24">
      <c r="A50" s="131">
        <f t="shared" si="101"/>
        <v>4.1999999999999993</v>
      </c>
      <c r="B50" s="134"/>
      <c r="C50" s="48" t="s">
        <v>305</v>
      </c>
      <c r="D50" s="90">
        <v>0.5</v>
      </c>
      <c r="E50" s="23"/>
      <c r="F50" s="23"/>
      <c r="G50" s="89">
        <f t="shared" si="93"/>
        <v>0.5</v>
      </c>
      <c r="H50" s="65"/>
      <c r="I50" s="22"/>
      <c r="J50" s="22"/>
      <c r="K50" s="25">
        <f t="shared" si="94"/>
        <v>0</v>
      </c>
      <c r="L50" s="22"/>
      <c r="M50" s="22"/>
      <c r="N50" s="22"/>
      <c r="O50" s="25">
        <f t="shared" si="95"/>
        <v>0</v>
      </c>
      <c r="P50" s="132">
        <f t="shared" si="96"/>
        <v>0.5</v>
      </c>
      <c r="Q50" s="132">
        <f t="shared" si="97"/>
        <v>0</v>
      </c>
      <c r="R50" s="132">
        <f t="shared" si="98"/>
        <v>0</v>
      </c>
      <c r="S50" s="132">
        <f t="shared" si="99"/>
        <v>0.5</v>
      </c>
      <c r="T50" s="133">
        <f t="shared" si="100"/>
        <v>0.5</v>
      </c>
      <c r="U50" s="45">
        <v>39616</v>
      </c>
      <c r="V50" s="4" t="s">
        <v>272</v>
      </c>
      <c r="W50" s="6"/>
      <c r="X50" s="6"/>
    </row>
    <row r="51" spans="1:24">
      <c r="A51" s="81">
        <f t="shared" si="101"/>
        <v>4.2999999999999989</v>
      </c>
      <c r="B51" s="82" t="s">
        <v>271</v>
      </c>
      <c r="C51" s="48" t="s">
        <v>306</v>
      </c>
      <c r="D51" s="90">
        <v>0.1</v>
      </c>
      <c r="E51" s="23"/>
      <c r="F51" s="88">
        <v>0.1</v>
      </c>
      <c r="G51" s="89">
        <f t="shared" ref="G51:G52" si="102">D51+E51-F51</f>
        <v>0</v>
      </c>
      <c r="H51" s="65"/>
      <c r="I51" s="22"/>
      <c r="J51" s="22"/>
      <c r="K51" s="25">
        <f t="shared" si="94"/>
        <v>0</v>
      </c>
      <c r="L51" s="22"/>
      <c r="M51" s="22"/>
      <c r="N51" s="22"/>
      <c r="O51" s="25">
        <f t="shared" si="95"/>
        <v>0</v>
      </c>
      <c r="P51" s="132">
        <f t="shared" si="96"/>
        <v>0.1</v>
      </c>
      <c r="Q51" s="132">
        <f t="shared" si="97"/>
        <v>0</v>
      </c>
      <c r="R51" s="132">
        <f t="shared" si="98"/>
        <v>0.1</v>
      </c>
      <c r="S51" s="132">
        <f t="shared" si="99"/>
        <v>0.1</v>
      </c>
      <c r="T51" s="133">
        <f t="shared" si="100"/>
        <v>0</v>
      </c>
      <c r="U51" s="6"/>
      <c r="W51" s="6"/>
      <c r="X51" s="6"/>
    </row>
    <row r="52" spans="1:24">
      <c r="A52" s="49">
        <f t="shared" si="101"/>
        <v>4.3999999999999986</v>
      </c>
      <c r="B52" s="49"/>
      <c r="C52" s="48" t="s">
        <v>307</v>
      </c>
      <c r="D52" s="90">
        <v>0.5</v>
      </c>
      <c r="E52" s="23"/>
      <c r="F52" s="23"/>
      <c r="G52" s="89">
        <f t="shared" si="102"/>
        <v>0.5</v>
      </c>
      <c r="H52" s="65"/>
      <c r="I52" s="22"/>
      <c r="J52" s="22"/>
      <c r="K52" s="25">
        <f t="shared" si="94"/>
        <v>0</v>
      </c>
      <c r="L52" s="22"/>
      <c r="M52" s="22"/>
      <c r="N52" s="22"/>
      <c r="O52" s="25">
        <f t="shared" si="95"/>
        <v>0</v>
      </c>
      <c r="P52" s="132">
        <f t="shared" si="96"/>
        <v>0.5</v>
      </c>
      <c r="Q52" s="132">
        <f t="shared" si="97"/>
        <v>0</v>
      </c>
      <c r="R52" s="132">
        <f t="shared" si="98"/>
        <v>0</v>
      </c>
      <c r="S52" s="132">
        <f t="shared" si="99"/>
        <v>0.5</v>
      </c>
      <c r="T52" s="133">
        <f t="shared" si="100"/>
        <v>0.5</v>
      </c>
      <c r="U52" s="6"/>
      <c r="V52" s="4"/>
      <c r="W52" s="6"/>
      <c r="X52" s="6"/>
    </row>
    <row r="53" spans="1:24">
      <c r="A53" s="49">
        <f t="shared" si="101"/>
        <v>4.4999999999999982</v>
      </c>
      <c r="B53" s="85"/>
      <c r="C53" s="48" t="s">
        <v>308</v>
      </c>
      <c r="D53" s="90">
        <v>0.5</v>
      </c>
      <c r="E53" s="23"/>
      <c r="F53" s="23"/>
      <c r="G53" s="89">
        <f t="shared" ref="G53" si="103">D53+E53-F53</f>
        <v>0.5</v>
      </c>
      <c r="H53" s="65"/>
      <c r="I53" s="22"/>
      <c r="J53" s="22"/>
      <c r="K53" s="25">
        <f t="shared" ref="K53" si="104">H53+I53-J53</f>
        <v>0</v>
      </c>
      <c r="L53" s="22"/>
      <c r="M53" s="22"/>
      <c r="N53" s="22"/>
      <c r="O53" s="25">
        <f t="shared" ref="O53" si="105">L53+M53-N53</f>
        <v>0</v>
      </c>
      <c r="P53" s="132">
        <f t="shared" ref="P53" si="106">D53+H53+L53</f>
        <v>0.5</v>
      </c>
      <c r="Q53" s="132">
        <f t="shared" ref="Q53" si="107">E53+I53+M53</f>
        <v>0</v>
      </c>
      <c r="R53" s="132">
        <f t="shared" ref="R53" si="108">F53+J53+N53</f>
        <v>0</v>
      </c>
      <c r="S53" s="132">
        <f t="shared" ref="S53" si="109">P53+Q53</f>
        <v>0.5</v>
      </c>
      <c r="T53" s="133">
        <f t="shared" ref="T53" si="110">S53-R53</f>
        <v>0.5</v>
      </c>
      <c r="U53" s="6"/>
      <c r="V53" s="4" t="s">
        <v>366</v>
      </c>
      <c r="W53" s="6"/>
      <c r="X53" s="6"/>
    </row>
    <row r="54" spans="1:24">
      <c r="A54" s="49">
        <f t="shared" si="101"/>
        <v>4.5999999999999979</v>
      </c>
      <c r="B54" s="49"/>
      <c r="C54" s="48" t="s">
        <v>309</v>
      </c>
      <c r="D54" s="58">
        <v>2</v>
      </c>
      <c r="E54" s="23"/>
      <c r="F54" s="23"/>
      <c r="G54" s="25">
        <f t="shared" si="93"/>
        <v>2</v>
      </c>
      <c r="H54" s="65">
        <v>28</v>
      </c>
      <c r="I54" s="22"/>
      <c r="J54" s="22">
        <v>11</v>
      </c>
      <c r="K54" s="25">
        <f t="shared" si="94"/>
        <v>17</v>
      </c>
      <c r="L54" s="22"/>
      <c r="M54" s="22"/>
      <c r="N54" s="22"/>
      <c r="O54" s="25">
        <f t="shared" si="95"/>
        <v>0</v>
      </c>
      <c r="P54" s="76">
        <f t="shared" si="96"/>
        <v>30</v>
      </c>
      <c r="Q54" s="76">
        <f t="shared" si="97"/>
        <v>0</v>
      </c>
      <c r="R54" s="76">
        <f t="shared" si="98"/>
        <v>11</v>
      </c>
      <c r="S54" s="76">
        <f t="shared" si="99"/>
        <v>30</v>
      </c>
      <c r="T54" s="77">
        <f t="shared" si="100"/>
        <v>19</v>
      </c>
      <c r="U54" s="6"/>
      <c r="V54" s="4" t="s">
        <v>367</v>
      </c>
      <c r="W54" s="6"/>
      <c r="X54" s="6"/>
    </row>
    <row r="55" spans="1:24">
      <c r="A55" s="49">
        <f t="shared" si="101"/>
        <v>4.6999999999999975</v>
      </c>
      <c r="B55" s="49"/>
      <c r="C55" s="48" t="s">
        <v>310</v>
      </c>
      <c r="D55" s="58">
        <v>21</v>
      </c>
      <c r="E55" s="23"/>
      <c r="F55" s="23"/>
      <c r="G55" s="25">
        <f t="shared" si="93"/>
        <v>21</v>
      </c>
      <c r="H55" s="65">
        <v>10</v>
      </c>
      <c r="I55" s="22"/>
      <c r="J55" s="22"/>
      <c r="K55" s="25">
        <f t="shared" si="94"/>
        <v>10</v>
      </c>
      <c r="L55" s="22"/>
      <c r="M55" s="22"/>
      <c r="N55" s="22"/>
      <c r="O55" s="25">
        <f t="shared" si="95"/>
        <v>0</v>
      </c>
      <c r="P55" s="76">
        <f t="shared" si="96"/>
        <v>31</v>
      </c>
      <c r="Q55" s="76">
        <f t="shared" si="97"/>
        <v>0</v>
      </c>
      <c r="R55" s="76">
        <f t="shared" si="98"/>
        <v>0</v>
      </c>
      <c r="S55" s="76">
        <f t="shared" si="99"/>
        <v>31</v>
      </c>
      <c r="T55" s="77">
        <f t="shared" si="100"/>
        <v>31</v>
      </c>
      <c r="U55" s="6"/>
      <c r="V55" s="4" t="s">
        <v>387</v>
      </c>
      <c r="W55" s="6"/>
      <c r="X55" s="6"/>
    </row>
    <row r="56" spans="1:24">
      <c r="A56" s="49">
        <f t="shared" si="101"/>
        <v>4.7999999999999972</v>
      </c>
      <c r="B56" s="49"/>
      <c r="C56" s="48" t="s">
        <v>311</v>
      </c>
      <c r="D56" s="58">
        <v>28</v>
      </c>
      <c r="E56" s="23"/>
      <c r="F56" s="23"/>
      <c r="G56" s="25">
        <f t="shared" si="93"/>
        <v>28</v>
      </c>
      <c r="H56" s="65">
        <v>60</v>
      </c>
      <c r="I56" s="22"/>
      <c r="J56" s="22">
        <v>14</v>
      </c>
      <c r="K56" s="25">
        <f t="shared" ref="K56:K59" si="111">H56+I56-J56</f>
        <v>46</v>
      </c>
      <c r="L56" s="22"/>
      <c r="M56" s="22"/>
      <c r="N56" s="22"/>
      <c r="O56" s="25">
        <f t="shared" ref="O56:O59" si="112">L56+M56-N56</f>
        <v>0</v>
      </c>
      <c r="P56" s="76">
        <f t="shared" si="96"/>
        <v>88</v>
      </c>
      <c r="Q56" s="76">
        <f t="shared" si="97"/>
        <v>0</v>
      </c>
      <c r="R56" s="76">
        <f t="shared" si="98"/>
        <v>14</v>
      </c>
      <c r="S56" s="76">
        <f t="shared" si="99"/>
        <v>88</v>
      </c>
      <c r="T56" s="77">
        <f t="shared" si="100"/>
        <v>74</v>
      </c>
      <c r="U56" s="6"/>
      <c r="V56" s="4" t="s">
        <v>388</v>
      </c>
      <c r="W56" s="6"/>
      <c r="X56" s="6"/>
    </row>
    <row r="57" spans="1:24">
      <c r="A57" s="87">
        <v>4.0999999999999996</v>
      </c>
      <c r="B57" s="49"/>
      <c r="C57" s="48" t="s">
        <v>312</v>
      </c>
      <c r="D57" s="58">
        <v>2</v>
      </c>
      <c r="E57" s="23"/>
      <c r="F57" s="23"/>
      <c r="G57" s="25">
        <f t="shared" si="93"/>
        <v>2</v>
      </c>
      <c r="H57" s="65"/>
      <c r="I57" s="22"/>
      <c r="J57" s="22"/>
      <c r="K57" s="25">
        <f t="shared" si="111"/>
        <v>0</v>
      </c>
      <c r="L57" s="22"/>
      <c r="M57" s="22"/>
      <c r="N57" s="22"/>
      <c r="O57" s="25">
        <f t="shared" si="112"/>
        <v>0</v>
      </c>
      <c r="P57" s="76">
        <f t="shared" si="96"/>
        <v>2</v>
      </c>
      <c r="Q57" s="76">
        <f t="shared" si="97"/>
        <v>0</v>
      </c>
      <c r="R57" s="76">
        <f t="shared" si="98"/>
        <v>0</v>
      </c>
      <c r="S57" s="76">
        <f t="shared" si="99"/>
        <v>2</v>
      </c>
      <c r="T57" s="77">
        <f t="shared" si="100"/>
        <v>2</v>
      </c>
      <c r="U57" s="6"/>
      <c r="V57" s="4"/>
      <c r="W57" s="6"/>
      <c r="X57" s="6"/>
    </row>
    <row r="58" spans="1:24">
      <c r="A58" s="130">
        <f>+A57+0.01</f>
        <v>4.1099999999999994</v>
      </c>
      <c r="B58" s="131"/>
      <c r="C58" s="48" t="s">
        <v>313</v>
      </c>
      <c r="D58" s="58">
        <v>1</v>
      </c>
      <c r="E58" s="23"/>
      <c r="F58" s="23"/>
      <c r="G58" s="25">
        <f t="shared" si="93"/>
        <v>1</v>
      </c>
      <c r="H58" s="65"/>
      <c r="I58" s="22"/>
      <c r="J58" s="22"/>
      <c r="K58" s="25">
        <f t="shared" si="111"/>
        <v>0</v>
      </c>
      <c r="L58" s="22"/>
      <c r="M58" s="22"/>
      <c r="N58" s="22"/>
      <c r="O58" s="25">
        <f t="shared" si="112"/>
        <v>0</v>
      </c>
      <c r="P58" s="76">
        <f t="shared" si="96"/>
        <v>1</v>
      </c>
      <c r="Q58" s="76">
        <f t="shared" si="97"/>
        <v>0</v>
      </c>
      <c r="R58" s="76">
        <f t="shared" si="98"/>
        <v>0</v>
      </c>
      <c r="S58" s="76">
        <f t="shared" si="99"/>
        <v>1</v>
      </c>
      <c r="T58" s="77">
        <f t="shared" si="100"/>
        <v>1</v>
      </c>
      <c r="U58" s="6"/>
      <c r="V58" s="4"/>
      <c r="W58" s="6"/>
      <c r="X58" s="6"/>
    </row>
    <row r="59" spans="1:24">
      <c r="A59" s="87">
        <f t="shared" ref="A59:A77" si="113">+A58+0.01</f>
        <v>4.1199999999999992</v>
      </c>
      <c r="B59" s="49"/>
      <c r="C59" s="48" t="s">
        <v>314</v>
      </c>
      <c r="D59" s="58">
        <v>5</v>
      </c>
      <c r="E59" s="23"/>
      <c r="F59" s="23"/>
      <c r="G59" s="25">
        <f t="shared" si="93"/>
        <v>5</v>
      </c>
      <c r="H59" s="65">
        <v>1</v>
      </c>
      <c r="I59" s="22"/>
      <c r="J59" s="22"/>
      <c r="K59" s="25">
        <f t="shared" si="111"/>
        <v>1</v>
      </c>
      <c r="L59" s="22"/>
      <c r="M59" s="22"/>
      <c r="N59" s="22"/>
      <c r="O59" s="25">
        <f t="shared" si="112"/>
        <v>0</v>
      </c>
      <c r="P59" s="76">
        <f t="shared" si="96"/>
        <v>6</v>
      </c>
      <c r="Q59" s="76">
        <f t="shared" si="97"/>
        <v>0</v>
      </c>
      <c r="R59" s="76">
        <f t="shared" si="98"/>
        <v>0</v>
      </c>
      <c r="S59" s="76">
        <f t="shared" si="99"/>
        <v>6</v>
      </c>
      <c r="T59" s="77">
        <f t="shared" si="100"/>
        <v>6</v>
      </c>
      <c r="U59" s="6"/>
      <c r="V59" s="4"/>
      <c r="W59" s="6"/>
      <c r="X59" s="6"/>
    </row>
    <row r="60" spans="1:24">
      <c r="A60" s="87">
        <f t="shared" si="113"/>
        <v>4.129999999999999</v>
      </c>
      <c r="B60" s="49"/>
      <c r="C60" s="48" t="s">
        <v>315</v>
      </c>
      <c r="D60" s="58">
        <v>1</v>
      </c>
      <c r="E60" s="23"/>
      <c r="F60" s="23"/>
      <c r="G60" s="25">
        <f t="shared" ref="G60:G75" si="114">D60+E60-F60</f>
        <v>1</v>
      </c>
      <c r="H60" s="65"/>
      <c r="I60" s="22"/>
      <c r="J60" s="22"/>
      <c r="K60" s="25">
        <f t="shared" ref="K60:K75" si="115">H60+I60-J60</f>
        <v>0</v>
      </c>
      <c r="L60" s="22"/>
      <c r="M60" s="22"/>
      <c r="N60" s="22"/>
      <c r="O60" s="25">
        <f t="shared" ref="O60:O75" si="116">L60+M60-N60</f>
        <v>0</v>
      </c>
      <c r="P60" s="76">
        <f t="shared" si="96"/>
        <v>1</v>
      </c>
      <c r="Q60" s="76">
        <f t="shared" si="97"/>
        <v>0</v>
      </c>
      <c r="R60" s="76">
        <f t="shared" si="98"/>
        <v>0</v>
      </c>
      <c r="S60" s="76">
        <f t="shared" si="99"/>
        <v>1</v>
      </c>
      <c r="T60" s="77">
        <f t="shared" si="100"/>
        <v>1</v>
      </c>
      <c r="U60" s="6"/>
      <c r="V60" s="4"/>
      <c r="W60" s="6"/>
      <c r="X60" s="6"/>
    </row>
    <row r="61" spans="1:24">
      <c r="A61" s="87">
        <f t="shared" si="113"/>
        <v>4.1399999999999988</v>
      </c>
      <c r="B61" s="49"/>
      <c r="C61" s="48" t="s">
        <v>316</v>
      </c>
      <c r="D61" s="58">
        <v>2</v>
      </c>
      <c r="E61" s="23"/>
      <c r="F61" s="23"/>
      <c r="G61" s="25">
        <f t="shared" si="114"/>
        <v>2</v>
      </c>
      <c r="H61" s="65"/>
      <c r="I61" s="22"/>
      <c r="J61" s="22"/>
      <c r="K61" s="25">
        <f t="shared" si="115"/>
        <v>0</v>
      </c>
      <c r="L61" s="22"/>
      <c r="M61" s="22"/>
      <c r="N61" s="22"/>
      <c r="O61" s="25">
        <f t="shared" si="116"/>
        <v>0</v>
      </c>
      <c r="P61" s="76">
        <f t="shared" si="96"/>
        <v>2</v>
      </c>
      <c r="Q61" s="76">
        <f t="shared" si="97"/>
        <v>0</v>
      </c>
      <c r="R61" s="76">
        <f t="shared" si="98"/>
        <v>0</v>
      </c>
      <c r="S61" s="76">
        <f t="shared" si="99"/>
        <v>2</v>
      </c>
      <c r="T61" s="77">
        <f t="shared" si="100"/>
        <v>2</v>
      </c>
      <c r="U61" s="6"/>
      <c r="V61" s="4"/>
      <c r="W61" s="6"/>
      <c r="X61" s="6"/>
    </row>
    <row r="62" spans="1:24">
      <c r="A62" s="87">
        <f t="shared" si="113"/>
        <v>4.1499999999999986</v>
      </c>
      <c r="B62" s="49"/>
      <c r="C62" s="48" t="s">
        <v>317</v>
      </c>
      <c r="D62" s="58">
        <v>2</v>
      </c>
      <c r="E62" s="23"/>
      <c r="F62" s="23"/>
      <c r="G62" s="25">
        <f t="shared" si="114"/>
        <v>2</v>
      </c>
      <c r="H62" s="65"/>
      <c r="I62" s="22"/>
      <c r="J62" s="22"/>
      <c r="K62" s="25">
        <f t="shared" si="115"/>
        <v>0</v>
      </c>
      <c r="L62" s="22"/>
      <c r="M62" s="22"/>
      <c r="N62" s="22"/>
      <c r="O62" s="25">
        <f t="shared" si="116"/>
        <v>0</v>
      </c>
      <c r="P62" s="76">
        <f t="shared" si="96"/>
        <v>2</v>
      </c>
      <c r="Q62" s="76">
        <f t="shared" si="97"/>
        <v>0</v>
      </c>
      <c r="R62" s="76">
        <f t="shared" si="98"/>
        <v>0</v>
      </c>
      <c r="S62" s="76">
        <f t="shared" si="99"/>
        <v>2</v>
      </c>
      <c r="T62" s="77">
        <f t="shared" si="100"/>
        <v>2</v>
      </c>
      <c r="U62" s="6"/>
      <c r="V62" s="4"/>
      <c r="W62" s="6"/>
      <c r="X62" s="6"/>
    </row>
    <row r="63" spans="1:24">
      <c r="A63" s="87">
        <f t="shared" si="113"/>
        <v>4.1599999999999984</v>
      </c>
      <c r="B63" s="49"/>
      <c r="C63" s="48" t="s">
        <v>318</v>
      </c>
      <c r="D63" s="58">
        <v>1</v>
      </c>
      <c r="E63" s="23"/>
      <c r="F63" s="23"/>
      <c r="G63" s="25">
        <f t="shared" si="114"/>
        <v>1</v>
      </c>
      <c r="H63" s="65"/>
      <c r="I63" s="22"/>
      <c r="J63" s="22"/>
      <c r="K63" s="25">
        <f t="shared" si="115"/>
        <v>0</v>
      </c>
      <c r="L63" s="22"/>
      <c r="M63" s="22"/>
      <c r="N63" s="22"/>
      <c r="O63" s="25">
        <f t="shared" si="116"/>
        <v>0</v>
      </c>
      <c r="P63" s="76">
        <f t="shared" si="96"/>
        <v>1</v>
      </c>
      <c r="Q63" s="76">
        <f t="shared" si="97"/>
        <v>0</v>
      </c>
      <c r="R63" s="76">
        <f t="shared" si="98"/>
        <v>0</v>
      </c>
      <c r="S63" s="76">
        <f t="shared" si="99"/>
        <v>1</v>
      </c>
      <c r="T63" s="77">
        <f t="shared" si="100"/>
        <v>1</v>
      </c>
      <c r="U63" s="6"/>
      <c r="V63" s="4"/>
      <c r="W63" s="6"/>
      <c r="X63" s="6"/>
    </row>
    <row r="64" spans="1:24">
      <c r="A64" s="130">
        <f t="shared" si="113"/>
        <v>4.1699999999999982</v>
      </c>
      <c r="B64" s="131"/>
      <c r="C64" s="48" t="s">
        <v>319</v>
      </c>
      <c r="D64" s="58">
        <v>5</v>
      </c>
      <c r="E64" s="23"/>
      <c r="F64" s="23"/>
      <c r="G64" s="25">
        <f t="shared" si="114"/>
        <v>5</v>
      </c>
      <c r="H64" s="65">
        <v>1</v>
      </c>
      <c r="I64" s="22"/>
      <c r="J64" s="22"/>
      <c r="K64" s="25">
        <f t="shared" si="115"/>
        <v>1</v>
      </c>
      <c r="L64" s="22"/>
      <c r="M64" s="22"/>
      <c r="N64" s="22"/>
      <c r="O64" s="25">
        <f t="shared" si="116"/>
        <v>0</v>
      </c>
      <c r="P64" s="76">
        <f t="shared" si="96"/>
        <v>6</v>
      </c>
      <c r="Q64" s="76">
        <f t="shared" si="97"/>
        <v>0</v>
      </c>
      <c r="R64" s="76">
        <f t="shared" si="98"/>
        <v>0</v>
      </c>
      <c r="S64" s="76">
        <f t="shared" si="99"/>
        <v>6</v>
      </c>
      <c r="T64" s="77">
        <f t="shared" si="100"/>
        <v>6</v>
      </c>
      <c r="U64" s="6"/>
      <c r="V64" s="4"/>
      <c r="W64" s="6"/>
      <c r="X64" s="6"/>
    </row>
    <row r="65" spans="1:24">
      <c r="A65" s="130">
        <f t="shared" si="113"/>
        <v>4.1799999999999979</v>
      </c>
      <c r="B65" s="131"/>
      <c r="C65" s="48" t="s">
        <v>320</v>
      </c>
      <c r="D65" s="58">
        <v>2</v>
      </c>
      <c r="E65" s="23"/>
      <c r="F65" s="23"/>
      <c r="G65" s="25">
        <f t="shared" si="114"/>
        <v>2</v>
      </c>
      <c r="H65" s="65">
        <v>1</v>
      </c>
      <c r="I65" s="22"/>
      <c r="J65" s="22"/>
      <c r="K65" s="25">
        <f t="shared" si="115"/>
        <v>1</v>
      </c>
      <c r="L65" s="22"/>
      <c r="M65" s="22"/>
      <c r="N65" s="22"/>
      <c r="O65" s="25">
        <f t="shared" si="116"/>
        <v>0</v>
      </c>
      <c r="P65" s="76">
        <f t="shared" si="96"/>
        <v>3</v>
      </c>
      <c r="Q65" s="76">
        <f t="shared" si="97"/>
        <v>0</v>
      </c>
      <c r="R65" s="76">
        <f t="shared" si="98"/>
        <v>0</v>
      </c>
      <c r="S65" s="76">
        <f t="shared" si="99"/>
        <v>3</v>
      </c>
      <c r="T65" s="77">
        <f t="shared" si="100"/>
        <v>3</v>
      </c>
      <c r="U65" s="6"/>
      <c r="V65" s="4" t="str">
        <f>"Based on task "&amp;TEXT(A64,"#.##")</f>
        <v>Based on task 4.17</v>
      </c>
      <c r="W65" s="6"/>
      <c r="X65" s="6"/>
    </row>
    <row r="66" spans="1:24">
      <c r="A66" s="130">
        <f t="shared" si="113"/>
        <v>4.1899999999999977</v>
      </c>
      <c r="B66" s="131"/>
      <c r="C66" s="48" t="s">
        <v>321</v>
      </c>
      <c r="D66" s="58">
        <v>2</v>
      </c>
      <c r="E66" s="23"/>
      <c r="F66" s="23"/>
      <c r="G66" s="25">
        <f t="shared" si="114"/>
        <v>2</v>
      </c>
      <c r="H66" s="65">
        <v>7</v>
      </c>
      <c r="I66" s="22"/>
      <c r="J66" s="22"/>
      <c r="K66" s="25">
        <f t="shared" si="115"/>
        <v>7</v>
      </c>
      <c r="L66" s="22"/>
      <c r="M66" s="22"/>
      <c r="N66" s="22"/>
      <c r="O66" s="25">
        <f t="shared" si="116"/>
        <v>0</v>
      </c>
      <c r="P66" s="76">
        <f t="shared" si="96"/>
        <v>9</v>
      </c>
      <c r="Q66" s="76">
        <f t="shared" si="97"/>
        <v>0</v>
      </c>
      <c r="R66" s="76">
        <f t="shared" si="98"/>
        <v>0</v>
      </c>
      <c r="S66" s="76">
        <f t="shared" si="99"/>
        <v>9</v>
      </c>
      <c r="T66" s="77">
        <f t="shared" si="100"/>
        <v>9</v>
      </c>
      <c r="U66" s="6"/>
      <c r="V66" s="4" t="s">
        <v>384</v>
      </c>
      <c r="W66" s="6"/>
      <c r="X66" s="6"/>
    </row>
    <row r="67" spans="1:24">
      <c r="A67" s="130">
        <f t="shared" si="113"/>
        <v>4.1999999999999975</v>
      </c>
      <c r="B67" s="131"/>
      <c r="C67" s="48" t="s">
        <v>322</v>
      </c>
      <c r="D67" s="58">
        <v>2</v>
      </c>
      <c r="E67" s="23"/>
      <c r="F67" s="23"/>
      <c r="G67" s="25">
        <f t="shared" si="114"/>
        <v>2</v>
      </c>
      <c r="H67" s="65">
        <v>7</v>
      </c>
      <c r="I67" s="22"/>
      <c r="J67" s="22"/>
      <c r="K67" s="25">
        <f t="shared" si="115"/>
        <v>7</v>
      </c>
      <c r="L67" s="22"/>
      <c r="M67" s="22"/>
      <c r="N67" s="22"/>
      <c r="O67" s="25">
        <f t="shared" si="116"/>
        <v>0</v>
      </c>
      <c r="P67" s="76">
        <f t="shared" si="96"/>
        <v>9</v>
      </c>
      <c r="Q67" s="76">
        <f t="shared" si="97"/>
        <v>0</v>
      </c>
      <c r="R67" s="76">
        <f t="shared" si="98"/>
        <v>0</v>
      </c>
      <c r="S67" s="76">
        <f t="shared" si="99"/>
        <v>9</v>
      </c>
      <c r="T67" s="77">
        <f t="shared" si="100"/>
        <v>9</v>
      </c>
      <c r="U67" s="6"/>
      <c r="V67" s="4" t="s">
        <v>384</v>
      </c>
      <c r="W67" s="6"/>
      <c r="X67" s="6"/>
    </row>
    <row r="68" spans="1:24">
      <c r="A68" s="87">
        <f t="shared" si="113"/>
        <v>4.2099999999999973</v>
      </c>
      <c r="B68" s="49"/>
      <c r="C68" s="48" t="s">
        <v>323</v>
      </c>
      <c r="D68" s="58">
        <v>6</v>
      </c>
      <c r="E68" s="23"/>
      <c r="F68" s="23">
        <v>5</v>
      </c>
      <c r="G68" s="25">
        <f t="shared" si="114"/>
        <v>1</v>
      </c>
      <c r="H68" s="65">
        <v>1</v>
      </c>
      <c r="I68" s="22"/>
      <c r="J68" s="22"/>
      <c r="K68" s="25">
        <f t="shared" si="115"/>
        <v>1</v>
      </c>
      <c r="L68" s="22"/>
      <c r="M68" s="22"/>
      <c r="N68" s="22"/>
      <c r="O68" s="25">
        <f t="shared" si="116"/>
        <v>0</v>
      </c>
      <c r="P68" s="76">
        <f t="shared" si="96"/>
        <v>7</v>
      </c>
      <c r="Q68" s="76">
        <f t="shared" si="97"/>
        <v>0</v>
      </c>
      <c r="R68" s="76">
        <f t="shared" si="98"/>
        <v>5</v>
      </c>
      <c r="S68" s="76">
        <f t="shared" si="99"/>
        <v>7</v>
      </c>
      <c r="T68" s="77">
        <f t="shared" si="100"/>
        <v>2</v>
      </c>
      <c r="U68" s="6"/>
      <c r="V68" s="4" t="s">
        <v>408</v>
      </c>
      <c r="W68" s="6"/>
      <c r="X68" s="6"/>
    </row>
    <row r="69" spans="1:24">
      <c r="A69" s="87">
        <f t="shared" si="113"/>
        <v>4.2199999999999971</v>
      </c>
      <c r="B69" s="49"/>
      <c r="C69" s="48" t="s">
        <v>324</v>
      </c>
      <c r="D69" s="58">
        <v>5</v>
      </c>
      <c r="E69" s="23"/>
      <c r="F69" s="23"/>
      <c r="G69" s="25">
        <f t="shared" si="114"/>
        <v>5</v>
      </c>
      <c r="H69" s="65">
        <v>1</v>
      </c>
      <c r="I69" s="22"/>
      <c r="J69" s="22"/>
      <c r="K69" s="25">
        <f t="shared" si="115"/>
        <v>1</v>
      </c>
      <c r="L69" s="22"/>
      <c r="M69" s="22"/>
      <c r="N69" s="22"/>
      <c r="O69" s="25">
        <f t="shared" si="116"/>
        <v>0</v>
      </c>
      <c r="P69" s="76">
        <f t="shared" si="96"/>
        <v>6</v>
      </c>
      <c r="Q69" s="76">
        <f t="shared" si="97"/>
        <v>0</v>
      </c>
      <c r="R69" s="76">
        <f t="shared" si="98"/>
        <v>0</v>
      </c>
      <c r="S69" s="76">
        <f t="shared" si="99"/>
        <v>6</v>
      </c>
      <c r="T69" s="77">
        <f t="shared" si="100"/>
        <v>6</v>
      </c>
      <c r="U69" s="6"/>
      <c r="V69" s="4"/>
      <c r="W69" s="6"/>
      <c r="X69" s="6"/>
    </row>
    <row r="70" spans="1:24">
      <c r="A70" s="87">
        <f t="shared" si="113"/>
        <v>4.2299999999999969</v>
      </c>
      <c r="B70" s="49"/>
      <c r="C70" s="48" t="s">
        <v>325</v>
      </c>
      <c r="D70" s="58">
        <v>2</v>
      </c>
      <c r="E70" s="23"/>
      <c r="F70" s="23"/>
      <c r="G70" s="25">
        <f t="shared" si="114"/>
        <v>2</v>
      </c>
      <c r="H70" s="65">
        <v>1</v>
      </c>
      <c r="I70" s="22"/>
      <c r="J70" s="22"/>
      <c r="K70" s="25">
        <f t="shared" si="115"/>
        <v>1</v>
      </c>
      <c r="L70" s="22"/>
      <c r="M70" s="22"/>
      <c r="N70" s="22"/>
      <c r="O70" s="25">
        <f t="shared" si="116"/>
        <v>0</v>
      </c>
      <c r="P70" s="76">
        <f t="shared" si="96"/>
        <v>3</v>
      </c>
      <c r="Q70" s="76">
        <f t="shared" si="97"/>
        <v>0</v>
      </c>
      <c r="R70" s="76">
        <f t="shared" si="98"/>
        <v>0</v>
      </c>
      <c r="S70" s="76">
        <f t="shared" si="99"/>
        <v>3</v>
      </c>
      <c r="T70" s="77">
        <f t="shared" si="100"/>
        <v>3</v>
      </c>
      <c r="U70" s="6"/>
      <c r="V70" s="4"/>
      <c r="W70" s="6"/>
      <c r="X70" s="6"/>
    </row>
    <row r="71" spans="1:24">
      <c r="A71" s="87">
        <f t="shared" si="113"/>
        <v>4.2399999999999967</v>
      </c>
      <c r="B71" s="49"/>
      <c r="C71" s="48" t="s">
        <v>326</v>
      </c>
      <c r="D71" s="58">
        <v>1</v>
      </c>
      <c r="E71" s="23"/>
      <c r="F71" s="23"/>
      <c r="G71" s="25">
        <f t="shared" si="114"/>
        <v>1</v>
      </c>
      <c r="H71" s="65">
        <v>1</v>
      </c>
      <c r="I71" s="22"/>
      <c r="J71" s="22"/>
      <c r="K71" s="25">
        <f t="shared" si="115"/>
        <v>1</v>
      </c>
      <c r="L71" s="22"/>
      <c r="M71" s="22"/>
      <c r="N71" s="22"/>
      <c r="O71" s="25">
        <f t="shared" si="116"/>
        <v>0</v>
      </c>
      <c r="P71" s="76">
        <f t="shared" si="96"/>
        <v>2</v>
      </c>
      <c r="Q71" s="76">
        <f t="shared" si="97"/>
        <v>0</v>
      </c>
      <c r="R71" s="76">
        <f t="shared" si="98"/>
        <v>0</v>
      </c>
      <c r="S71" s="76">
        <f t="shared" si="99"/>
        <v>2</v>
      </c>
      <c r="T71" s="77">
        <f t="shared" si="100"/>
        <v>2</v>
      </c>
      <c r="U71" s="6"/>
      <c r="V71" s="4"/>
      <c r="W71" s="6"/>
      <c r="X71" s="6"/>
    </row>
    <row r="72" spans="1:24">
      <c r="A72" s="87">
        <f t="shared" si="113"/>
        <v>4.2499999999999964</v>
      </c>
      <c r="B72" s="49"/>
      <c r="C72" s="48" t="s">
        <v>327</v>
      </c>
      <c r="D72" s="58">
        <v>2</v>
      </c>
      <c r="E72" s="23"/>
      <c r="F72" s="23"/>
      <c r="G72" s="25">
        <f t="shared" si="114"/>
        <v>2</v>
      </c>
      <c r="H72" s="65">
        <v>1</v>
      </c>
      <c r="I72" s="22"/>
      <c r="J72" s="22"/>
      <c r="K72" s="25">
        <f t="shared" si="115"/>
        <v>1</v>
      </c>
      <c r="L72" s="22"/>
      <c r="M72" s="22"/>
      <c r="N72" s="22"/>
      <c r="O72" s="25">
        <f t="shared" si="116"/>
        <v>0</v>
      </c>
      <c r="P72" s="76">
        <f t="shared" si="96"/>
        <v>3</v>
      </c>
      <c r="Q72" s="76">
        <f t="shared" si="97"/>
        <v>0</v>
      </c>
      <c r="R72" s="76">
        <f t="shared" si="98"/>
        <v>0</v>
      </c>
      <c r="S72" s="76">
        <f t="shared" si="99"/>
        <v>3</v>
      </c>
      <c r="T72" s="77">
        <f t="shared" si="100"/>
        <v>3</v>
      </c>
      <c r="U72" s="6"/>
      <c r="V72" s="4"/>
      <c r="W72" s="6"/>
      <c r="X72" s="6"/>
    </row>
    <row r="73" spans="1:24">
      <c r="A73" s="87">
        <f t="shared" si="113"/>
        <v>4.2599999999999962</v>
      </c>
      <c r="B73" s="49"/>
      <c r="C73" s="48" t="s">
        <v>328</v>
      </c>
      <c r="D73" s="58">
        <v>5</v>
      </c>
      <c r="E73" s="23"/>
      <c r="F73" s="23"/>
      <c r="G73" s="25">
        <f t="shared" si="114"/>
        <v>5</v>
      </c>
      <c r="H73" s="65">
        <v>3</v>
      </c>
      <c r="I73" s="22"/>
      <c r="J73" s="22"/>
      <c r="K73" s="25">
        <f t="shared" si="115"/>
        <v>3</v>
      </c>
      <c r="L73" s="22"/>
      <c r="M73" s="22"/>
      <c r="N73" s="22"/>
      <c r="O73" s="25">
        <f t="shared" si="116"/>
        <v>0</v>
      </c>
      <c r="P73" s="76">
        <f t="shared" si="96"/>
        <v>8</v>
      </c>
      <c r="Q73" s="76">
        <f t="shared" si="97"/>
        <v>0</v>
      </c>
      <c r="R73" s="76">
        <f t="shared" si="98"/>
        <v>0</v>
      </c>
      <c r="S73" s="76">
        <f t="shared" si="99"/>
        <v>8</v>
      </c>
      <c r="T73" s="77">
        <f t="shared" si="100"/>
        <v>8</v>
      </c>
      <c r="U73" s="6"/>
      <c r="V73" s="4" t="s">
        <v>385</v>
      </c>
      <c r="W73" s="6"/>
      <c r="X73" s="6"/>
    </row>
    <row r="74" spans="1:24">
      <c r="A74" s="87">
        <f t="shared" si="113"/>
        <v>4.269999999999996</v>
      </c>
      <c r="B74" s="49"/>
      <c r="C74" s="48" t="s">
        <v>329</v>
      </c>
      <c r="D74" s="58">
        <v>1</v>
      </c>
      <c r="E74" s="23"/>
      <c r="F74" s="23"/>
      <c r="G74" s="25">
        <f t="shared" si="114"/>
        <v>1</v>
      </c>
      <c r="H74" s="65"/>
      <c r="I74" s="22"/>
      <c r="J74" s="22"/>
      <c r="K74" s="25">
        <f t="shared" si="115"/>
        <v>0</v>
      </c>
      <c r="L74" s="22"/>
      <c r="M74" s="22"/>
      <c r="N74" s="22"/>
      <c r="O74" s="25">
        <f t="shared" si="116"/>
        <v>0</v>
      </c>
      <c r="P74" s="76">
        <f t="shared" si="96"/>
        <v>1</v>
      </c>
      <c r="Q74" s="76">
        <f t="shared" si="97"/>
        <v>0</v>
      </c>
      <c r="R74" s="76">
        <f t="shared" si="98"/>
        <v>0</v>
      </c>
      <c r="S74" s="76">
        <f t="shared" si="99"/>
        <v>1</v>
      </c>
      <c r="T74" s="77">
        <f t="shared" si="100"/>
        <v>1</v>
      </c>
      <c r="U74" s="6"/>
      <c r="V74" s="4" t="str">
        <f>"Charles' work for this is in task "&amp;TEXT(A54,"#.#")</f>
        <v>Charles' work for this is in task 4.6</v>
      </c>
      <c r="W74" s="6"/>
      <c r="X74" s="6"/>
    </row>
    <row r="75" spans="1:24">
      <c r="A75" s="87">
        <f t="shared" si="113"/>
        <v>4.2799999999999958</v>
      </c>
      <c r="B75" s="49"/>
      <c r="C75" s="48" t="s">
        <v>330</v>
      </c>
      <c r="D75" s="58">
        <v>3</v>
      </c>
      <c r="E75" s="23"/>
      <c r="F75" s="23"/>
      <c r="G75" s="25">
        <f t="shared" si="114"/>
        <v>3</v>
      </c>
      <c r="H75" s="65">
        <v>1</v>
      </c>
      <c r="I75" s="22"/>
      <c r="J75" s="22"/>
      <c r="K75" s="25">
        <f t="shared" si="115"/>
        <v>1</v>
      </c>
      <c r="L75" s="22"/>
      <c r="M75" s="22"/>
      <c r="N75" s="22"/>
      <c r="O75" s="25">
        <f t="shared" si="116"/>
        <v>0</v>
      </c>
      <c r="P75" s="76">
        <f t="shared" si="96"/>
        <v>4</v>
      </c>
      <c r="Q75" s="76">
        <f t="shared" si="97"/>
        <v>0</v>
      </c>
      <c r="R75" s="76">
        <f t="shared" si="98"/>
        <v>0</v>
      </c>
      <c r="S75" s="76">
        <f t="shared" si="99"/>
        <v>4</v>
      </c>
      <c r="T75" s="77">
        <f t="shared" si="100"/>
        <v>4</v>
      </c>
      <c r="U75" s="6"/>
      <c r="V75" s="4"/>
      <c r="W75" s="6"/>
      <c r="X75" s="6"/>
    </row>
    <row r="76" spans="1:24">
      <c r="A76" s="87">
        <f t="shared" si="113"/>
        <v>4.2899999999999956</v>
      </c>
      <c r="B76" s="49"/>
      <c r="C76" s="48" t="s">
        <v>337</v>
      </c>
      <c r="D76" s="58">
        <v>5</v>
      </c>
      <c r="E76" s="23"/>
      <c r="F76" s="23"/>
      <c r="G76" s="25">
        <f t="shared" ref="G76:G77" si="117">D76+E76-F76</f>
        <v>5</v>
      </c>
      <c r="H76" s="65"/>
      <c r="I76" s="22"/>
      <c r="J76" s="22"/>
      <c r="K76" s="25">
        <f t="shared" ref="K76:K77" si="118">H76+I76-J76</f>
        <v>0</v>
      </c>
      <c r="L76" s="22"/>
      <c r="M76" s="22"/>
      <c r="N76" s="22"/>
      <c r="O76" s="25">
        <f t="shared" ref="O76:O77" si="119">L76+M76-N76</f>
        <v>0</v>
      </c>
      <c r="P76" s="76">
        <f t="shared" si="96"/>
        <v>5</v>
      </c>
      <c r="Q76" s="76">
        <f t="shared" si="97"/>
        <v>0</v>
      </c>
      <c r="R76" s="76">
        <f t="shared" si="98"/>
        <v>0</v>
      </c>
      <c r="S76" s="76">
        <f t="shared" si="99"/>
        <v>5</v>
      </c>
      <c r="T76" s="77">
        <f t="shared" si="100"/>
        <v>5</v>
      </c>
      <c r="U76" s="6"/>
      <c r="V76" s="4"/>
      <c r="W76" s="6"/>
      <c r="X76" s="6"/>
    </row>
    <row r="77" spans="1:24">
      <c r="A77" s="87">
        <f t="shared" si="113"/>
        <v>4.2999999999999954</v>
      </c>
      <c r="B77" s="49"/>
      <c r="C77" s="48" t="s">
        <v>5</v>
      </c>
      <c r="D77" s="58">
        <v>5</v>
      </c>
      <c r="E77" s="23"/>
      <c r="F77" s="23"/>
      <c r="G77" s="25">
        <f t="shared" si="117"/>
        <v>5</v>
      </c>
      <c r="H77" s="65">
        <v>3</v>
      </c>
      <c r="I77" s="22"/>
      <c r="J77" s="22"/>
      <c r="K77" s="25">
        <f t="shared" si="118"/>
        <v>3</v>
      </c>
      <c r="L77" s="22"/>
      <c r="M77" s="22"/>
      <c r="N77" s="22"/>
      <c r="O77" s="25">
        <f t="shared" si="119"/>
        <v>0</v>
      </c>
      <c r="P77" s="76">
        <f t="shared" si="96"/>
        <v>8</v>
      </c>
      <c r="Q77" s="76">
        <f t="shared" si="97"/>
        <v>0</v>
      </c>
      <c r="R77" s="76">
        <f t="shared" si="98"/>
        <v>0</v>
      </c>
      <c r="S77" s="76">
        <f t="shared" si="99"/>
        <v>8</v>
      </c>
      <c r="T77" s="77">
        <f t="shared" si="100"/>
        <v>8</v>
      </c>
      <c r="U77" s="6"/>
      <c r="V77" s="4"/>
      <c r="W77" s="6"/>
      <c r="X77" s="6"/>
    </row>
    <row r="78" spans="1:24">
      <c r="A78" s="47"/>
      <c r="B78" s="47"/>
      <c r="C78" s="72"/>
      <c r="D78" s="127">
        <f>SUM(D47:D77)</f>
        <v>116.8</v>
      </c>
      <c r="E78" s="128">
        <f>SUM(E47:E77)</f>
        <v>0</v>
      </c>
      <c r="F78" s="128">
        <f>SUM(F47:F77)</f>
        <v>9.1</v>
      </c>
      <c r="G78" s="128">
        <f>SUM(G47:G77)</f>
        <v>107.7</v>
      </c>
      <c r="H78" s="127">
        <f>SUM(H47:H77)</f>
        <v>127</v>
      </c>
      <c r="I78" s="128">
        <f>SUM(I47:I77)</f>
        <v>0</v>
      </c>
      <c r="J78" s="128">
        <f>SUM(J47:J77)</f>
        <v>25</v>
      </c>
      <c r="K78" s="128">
        <f>SUM(K47:K77)</f>
        <v>102</v>
      </c>
      <c r="L78" s="127">
        <f>SUM(L47:L77)</f>
        <v>0</v>
      </c>
      <c r="M78" s="128">
        <f>SUM(M47:M77)</f>
        <v>0</v>
      </c>
      <c r="N78" s="128">
        <f>SUM(N47:N77)</f>
        <v>0</v>
      </c>
      <c r="O78" s="128">
        <f>SUM(O47:O77)</f>
        <v>0</v>
      </c>
      <c r="P78" s="127">
        <f>SUM(P47:P77)</f>
        <v>243.8</v>
      </c>
      <c r="Q78" s="128">
        <f>SUM(Q47:Q77)</f>
        <v>0</v>
      </c>
      <c r="R78" s="128">
        <f>SUM(R47:R77)</f>
        <v>34.1</v>
      </c>
      <c r="S78" s="128">
        <f>SUM(S47:S77)</f>
        <v>243.8</v>
      </c>
      <c r="T78" s="128">
        <f>SUM(T47:T77)</f>
        <v>209.7</v>
      </c>
      <c r="U78" s="6"/>
      <c r="V78" s="4"/>
      <c r="W78" s="6"/>
      <c r="X78" s="6"/>
    </row>
    <row r="79" spans="1:24">
      <c r="A79" s="47"/>
      <c r="B79" s="47"/>
      <c r="C79" s="72"/>
      <c r="D79" s="127"/>
      <c r="E79" s="128"/>
      <c r="F79" s="128"/>
      <c r="G79" s="128"/>
      <c r="H79" s="127"/>
      <c r="I79" s="128"/>
      <c r="J79" s="128"/>
      <c r="K79" s="128"/>
      <c r="L79" s="127"/>
      <c r="M79" s="128"/>
      <c r="N79" s="128"/>
      <c r="O79" s="128"/>
      <c r="P79" s="127"/>
      <c r="Q79" s="128"/>
      <c r="R79" s="128"/>
      <c r="S79" s="128"/>
      <c r="T79" s="129"/>
      <c r="U79" s="6"/>
      <c r="V79" s="4"/>
      <c r="W79" s="6"/>
      <c r="X79" s="6"/>
    </row>
    <row r="80" spans="1:24" ht="12.75" customHeight="1">
      <c r="A80" s="95" t="str">
        <f>A$8</f>
        <v>Ref</v>
      </c>
      <c r="B80" s="95" t="str">
        <f>B$8</f>
        <v>F</v>
      </c>
      <c r="C80" s="95" t="str">
        <f>C$8</f>
        <v>Task</v>
      </c>
      <c r="D80" s="97" t="str">
        <f>D$8</f>
        <v>David</v>
      </c>
      <c r="E80" s="98"/>
      <c r="F80" s="98"/>
      <c r="G80" s="99"/>
      <c r="H80" s="97" t="str">
        <f>H$8</f>
        <v>Charles</v>
      </c>
      <c r="I80" s="98"/>
      <c r="J80" s="98"/>
      <c r="K80" s="99"/>
      <c r="L80" s="97" t="str">
        <f>L$8</f>
        <v>Others</v>
      </c>
      <c r="M80" s="98"/>
      <c r="N80" s="98"/>
      <c r="O80" s="99"/>
      <c r="P80" s="97" t="str">
        <f>P$8</f>
        <v>Total</v>
      </c>
      <c r="Q80" s="98"/>
      <c r="R80" s="98"/>
      <c r="S80" s="98"/>
      <c r="T80" s="99"/>
      <c r="U80" s="100" t="str">
        <f>U$8</f>
        <v>Est/Act Date</v>
      </c>
      <c r="V80" s="95" t="str">
        <f>V$8</f>
        <v>Comments</v>
      </c>
    </row>
    <row r="81" spans="1:22" ht="22.5" customHeight="1">
      <c r="A81" s="96"/>
      <c r="B81" s="96"/>
      <c r="C81" s="96"/>
      <c r="D81" s="56" t="str">
        <f>D$9</f>
        <v xml:space="preserve">Est. </v>
      </c>
      <c r="E81" s="56" t="str">
        <f>E$9</f>
        <v>Var</v>
      </c>
      <c r="F81" s="56" t="str">
        <f>F$9</f>
        <v>Done</v>
      </c>
      <c r="G81" s="56" t="str">
        <f t="shared" ref="G81:T81" si="120">G$9</f>
        <v>To Do</v>
      </c>
      <c r="H81" s="56" t="str">
        <f t="shared" si="120"/>
        <v xml:space="preserve">Est. </v>
      </c>
      <c r="I81" s="56" t="str">
        <f t="shared" si="120"/>
        <v>Var</v>
      </c>
      <c r="J81" s="56" t="str">
        <f>J$9</f>
        <v>Done</v>
      </c>
      <c r="K81" s="56" t="str">
        <f t="shared" si="120"/>
        <v>To Do</v>
      </c>
      <c r="L81" s="56" t="str">
        <f t="shared" si="120"/>
        <v xml:space="preserve">Est. </v>
      </c>
      <c r="M81" s="56" t="str">
        <f t="shared" si="120"/>
        <v>Var</v>
      </c>
      <c r="N81" s="56" t="str">
        <f>N$9</f>
        <v>Done</v>
      </c>
      <c r="O81" s="56" t="str">
        <f t="shared" si="120"/>
        <v>To Do</v>
      </c>
      <c r="P81" s="56" t="str">
        <f t="shared" si="120"/>
        <v xml:space="preserve">Est. </v>
      </c>
      <c r="Q81" s="56" t="str">
        <f t="shared" si="120"/>
        <v>Var</v>
      </c>
      <c r="R81" s="56" t="str">
        <f t="shared" si="120"/>
        <v>Done</v>
      </c>
      <c r="S81" s="56" t="str">
        <f t="shared" si="120"/>
        <v>E + V</v>
      </c>
      <c r="T81" s="56" t="str">
        <f t="shared" si="120"/>
        <v>To Do</v>
      </c>
      <c r="U81" s="101"/>
      <c r="V81" s="96"/>
    </row>
    <row r="82" spans="1:22">
      <c r="A82" s="7"/>
      <c r="B82" s="7"/>
      <c r="C82" s="12" t="s">
        <v>273</v>
      </c>
      <c r="D82" s="57"/>
      <c r="E82" s="60"/>
      <c r="F82" s="21"/>
      <c r="G82" s="50"/>
      <c r="H82" s="66"/>
      <c r="I82" s="67"/>
      <c r="J82" s="67"/>
      <c r="K82" s="68"/>
      <c r="L82" s="67"/>
      <c r="M82" s="67"/>
      <c r="N82" s="67"/>
      <c r="O82" s="67"/>
      <c r="P82" s="57"/>
      <c r="Q82" s="60"/>
      <c r="R82" s="60"/>
      <c r="S82" s="60"/>
      <c r="T82" s="24"/>
      <c r="U82" s="6"/>
    </row>
    <row r="83" spans="1:22">
      <c r="A83" s="135">
        <f>A48+1</f>
        <v>5</v>
      </c>
      <c r="B83" s="135"/>
      <c r="C83" s="13" t="s">
        <v>379</v>
      </c>
      <c r="D83" s="58">
        <v>4</v>
      </c>
      <c r="E83" s="23"/>
      <c r="F83" s="23"/>
      <c r="G83" s="25">
        <f t="shared" ref="G83" si="121">D83+E83-F83</f>
        <v>4</v>
      </c>
      <c r="H83" s="65"/>
      <c r="I83" s="22"/>
      <c r="J83" s="22"/>
      <c r="K83" s="25">
        <f t="shared" ref="K83" si="122">H83+I83-J83</f>
        <v>0</v>
      </c>
      <c r="L83" s="22"/>
      <c r="M83" s="22"/>
      <c r="N83" s="22"/>
      <c r="O83" s="25">
        <f t="shared" ref="O83" si="123">L83+M83-N83</f>
        <v>0</v>
      </c>
      <c r="P83" s="76">
        <f t="shared" ref="P83:P86" si="124">D83+H83+L83</f>
        <v>4</v>
      </c>
      <c r="Q83" s="76">
        <f t="shared" ref="Q83:Q86" si="125">E83+I83+M83</f>
        <v>0</v>
      </c>
      <c r="R83" s="76">
        <f t="shared" ref="R83:R86" si="126">F83+J83+N83</f>
        <v>0</v>
      </c>
      <c r="S83" s="76">
        <f t="shared" ref="S83:S86" si="127">P83+Q83</f>
        <v>4</v>
      </c>
      <c r="T83" s="77">
        <f t="shared" ref="T83:T86" si="128">S83-R83</f>
        <v>4</v>
      </c>
      <c r="U83" s="6"/>
    </row>
    <row r="84" spans="1:22">
      <c r="A84" s="131">
        <f>+A83+0.1</f>
        <v>5.0999999999999996</v>
      </c>
      <c r="B84" s="135"/>
      <c r="C84" s="13" t="s">
        <v>362</v>
      </c>
      <c r="D84" s="58">
        <v>2</v>
      </c>
      <c r="E84" s="23"/>
      <c r="F84" s="23"/>
      <c r="G84" s="25">
        <f t="shared" ref="G84:G86" si="129">D84+E84-F84</f>
        <v>2</v>
      </c>
      <c r="H84" s="65"/>
      <c r="I84" s="22"/>
      <c r="J84" s="22"/>
      <c r="K84" s="25">
        <f t="shared" ref="K84:K86" si="130">H84+I84-J84</f>
        <v>0</v>
      </c>
      <c r="L84" s="22"/>
      <c r="M84" s="22"/>
      <c r="N84" s="22"/>
      <c r="O84" s="25">
        <f t="shared" ref="O84:O86" si="131">L84+M84-N84</f>
        <v>0</v>
      </c>
      <c r="P84" s="76">
        <f t="shared" si="124"/>
        <v>2</v>
      </c>
      <c r="Q84" s="76">
        <f t="shared" si="125"/>
        <v>0</v>
      </c>
      <c r="R84" s="76">
        <f t="shared" si="126"/>
        <v>0</v>
      </c>
      <c r="S84" s="76">
        <f t="shared" si="127"/>
        <v>2</v>
      </c>
      <c r="T84" s="77">
        <f t="shared" si="128"/>
        <v>2</v>
      </c>
      <c r="U84" s="6"/>
      <c r="V84" s="4" t="s">
        <v>363</v>
      </c>
    </row>
    <row r="85" spans="1:22">
      <c r="A85" s="131">
        <f>+A84+0.1</f>
        <v>5.1999999999999993</v>
      </c>
      <c r="B85" s="131"/>
      <c r="C85" s="13" t="s">
        <v>370</v>
      </c>
      <c r="D85" s="58">
        <v>1</v>
      </c>
      <c r="E85" s="23"/>
      <c r="F85" s="23"/>
      <c r="G85" s="25">
        <f t="shared" si="129"/>
        <v>1</v>
      </c>
      <c r="H85" s="65">
        <v>2</v>
      </c>
      <c r="I85" s="22"/>
      <c r="J85" s="22"/>
      <c r="K85" s="25">
        <f t="shared" si="130"/>
        <v>2</v>
      </c>
      <c r="L85" s="22"/>
      <c r="M85" s="22"/>
      <c r="N85" s="22"/>
      <c r="O85" s="25">
        <f t="shared" si="131"/>
        <v>0</v>
      </c>
      <c r="P85" s="76">
        <f t="shared" si="124"/>
        <v>3</v>
      </c>
      <c r="Q85" s="76">
        <f t="shared" si="125"/>
        <v>0</v>
      </c>
      <c r="R85" s="76">
        <f t="shared" si="126"/>
        <v>0</v>
      </c>
      <c r="S85" s="76">
        <f t="shared" si="127"/>
        <v>3</v>
      </c>
      <c r="T85" s="77">
        <f t="shared" si="128"/>
        <v>3</v>
      </c>
      <c r="U85" s="6"/>
    </row>
    <row r="86" spans="1:22">
      <c r="A86" s="53">
        <f t="shared" ref="A86" si="132">+A85+0.1</f>
        <v>5.2999999999999989</v>
      </c>
      <c r="B86" s="53"/>
      <c r="C86" s="13" t="s">
        <v>369</v>
      </c>
      <c r="D86" s="58"/>
      <c r="E86" s="23"/>
      <c r="F86" s="23"/>
      <c r="G86" s="25">
        <f t="shared" si="129"/>
        <v>0</v>
      </c>
      <c r="H86" s="65"/>
      <c r="I86" s="22"/>
      <c r="J86" s="22"/>
      <c r="K86" s="25">
        <f t="shared" si="130"/>
        <v>0</v>
      </c>
      <c r="L86" s="22"/>
      <c r="M86" s="22"/>
      <c r="N86" s="22"/>
      <c r="O86" s="25">
        <f t="shared" si="131"/>
        <v>0</v>
      </c>
      <c r="P86" s="76">
        <f t="shared" si="124"/>
        <v>0</v>
      </c>
      <c r="Q86" s="76">
        <f t="shared" si="125"/>
        <v>0</v>
      </c>
      <c r="R86" s="76">
        <f t="shared" si="126"/>
        <v>0</v>
      </c>
      <c r="S86" s="76">
        <f t="shared" si="127"/>
        <v>0</v>
      </c>
      <c r="T86" s="77">
        <f t="shared" si="128"/>
        <v>0</v>
      </c>
      <c r="U86" s="6"/>
      <c r="V86" s="4" t="s">
        <v>368</v>
      </c>
    </row>
    <row r="87" spans="1:22">
      <c r="A87" s="19"/>
      <c r="B87" s="19"/>
      <c r="C87" s="72"/>
      <c r="D87" s="127">
        <f>SUM(D82:D86)</f>
        <v>7</v>
      </c>
      <c r="E87" s="128">
        <f t="shared" ref="E87:G87" si="133">SUM(E82:E86)</f>
        <v>0</v>
      </c>
      <c r="F87" s="128">
        <f t="shared" si="133"/>
        <v>0</v>
      </c>
      <c r="G87" s="129">
        <f t="shared" si="133"/>
        <v>7</v>
      </c>
      <c r="H87" s="127">
        <f>SUM(H82:H86)</f>
        <v>2</v>
      </c>
      <c r="I87" s="128">
        <f t="shared" ref="I87" si="134">SUM(I82:I86)</f>
        <v>0</v>
      </c>
      <c r="J87" s="128">
        <f t="shared" ref="J87" si="135">SUM(J82:J86)</f>
        <v>0</v>
      </c>
      <c r="K87" s="129">
        <f t="shared" ref="K87" si="136">SUM(K82:K86)</f>
        <v>2</v>
      </c>
      <c r="L87" s="127">
        <f>SUM(L82:L86)</f>
        <v>0</v>
      </c>
      <c r="M87" s="128">
        <f t="shared" ref="M87" si="137">SUM(M82:M86)</f>
        <v>0</v>
      </c>
      <c r="N87" s="128">
        <f t="shared" ref="N87" si="138">SUM(N82:N86)</f>
        <v>0</v>
      </c>
      <c r="O87" s="129">
        <f t="shared" ref="O87" si="139">SUM(O82:O86)</f>
        <v>0</v>
      </c>
      <c r="P87" s="127">
        <f>SUM(P82:P86)</f>
        <v>9</v>
      </c>
      <c r="Q87" s="128">
        <f t="shared" ref="Q87" si="140">SUM(Q82:Q86)</f>
        <v>0</v>
      </c>
      <c r="R87" s="128">
        <f t="shared" ref="R87:S87" si="141">SUM(R82:R86)</f>
        <v>0</v>
      </c>
      <c r="S87" s="128">
        <f t="shared" si="141"/>
        <v>9</v>
      </c>
      <c r="T87" s="129">
        <f t="shared" ref="T87" si="142">SUM(T82:T86)</f>
        <v>9</v>
      </c>
      <c r="U87" s="14"/>
    </row>
    <row r="88" spans="1:22">
      <c r="A88" s="7"/>
      <c r="B88" s="7"/>
      <c r="C88" s="12" t="s">
        <v>347</v>
      </c>
      <c r="D88" s="57"/>
      <c r="E88" s="60"/>
      <c r="F88" s="21"/>
      <c r="G88" s="50"/>
      <c r="H88" s="69"/>
      <c r="I88" s="21"/>
      <c r="J88" s="21"/>
      <c r="K88" s="50"/>
      <c r="L88" s="21"/>
      <c r="M88" s="21"/>
      <c r="N88" s="21"/>
      <c r="O88" s="21"/>
      <c r="P88" s="57"/>
      <c r="Q88" s="60"/>
      <c r="R88" s="23"/>
      <c r="S88" s="23"/>
      <c r="T88" s="24"/>
      <c r="U88" s="6"/>
    </row>
    <row r="89" spans="1:22">
      <c r="A89" s="135">
        <f>A83+1</f>
        <v>6</v>
      </c>
      <c r="B89" s="135"/>
      <c r="C89" s="13" t="s">
        <v>377</v>
      </c>
      <c r="D89" s="58">
        <v>2</v>
      </c>
      <c r="E89" s="23"/>
      <c r="F89" s="23"/>
      <c r="G89" s="25">
        <f t="shared" ref="G89:G97" si="143">D89+E89-F89</f>
        <v>2</v>
      </c>
      <c r="H89" s="65"/>
      <c r="I89" s="22"/>
      <c r="J89" s="22"/>
      <c r="K89" s="25">
        <f t="shared" ref="K89:K97" si="144">H89+I89-J89</f>
        <v>0</v>
      </c>
      <c r="L89" s="22"/>
      <c r="M89" s="22"/>
      <c r="N89" s="22"/>
      <c r="O89" s="25">
        <f t="shared" ref="O89:O97" si="145">L89+M89-N89</f>
        <v>0</v>
      </c>
      <c r="P89" s="76">
        <f t="shared" ref="P89:P97" si="146">D89+H89+L89</f>
        <v>2</v>
      </c>
      <c r="Q89" s="76">
        <f t="shared" ref="Q89:Q97" si="147">E89+I89+M89</f>
        <v>0</v>
      </c>
      <c r="R89" s="76">
        <f t="shared" ref="R89:R97" si="148">F89+J89+N89</f>
        <v>0</v>
      </c>
      <c r="S89" s="76">
        <f t="shared" ref="S89:S97" si="149">P89+Q89</f>
        <v>2</v>
      </c>
      <c r="T89" s="77">
        <f t="shared" ref="T89:T97" si="150">S89-R89</f>
        <v>2</v>
      </c>
      <c r="U89" s="9"/>
      <c r="V89" s="4" t="s">
        <v>378</v>
      </c>
    </row>
    <row r="90" spans="1:22">
      <c r="A90" s="131">
        <f>+A89+0.1</f>
        <v>6.1</v>
      </c>
      <c r="B90" s="131"/>
      <c r="C90" s="13" t="s">
        <v>348</v>
      </c>
      <c r="D90" s="58">
        <v>1</v>
      </c>
      <c r="E90" s="23"/>
      <c r="F90" s="23"/>
      <c r="G90" s="25">
        <f t="shared" si="143"/>
        <v>1</v>
      </c>
      <c r="H90" s="65"/>
      <c r="I90" s="22"/>
      <c r="J90" s="22"/>
      <c r="K90" s="25">
        <f t="shared" si="144"/>
        <v>0</v>
      </c>
      <c r="L90" s="22"/>
      <c r="M90" s="22"/>
      <c r="N90" s="22"/>
      <c r="O90" s="25">
        <f t="shared" si="145"/>
        <v>0</v>
      </c>
      <c r="P90" s="76">
        <f t="shared" si="146"/>
        <v>1</v>
      </c>
      <c r="Q90" s="76">
        <f t="shared" si="147"/>
        <v>0</v>
      </c>
      <c r="R90" s="76">
        <f t="shared" si="148"/>
        <v>0</v>
      </c>
      <c r="S90" s="76">
        <f t="shared" si="149"/>
        <v>1</v>
      </c>
      <c r="T90" s="77">
        <f t="shared" si="150"/>
        <v>1</v>
      </c>
      <c r="U90" s="9"/>
      <c r="V90" s="4" t="str">
        <f>"Based on task "&amp;TEXT(A72,"#.##")</f>
        <v>Based on task 4.25</v>
      </c>
    </row>
    <row r="91" spans="1:22">
      <c r="A91" s="131">
        <f t="shared" ref="A91:A97" si="151">+A90+0.1</f>
        <v>6.1999999999999993</v>
      </c>
      <c r="B91" s="131"/>
      <c r="C91" s="13" t="s">
        <v>352</v>
      </c>
      <c r="D91" s="58">
        <v>1</v>
      </c>
      <c r="E91" s="23"/>
      <c r="F91" s="23"/>
      <c r="G91" s="25">
        <f t="shared" si="143"/>
        <v>1</v>
      </c>
      <c r="H91" s="65">
        <v>1</v>
      </c>
      <c r="I91" s="22"/>
      <c r="J91" s="22"/>
      <c r="K91" s="25">
        <f t="shared" si="144"/>
        <v>1</v>
      </c>
      <c r="L91" s="22"/>
      <c r="M91" s="22"/>
      <c r="N91" s="22"/>
      <c r="O91" s="25">
        <f t="shared" si="145"/>
        <v>0</v>
      </c>
      <c r="P91" s="76">
        <f t="shared" si="146"/>
        <v>2</v>
      </c>
      <c r="Q91" s="76">
        <f t="shared" si="147"/>
        <v>0</v>
      </c>
      <c r="R91" s="76">
        <f t="shared" si="148"/>
        <v>0</v>
      </c>
      <c r="S91" s="76">
        <f t="shared" si="149"/>
        <v>2</v>
      </c>
      <c r="T91" s="77">
        <f t="shared" si="150"/>
        <v>2</v>
      </c>
      <c r="U91" s="9"/>
    </row>
    <row r="92" spans="1:22">
      <c r="A92" s="131">
        <f t="shared" si="151"/>
        <v>6.2999999999999989</v>
      </c>
      <c r="B92" s="131"/>
      <c r="C92" s="13" t="s">
        <v>357</v>
      </c>
      <c r="D92" s="58">
        <v>1</v>
      </c>
      <c r="E92" s="23"/>
      <c r="F92" s="23"/>
      <c r="G92" s="25">
        <f t="shared" si="143"/>
        <v>1</v>
      </c>
      <c r="H92" s="65"/>
      <c r="I92" s="22"/>
      <c r="J92" s="22"/>
      <c r="K92" s="25">
        <f t="shared" si="144"/>
        <v>0</v>
      </c>
      <c r="L92" s="22"/>
      <c r="M92" s="22"/>
      <c r="N92" s="22"/>
      <c r="O92" s="25">
        <f t="shared" si="145"/>
        <v>0</v>
      </c>
      <c r="P92" s="76">
        <f t="shared" si="146"/>
        <v>1</v>
      </c>
      <c r="Q92" s="76">
        <f t="shared" si="147"/>
        <v>0</v>
      </c>
      <c r="R92" s="76">
        <f t="shared" si="148"/>
        <v>0</v>
      </c>
      <c r="S92" s="76">
        <f t="shared" si="149"/>
        <v>1</v>
      </c>
      <c r="T92" s="77">
        <f t="shared" si="150"/>
        <v>1</v>
      </c>
      <c r="U92" s="9"/>
      <c r="V92" s="4"/>
    </row>
    <row r="93" spans="1:22">
      <c r="A93" s="131">
        <f t="shared" si="151"/>
        <v>6.3999999999999986</v>
      </c>
      <c r="B93" s="131"/>
      <c r="C93" s="13" t="s">
        <v>349</v>
      </c>
      <c r="D93" s="58">
        <v>1</v>
      </c>
      <c r="E93" s="23"/>
      <c r="F93" s="23"/>
      <c r="G93" s="25">
        <f t="shared" si="143"/>
        <v>1</v>
      </c>
      <c r="H93" s="65"/>
      <c r="I93" s="22"/>
      <c r="J93" s="22"/>
      <c r="K93" s="25">
        <f t="shared" si="144"/>
        <v>0</v>
      </c>
      <c r="L93" s="22"/>
      <c r="M93" s="22"/>
      <c r="N93" s="22"/>
      <c r="O93" s="25">
        <f t="shared" si="145"/>
        <v>0</v>
      </c>
      <c r="P93" s="76">
        <f t="shared" si="146"/>
        <v>1</v>
      </c>
      <c r="Q93" s="76">
        <f t="shared" si="147"/>
        <v>0</v>
      </c>
      <c r="R93" s="76">
        <f t="shared" si="148"/>
        <v>0</v>
      </c>
      <c r="S93" s="76">
        <f t="shared" si="149"/>
        <v>1</v>
      </c>
      <c r="T93" s="77">
        <f t="shared" si="150"/>
        <v>1</v>
      </c>
      <c r="U93" s="9"/>
      <c r="V93" s="4"/>
    </row>
    <row r="94" spans="1:22">
      <c r="A94" s="131">
        <f t="shared" si="151"/>
        <v>6.4999999999999982</v>
      </c>
      <c r="B94" s="131"/>
      <c r="C94" s="13" t="s">
        <v>350</v>
      </c>
      <c r="D94" s="90">
        <v>0.5</v>
      </c>
      <c r="E94" s="23"/>
      <c r="F94" s="23"/>
      <c r="G94" s="89">
        <f t="shared" si="143"/>
        <v>0.5</v>
      </c>
      <c r="H94" s="65"/>
      <c r="I94" s="22"/>
      <c r="J94" s="22"/>
      <c r="K94" s="25">
        <f t="shared" si="144"/>
        <v>0</v>
      </c>
      <c r="L94" s="22"/>
      <c r="M94" s="22"/>
      <c r="N94" s="22"/>
      <c r="O94" s="25">
        <f t="shared" si="145"/>
        <v>0</v>
      </c>
      <c r="P94" s="132">
        <f t="shared" si="146"/>
        <v>0.5</v>
      </c>
      <c r="Q94" s="132">
        <f t="shared" si="147"/>
        <v>0</v>
      </c>
      <c r="R94" s="132">
        <f t="shared" si="148"/>
        <v>0</v>
      </c>
      <c r="S94" s="132">
        <f t="shared" si="149"/>
        <v>0.5</v>
      </c>
      <c r="T94" s="133">
        <f t="shared" si="150"/>
        <v>0.5</v>
      </c>
      <c r="U94" s="9"/>
      <c r="V94" s="4"/>
    </row>
    <row r="95" spans="1:22">
      <c r="A95" s="131">
        <f t="shared" ref="A95:A96" si="152">+A94+0.1</f>
        <v>6.5999999999999979</v>
      </c>
      <c r="B95" s="131"/>
      <c r="C95" s="13" t="s">
        <v>351</v>
      </c>
      <c r="D95" s="58">
        <v>1</v>
      </c>
      <c r="E95" s="23"/>
      <c r="F95" s="23"/>
      <c r="G95" s="25">
        <f t="shared" ref="G95" si="153">D95+E95-F95</f>
        <v>1</v>
      </c>
      <c r="H95" s="65"/>
      <c r="I95" s="22"/>
      <c r="J95" s="22"/>
      <c r="K95" s="25">
        <f t="shared" ref="K95" si="154">H95+I95-J95</f>
        <v>0</v>
      </c>
      <c r="L95" s="22"/>
      <c r="M95" s="22"/>
      <c r="N95" s="22"/>
      <c r="O95" s="25">
        <f t="shared" ref="O95" si="155">L95+M95-N95</f>
        <v>0</v>
      </c>
      <c r="P95" s="76">
        <f t="shared" ref="P95" si="156">D95+H95+L95</f>
        <v>1</v>
      </c>
      <c r="Q95" s="76">
        <f t="shared" ref="Q95" si="157">E95+I95+M95</f>
        <v>0</v>
      </c>
      <c r="R95" s="76">
        <f t="shared" ref="R95" si="158">F95+J95+N95</f>
        <v>0</v>
      </c>
      <c r="S95" s="76">
        <f t="shared" ref="S95" si="159">P95+Q95</f>
        <v>1</v>
      </c>
      <c r="T95" s="77">
        <f t="shared" ref="T95" si="160">S95-R95</f>
        <v>1</v>
      </c>
      <c r="U95" s="9"/>
      <c r="V95" s="4"/>
    </row>
    <row r="96" spans="1:22">
      <c r="A96" s="131">
        <f t="shared" si="152"/>
        <v>6.6999999999999975</v>
      </c>
      <c r="B96" s="131"/>
      <c r="C96" s="13" t="s">
        <v>354</v>
      </c>
      <c r="D96" s="58">
        <v>2</v>
      </c>
      <c r="E96" s="23"/>
      <c r="F96" s="23"/>
      <c r="G96" s="25">
        <f t="shared" si="143"/>
        <v>2</v>
      </c>
      <c r="H96" s="65"/>
      <c r="I96" s="22"/>
      <c r="J96" s="22"/>
      <c r="K96" s="25">
        <f t="shared" si="144"/>
        <v>0</v>
      </c>
      <c r="L96" s="22"/>
      <c r="M96" s="22"/>
      <c r="N96" s="22"/>
      <c r="O96" s="25">
        <f t="shared" si="145"/>
        <v>0</v>
      </c>
      <c r="P96" s="76">
        <f t="shared" si="146"/>
        <v>2</v>
      </c>
      <c r="Q96" s="76">
        <f t="shared" si="147"/>
        <v>0</v>
      </c>
      <c r="R96" s="76">
        <f t="shared" si="148"/>
        <v>0</v>
      </c>
      <c r="S96" s="76">
        <f t="shared" si="149"/>
        <v>2</v>
      </c>
      <c r="T96" s="77">
        <f t="shared" si="150"/>
        <v>2</v>
      </c>
      <c r="U96" s="9"/>
      <c r="V96" s="4"/>
    </row>
    <row r="97" spans="1:22">
      <c r="A97" s="53">
        <f t="shared" si="151"/>
        <v>6.7999999999999972</v>
      </c>
      <c r="B97" s="53"/>
      <c r="C97" s="13" t="s">
        <v>353</v>
      </c>
      <c r="D97" s="58"/>
      <c r="E97" s="23"/>
      <c r="F97" s="23"/>
      <c r="G97" s="25">
        <f t="shared" si="143"/>
        <v>0</v>
      </c>
      <c r="H97" s="65"/>
      <c r="I97" s="22"/>
      <c r="J97" s="22"/>
      <c r="K97" s="25">
        <f t="shared" si="144"/>
        <v>0</v>
      </c>
      <c r="L97" s="22"/>
      <c r="M97" s="22"/>
      <c r="N97" s="22"/>
      <c r="O97" s="25">
        <f t="shared" si="145"/>
        <v>0</v>
      </c>
      <c r="P97" s="76">
        <f t="shared" si="146"/>
        <v>0</v>
      </c>
      <c r="Q97" s="76">
        <f t="shared" si="147"/>
        <v>0</v>
      </c>
      <c r="R97" s="76">
        <f t="shared" si="148"/>
        <v>0</v>
      </c>
      <c r="S97" s="76">
        <f t="shared" si="149"/>
        <v>0</v>
      </c>
      <c r="T97" s="77">
        <f t="shared" si="150"/>
        <v>0</v>
      </c>
      <c r="U97" s="9"/>
      <c r="V97" s="4"/>
    </row>
    <row r="98" spans="1:22">
      <c r="A98" s="49"/>
      <c r="B98" s="49"/>
      <c r="C98" s="72"/>
      <c r="D98" s="127">
        <f>SUM(D88:D97)</f>
        <v>9.5</v>
      </c>
      <c r="E98" s="128">
        <f t="shared" ref="E98:G98" si="161">SUM(E88:E97)</f>
        <v>0</v>
      </c>
      <c r="F98" s="128">
        <f t="shared" si="161"/>
        <v>0</v>
      </c>
      <c r="G98" s="129">
        <f t="shared" si="161"/>
        <v>9.5</v>
      </c>
      <c r="H98" s="127">
        <f>SUM(H88:H97)</f>
        <v>1</v>
      </c>
      <c r="I98" s="128">
        <f t="shared" ref="I98" si="162">SUM(I88:I97)</f>
        <v>0</v>
      </c>
      <c r="J98" s="128">
        <f t="shared" ref="J98" si="163">SUM(J88:J97)</f>
        <v>0</v>
      </c>
      <c r="K98" s="129">
        <f t="shared" ref="K98" si="164">SUM(K88:K97)</f>
        <v>1</v>
      </c>
      <c r="L98" s="127">
        <f>SUM(L88:L97)</f>
        <v>0</v>
      </c>
      <c r="M98" s="128">
        <f t="shared" ref="M98" si="165">SUM(M88:M97)</f>
        <v>0</v>
      </c>
      <c r="N98" s="128">
        <f t="shared" ref="N98" si="166">SUM(N88:N97)</f>
        <v>0</v>
      </c>
      <c r="O98" s="129">
        <f t="shared" ref="O98" si="167">SUM(O88:O97)</f>
        <v>0</v>
      </c>
      <c r="P98" s="127">
        <f>SUM(P88:P97)</f>
        <v>10.5</v>
      </c>
      <c r="Q98" s="128">
        <f t="shared" ref="Q98" si="168">SUM(Q88:Q97)</f>
        <v>0</v>
      </c>
      <c r="R98" s="128">
        <f t="shared" ref="R98" si="169">SUM(R88:R97)</f>
        <v>0</v>
      </c>
      <c r="S98" s="128">
        <f t="shared" ref="S98" si="170">SUM(S88:S97)</f>
        <v>10.5</v>
      </c>
      <c r="T98" s="129">
        <f t="shared" ref="T98" si="171">SUM(T88:T97)</f>
        <v>10.5</v>
      </c>
      <c r="U98" s="9"/>
      <c r="V98" s="4"/>
    </row>
    <row r="99" spans="1:22">
      <c r="A99" s="49"/>
      <c r="B99" s="49"/>
      <c r="C99" s="12" t="s">
        <v>338</v>
      </c>
      <c r="D99" s="58"/>
      <c r="E99" s="23"/>
      <c r="F99" s="23"/>
      <c r="G99" s="25"/>
      <c r="H99" s="65"/>
      <c r="I99" s="22"/>
      <c r="J99" s="22"/>
      <c r="K99" s="25"/>
      <c r="L99" s="22"/>
      <c r="M99" s="22"/>
      <c r="N99" s="22"/>
      <c r="O99" s="22"/>
      <c r="P99" s="58"/>
      <c r="Q99" s="23"/>
      <c r="R99" s="23"/>
      <c r="S99" s="23"/>
      <c r="T99" s="25"/>
      <c r="U99" s="9"/>
      <c r="V99" s="4"/>
    </row>
    <row r="100" spans="1:22">
      <c r="A100" s="49">
        <f>A89+1</f>
        <v>7</v>
      </c>
      <c r="B100" s="49"/>
      <c r="C100" s="13" t="s">
        <v>359</v>
      </c>
      <c r="D100" s="90">
        <v>0.5</v>
      </c>
      <c r="E100" s="23"/>
      <c r="F100" s="23"/>
      <c r="G100" s="89">
        <f t="shared" ref="G100" si="172">D100+E100-F100</f>
        <v>0.5</v>
      </c>
      <c r="H100" s="65"/>
      <c r="I100" s="22"/>
      <c r="J100" s="22"/>
      <c r="K100" s="25">
        <f t="shared" ref="K100" si="173">H100+I100-J100</f>
        <v>0</v>
      </c>
      <c r="L100" s="22"/>
      <c r="M100" s="22"/>
      <c r="N100" s="22"/>
      <c r="O100" s="25">
        <f t="shared" ref="O100" si="174">L100+M100-N100</f>
        <v>0</v>
      </c>
      <c r="P100" s="132">
        <f t="shared" ref="P100" si="175">D100+H100+L100</f>
        <v>0.5</v>
      </c>
      <c r="Q100" s="132">
        <f t="shared" ref="Q100" si="176">E100+I100+M100</f>
        <v>0</v>
      </c>
      <c r="R100" s="132">
        <f t="shared" ref="R100" si="177">F100+J100+N100</f>
        <v>0</v>
      </c>
      <c r="S100" s="132">
        <f t="shared" ref="S100" si="178">P100+Q100</f>
        <v>0.5</v>
      </c>
      <c r="T100" s="133">
        <f t="shared" ref="T100" si="179">S100-R100</f>
        <v>0.5</v>
      </c>
      <c r="U100" s="9"/>
      <c r="V100" s="4"/>
    </row>
    <row r="101" spans="1:22">
      <c r="A101" s="49">
        <f t="shared" ref="A101:A104" si="180">+A100+0.1</f>
        <v>7.1</v>
      </c>
      <c r="B101" s="49"/>
      <c r="C101" s="4" t="s">
        <v>386</v>
      </c>
      <c r="D101" s="90">
        <v>0.5</v>
      </c>
      <c r="E101" s="23"/>
      <c r="F101" s="23"/>
      <c r="G101" s="89">
        <f t="shared" ref="G101" si="181">D101+E101-F101</f>
        <v>0.5</v>
      </c>
      <c r="H101" s="65"/>
      <c r="I101" s="22"/>
      <c r="J101" s="22"/>
      <c r="K101" s="25">
        <f t="shared" ref="K101" si="182">H101+I101-J101</f>
        <v>0</v>
      </c>
      <c r="L101" s="22"/>
      <c r="M101" s="22"/>
      <c r="N101" s="22"/>
      <c r="O101" s="25">
        <f t="shared" ref="O101" si="183">L101+M101-N101</f>
        <v>0</v>
      </c>
      <c r="P101" s="132">
        <f t="shared" ref="P101" si="184">D101+H101+L101</f>
        <v>0.5</v>
      </c>
      <c r="Q101" s="132">
        <f t="shared" ref="Q101" si="185">E101+I101+M101</f>
        <v>0</v>
      </c>
      <c r="R101" s="132">
        <f t="shared" ref="R101" si="186">F101+J101+N101</f>
        <v>0</v>
      </c>
      <c r="S101" s="132">
        <f t="shared" ref="S101" si="187">P101+Q101</f>
        <v>0.5</v>
      </c>
      <c r="T101" s="133">
        <f t="shared" ref="T101" si="188">S101-R101</f>
        <v>0.5</v>
      </c>
      <c r="U101" s="9"/>
      <c r="V101" s="4"/>
    </row>
    <row r="102" spans="1:22">
      <c r="A102" s="49">
        <f t="shared" si="180"/>
        <v>7.1999999999999993</v>
      </c>
      <c r="B102" s="49"/>
      <c r="C102" s="13" t="s">
        <v>360</v>
      </c>
      <c r="D102" s="90">
        <v>0.5</v>
      </c>
      <c r="E102" s="23"/>
      <c r="F102" s="23"/>
      <c r="G102" s="89">
        <f t="shared" ref="G102" si="189">D102+E102-F102</f>
        <v>0.5</v>
      </c>
      <c r="H102" s="65">
        <v>1</v>
      </c>
      <c r="I102" s="22"/>
      <c r="J102" s="22"/>
      <c r="K102" s="25">
        <f t="shared" ref="K102:K104" si="190">H102+I102-J102</f>
        <v>1</v>
      </c>
      <c r="L102" s="22"/>
      <c r="M102" s="22"/>
      <c r="N102" s="22"/>
      <c r="O102" s="25">
        <f t="shared" ref="O102:O104" si="191">L102+M102-N102</f>
        <v>0</v>
      </c>
      <c r="P102" s="132">
        <f t="shared" ref="P102:P103" si="192">D102+H102+L102</f>
        <v>1.5</v>
      </c>
      <c r="Q102" s="132">
        <f t="shared" ref="Q102:Q103" si="193">E102+I102+M102</f>
        <v>0</v>
      </c>
      <c r="R102" s="132">
        <f t="shared" ref="R102:R103" si="194">F102+J102+N102</f>
        <v>0</v>
      </c>
      <c r="S102" s="132">
        <f t="shared" ref="S102:S103" si="195">P102+Q102</f>
        <v>1.5</v>
      </c>
      <c r="T102" s="133">
        <f t="shared" ref="T102:T103" si="196">S102-R102</f>
        <v>1.5</v>
      </c>
      <c r="U102" s="9"/>
      <c r="V102" s="4"/>
    </row>
    <row r="103" spans="1:22">
      <c r="A103" s="49">
        <f t="shared" si="180"/>
        <v>7.2999999999999989</v>
      </c>
      <c r="B103" s="49"/>
      <c r="C103" s="13" t="s">
        <v>361</v>
      </c>
      <c r="D103" s="90">
        <v>0.5</v>
      </c>
      <c r="E103" s="23"/>
      <c r="F103" s="23"/>
      <c r="G103" s="89">
        <f t="shared" ref="G103" si="197">D103+E103-F103</f>
        <v>0.5</v>
      </c>
      <c r="H103" s="65">
        <v>1</v>
      </c>
      <c r="I103" s="22"/>
      <c r="J103" s="22"/>
      <c r="K103" s="25">
        <f t="shared" si="190"/>
        <v>1</v>
      </c>
      <c r="L103" s="22"/>
      <c r="M103" s="22"/>
      <c r="N103" s="22"/>
      <c r="O103" s="25">
        <f t="shared" si="191"/>
        <v>0</v>
      </c>
      <c r="P103" s="132">
        <f t="shared" si="192"/>
        <v>1.5</v>
      </c>
      <c r="Q103" s="132">
        <f t="shared" si="193"/>
        <v>0</v>
      </c>
      <c r="R103" s="132">
        <f t="shared" si="194"/>
        <v>0</v>
      </c>
      <c r="S103" s="132">
        <f t="shared" si="195"/>
        <v>1.5</v>
      </c>
      <c r="T103" s="133">
        <f t="shared" si="196"/>
        <v>1.5</v>
      </c>
      <c r="U103" s="9"/>
      <c r="V103" s="4"/>
    </row>
    <row r="104" spans="1:22">
      <c r="A104" s="131">
        <f t="shared" si="180"/>
        <v>7.3999999999999986</v>
      </c>
      <c r="B104" s="131"/>
      <c r="C104" s="13" t="s">
        <v>364</v>
      </c>
      <c r="D104" s="58">
        <v>2</v>
      </c>
      <c r="E104" s="23"/>
      <c r="F104" s="23"/>
      <c r="G104" s="25">
        <f t="shared" ref="G104" si="198">D104+E104-F104</f>
        <v>2</v>
      </c>
      <c r="H104" s="65">
        <v>10</v>
      </c>
      <c r="I104" s="22"/>
      <c r="J104" s="22"/>
      <c r="K104" s="25">
        <f t="shared" si="190"/>
        <v>10</v>
      </c>
      <c r="L104" s="22">
        <v>10</v>
      </c>
      <c r="M104" s="22"/>
      <c r="N104" s="22"/>
      <c r="O104" s="25">
        <f t="shared" si="191"/>
        <v>10</v>
      </c>
      <c r="P104" s="76">
        <f t="shared" ref="P104" si="199">D104+H104+L104</f>
        <v>22</v>
      </c>
      <c r="Q104" s="76">
        <f t="shared" ref="Q104" si="200">E104+I104+M104</f>
        <v>0</v>
      </c>
      <c r="R104" s="76">
        <f t="shared" ref="R104" si="201">F104+J104+N104</f>
        <v>0</v>
      </c>
      <c r="S104" s="76">
        <f t="shared" ref="S104" si="202">P104+Q104</f>
        <v>22</v>
      </c>
      <c r="T104" s="77">
        <f t="shared" ref="T104" si="203">S104-R104</f>
        <v>22</v>
      </c>
      <c r="U104" s="9"/>
      <c r="V104" s="4"/>
    </row>
    <row r="105" spans="1:22">
      <c r="A105" s="49"/>
      <c r="B105" s="49"/>
      <c r="C105" s="72"/>
      <c r="D105" s="127">
        <f>SUM(D99:D104)</f>
        <v>4</v>
      </c>
      <c r="E105" s="128">
        <f t="shared" ref="E105" si="204">SUM(E99:E104)</f>
        <v>0</v>
      </c>
      <c r="F105" s="128">
        <f t="shared" ref="F105" si="205">SUM(F99:F104)</f>
        <v>0</v>
      </c>
      <c r="G105" s="129">
        <f t="shared" ref="G105" si="206">SUM(G99:G104)</f>
        <v>4</v>
      </c>
      <c r="H105" s="127">
        <f>SUM(H99:H104)</f>
        <v>12</v>
      </c>
      <c r="I105" s="128">
        <f t="shared" ref="I105" si="207">SUM(I99:I104)</f>
        <v>0</v>
      </c>
      <c r="J105" s="128">
        <f t="shared" ref="J105" si="208">SUM(J99:J104)</f>
        <v>0</v>
      </c>
      <c r="K105" s="129">
        <f t="shared" ref="K105" si="209">SUM(K99:K104)</f>
        <v>12</v>
      </c>
      <c r="L105" s="127">
        <f>SUM(L99:L104)</f>
        <v>10</v>
      </c>
      <c r="M105" s="128">
        <f t="shared" ref="M105" si="210">SUM(M99:M104)</f>
        <v>0</v>
      </c>
      <c r="N105" s="128">
        <f t="shared" ref="N105" si="211">SUM(N99:N104)</f>
        <v>0</v>
      </c>
      <c r="O105" s="129">
        <f t="shared" ref="O105" si="212">SUM(O99:O104)</f>
        <v>10</v>
      </c>
      <c r="P105" s="127">
        <f>SUM(P99:P104)</f>
        <v>26</v>
      </c>
      <c r="Q105" s="128">
        <f t="shared" ref="Q105" si="213">SUM(Q99:Q104)</f>
        <v>0</v>
      </c>
      <c r="R105" s="128">
        <f t="shared" ref="R105" si="214">SUM(R99:R104)</f>
        <v>0</v>
      </c>
      <c r="S105" s="128">
        <f t="shared" ref="S105" si="215">SUM(S99:S104)</f>
        <v>26</v>
      </c>
      <c r="T105" s="129">
        <f t="shared" ref="T105" si="216">SUM(T99:T104)</f>
        <v>26</v>
      </c>
      <c r="U105" s="5"/>
      <c r="V105" s="8"/>
    </row>
    <row r="106" spans="1:22">
      <c r="A106" s="49"/>
      <c r="B106" s="49"/>
      <c r="C106" s="12" t="s">
        <v>339</v>
      </c>
      <c r="D106" s="58"/>
      <c r="E106" s="23"/>
      <c r="F106" s="23"/>
      <c r="G106" s="25"/>
      <c r="H106" s="65"/>
      <c r="I106" s="22"/>
      <c r="J106" s="22"/>
      <c r="K106" s="25"/>
      <c r="L106" s="22"/>
      <c r="M106" s="22"/>
      <c r="N106" s="22"/>
      <c r="O106" s="22"/>
      <c r="P106" s="58"/>
      <c r="Q106" s="23"/>
      <c r="R106" s="23"/>
      <c r="S106" s="23"/>
      <c r="T106" s="25"/>
      <c r="U106" s="9"/>
    </row>
    <row r="107" spans="1:22">
      <c r="A107" s="49">
        <f>A100+1</f>
        <v>8</v>
      </c>
      <c r="B107" s="49"/>
      <c r="C107" s="13" t="s">
        <v>380</v>
      </c>
      <c r="D107" s="58">
        <v>14</v>
      </c>
      <c r="E107" s="23"/>
      <c r="F107" s="23"/>
      <c r="G107" s="25">
        <f t="shared" ref="G107:G114" si="217">D107+E107-F107</f>
        <v>14</v>
      </c>
      <c r="H107" s="65">
        <v>7</v>
      </c>
      <c r="I107" s="22"/>
      <c r="J107" s="22"/>
      <c r="K107" s="25">
        <f t="shared" ref="K107:K114" si="218">H107+I107-J107</f>
        <v>7</v>
      </c>
      <c r="L107" s="22"/>
      <c r="M107" s="22"/>
      <c r="N107" s="22"/>
      <c r="O107" s="25">
        <f t="shared" ref="O107:O114" si="219">L107+M107-N107</f>
        <v>0</v>
      </c>
      <c r="P107" s="76">
        <f t="shared" ref="P107:P114" si="220">D107+H107+L107</f>
        <v>21</v>
      </c>
      <c r="Q107" s="76">
        <f t="shared" ref="Q107:Q114" si="221">E107+I107+M107</f>
        <v>0</v>
      </c>
      <c r="R107" s="76">
        <f t="shared" ref="R107:R114" si="222">F107+J107+N107</f>
        <v>0</v>
      </c>
      <c r="S107" s="76">
        <f t="shared" ref="S107:S114" si="223">P107+Q107</f>
        <v>21</v>
      </c>
      <c r="T107" s="77">
        <f t="shared" ref="T107:T114" si="224">S107-R107</f>
        <v>21</v>
      </c>
      <c r="U107" s="9"/>
    </row>
    <row r="108" spans="1:22">
      <c r="A108" s="49">
        <f t="shared" ref="A108:A114" si="225">+A107+0.1</f>
        <v>8.1</v>
      </c>
      <c r="B108" s="85"/>
      <c r="C108" s="13" t="s">
        <v>340</v>
      </c>
      <c r="D108" s="58">
        <v>2</v>
      </c>
      <c r="E108" s="23"/>
      <c r="F108" s="23"/>
      <c r="G108" s="25">
        <f t="shared" si="217"/>
        <v>2</v>
      </c>
      <c r="H108" s="65">
        <v>2</v>
      </c>
      <c r="I108" s="22"/>
      <c r="J108" s="22"/>
      <c r="K108" s="25">
        <f t="shared" si="218"/>
        <v>2</v>
      </c>
      <c r="L108" s="22"/>
      <c r="M108" s="22"/>
      <c r="N108" s="22"/>
      <c r="O108" s="25">
        <f t="shared" si="219"/>
        <v>0</v>
      </c>
      <c r="P108" s="76">
        <f t="shared" si="220"/>
        <v>4</v>
      </c>
      <c r="Q108" s="76">
        <f t="shared" si="221"/>
        <v>0</v>
      </c>
      <c r="R108" s="76">
        <f t="shared" si="222"/>
        <v>0</v>
      </c>
      <c r="S108" s="76">
        <f t="shared" si="223"/>
        <v>4</v>
      </c>
      <c r="T108" s="77">
        <f t="shared" si="224"/>
        <v>4</v>
      </c>
      <c r="U108" s="9"/>
    </row>
    <row r="109" spans="1:22">
      <c r="A109" s="49">
        <f t="shared" si="225"/>
        <v>8.1999999999999993</v>
      </c>
      <c r="B109" s="49"/>
      <c r="C109" s="13" t="s">
        <v>341</v>
      </c>
      <c r="D109" s="58">
        <v>1</v>
      </c>
      <c r="E109" s="23"/>
      <c r="F109" s="23"/>
      <c r="G109" s="25">
        <f t="shared" si="217"/>
        <v>1</v>
      </c>
      <c r="H109" s="65"/>
      <c r="I109" s="22"/>
      <c r="J109" s="22"/>
      <c r="K109" s="25">
        <f t="shared" si="218"/>
        <v>0</v>
      </c>
      <c r="L109" s="22"/>
      <c r="M109" s="22"/>
      <c r="N109" s="22"/>
      <c r="O109" s="25">
        <f t="shared" si="219"/>
        <v>0</v>
      </c>
      <c r="P109" s="76">
        <f t="shared" si="220"/>
        <v>1</v>
      </c>
      <c r="Q109" s="76">
        <f t="shared" si="221"/>
        <v>0</v>
      </c>
      <c r="R109" s="76">
        <f t="shared" si="222"/>
        <v>0</v>
      </c>
      <c r="S109" s="76">
        <f t="shared" si="223"/>
        <v>1</v>
      </c>
      <c r="T109" s="77">
        <f t="shared" si="224"/>
        <v>1</v>
      </c>
      <c r="U109" s="9"/>
      <c r="V109" s="4" t="s">
        <v>343</v>
      </c>
    </row>
    <row r="110" spans="1:22">
      <c r="A110" s="49">
        <f t="shared" si="225"/>
        <v>8.2999999999999989</v>
      </c>
      <c r="B110" s="49"/>
      <c r="C110" s="13" t="s">
        <v>344</v>
      </c>
      <c r="D110" s="58">
        <v>3</v>
      </c>
      <c r="E110" s="23"/>
      <c r="F110" s="23"/>
      <c r="G110" s="25">
        <f t="shared" si="217"/>
        <v>3</v>
      </c>
      <c r="H110" s="65"/>
      <c r="I110" s="22"/>
      <c r="J110" s="22"/>
      <c r="K110" s="25">
        <f t="shared" si="218"/>
        <v>0</v>
      </c>
      <c r="L110" s="22"/>
      <c r="M110" s="22"/>
      <c r="N110" s="22"/>
      <c r="O110" s="25">
        <f t="shared" si="219"/>
        <v>0</v>
      </c>
      <c r="P110" s="76">
        <f t="shared" si="220"/>
        <v>3</v>
      </c>
      <c r="Q110" s="76">
        <f t="shared" si="221"/>
        <v>0</v>
      </c>
      <c r="R110" s="76">
        <f t="shared" si="222"/>
        <v>0</v>
      </c>
      <c r="S110" s="76">
        <f t="shared" si="223"/>
        <v>3</v>
      </c>
      <c r="T110" s="77">
        <f t="shared" si="224"/>
        <v>3</v>
      </c>
      <c r="U110" s="9"/>
      <c r="V110" s="4"/>
    </row>
    <row r="111" spans="1:22">
      <c r="A111" s="49">
        <f t="shared" si="225"/>
        <v>8.3999999999999986</v>
      </c>
      <c r="B111" s="85"/>
      <c r="C111" s="13" t="s">
        <v>342</v>
      </c>
      <c r="D111" s="58">
        <v>2</v>
      </c>
      <c r="E111" s="23"/>
      <c r="F111" s="23"/>
      <c r="G111" s="25">
        <f t="shared" si="217"/>
        <v>2</v>
      </c>
      <c r="H111" s="65">
        <v>1</v>
      </c>
      <c r="I111" s="22"/>
      <c r="J111" s="22"/>
      <c r="K111" s="25">
        <f t="shared" si="218"/>
        <v>1</v>
      </c>
      <c r="L111" s="22"/>
      <c r="M111" s="22"/>
      <c r="N111" s="22"/>
      <c r="O111" s="25">
        <f t="shared" si="219"/>
        <v>0</v>
      </c>
      <c r="P111" s="76">
        <f t="shared" si="220"/>
        <v>3</v>
      </c>
      <c r="Q111" s="76">
        <f t="shared" si="221"/>
        <v>0</v>
      </c>
      <c r="R111" s="76">
        <f t="shared" si="222"/>
        <v>0</v>
      </c>
      <c r="S111" s="76">
        <f t="shared" si="223"/>
        <v>3</v>
      </c>
      <c r="T111" s="77">
        <f t="shared" si="224"/>
        <v>3</v>
      </c>
      <c r="U111" s="9"/>
      <c r="V111" s="4"/>
    </row>
    <row r="112" spans="1:22">
      <c r="A112" s="49">
        <f t="shared" si="225"/>
        <v>8.4999999999999982</v>
      </c>
      <c r="B112" s="85"/>
      <c r="C112" s="4" t="s">
        <v>381</v>
      </c>
      <c r="D112" s="58"/>
      <c r="E112" s="23"/>
      <c r="F112" s="23"/>
      <c r="G112" s="25">
        <f t="shared" si="217"/>
        <v>0</v>
      </c>
      <c r="H112" s="65"/>
      <c r="I112" s="22"/>
      <c r="J112" s="22"/>
      <c r="K112" s="25">
        <f t="shared" si="218"/>
        <v>0</v>
      </c>
      <c r="L112" s="22"/>
      <c r="M112" s="22"/>
      <c r="N112" s="22"/>
      <c r="O112" s="25">
        <f t="shared" si="219"/>
        <v>0</v>
      </c>
      <c r="P112" s="76">
        <f t="shared" si="220"/>
        <v>0</v>
      </c>
      <c r="Q112" s="76">
        <f t="shared" si="221"/>
        <v>0</v>
      </c>
      <c r="R112" s="76">
        <f t="shared" si="222"/>
        <v>0</v>
      </c>
      <c r="S112" s="76">
        <f t="shared" si="223"/>
        <v>0</v>
      </c>
      <c r="T112" s="77">
        <f t="shared" si="224"/>
        <v>0</v>
      </c>
      <c r="U112" s="9"/>
      <c r="V112" s="4" t="s">
        <v>371</v>
      </c>
    </row>
    <row r="113" spans="1:24">
      <c r="A113" s="49">
        <f t="shared" si="225"/>
        <v>8.5999999999999979</v>
      </c>
      <c r="B113" s="49"/>
      <c r="C113" s="4" t="s">
        <v>356</v>
      </c>
      <c r="D113" s="58">
        <v>2</v>
      </c>
      <c r="E113" s="23"/>
      <c r="F113" s="23"/>
      <c r="G113" s="25">
        <f t="shared" si="217"/>
        <v>2</v>
      </c>
      <c r="H113" s="65">
        <v>2</v>
      </c>
      <c r="I113" s="22"/>
      <c r="J113" s="22"/>
      <c r="K113" s="25">
        <f t="shared" si="218"/>
        <v>2</v>
      </c>
      <c r="L113" s="22"/>
      <c r="M113" s="22"/>
      <c r="N113" s="22"/>
      <c r="O113" s="25">
        <f t="shared" si="219"/>
        <v>0</v>
      </c>
      <c r="P113" s="76">
        <f t="shared" si="220"/>
        <v>4</v>
      </c>
      <c r="Q113" s="76">
        <f t="shared" si="221"/>
        <v>0</v>
      </c>
      <c r="R113" s="76">
        <f t="shared" si="222"/>
        <v>0</v>
      </c>
      <c r="S113" s="76">
        <f t="shared" si="223"/>
        <v>4</v>
      </c>
      <c r="T113" s="77">
        <f t="shared" si="224"/>
        <v>4</v>
      </c>
      <c r="U113" s="9"/>
      <c r="V113" s="4"/>
    </row>
    <row r="114" spans="1:24">
      <c r="A114" s="49">
        <f t="shared" si="225"/>
        <v>8.6999999999999975</v>
      </c>
      <c r="B114" s="85"/>
      <c r="C114" s="13" t="s">
        <v>5</v>
      </c>
      <c r="D114" s="58">
        <v>5</v>
      </c>
      <c r="E114" s="23"/>
      <c r="F114" s="23"/>
      <c r="G114" s="25">
        <f t="shared" si="217"/>
        <v>5</v>
      </c>
      <c r="H114" s="65">
        <v>5</v>
      </c>
      <c r="I114" s="22"/>
      <c r="J114" s="22"/>
      <c r="K114" s="25">
        <f t="shared" si="218"/>
        <v>5</v>
      </c>
      <c r="L114" s="22"/>
      <c r="M114" s="22"/>
      <c r="N114" s="22"/>
      <c r="O114" s="25">
        <f t="shared" si="219"/>
        <v>0</v>
      </c>
      <c r="P114" s="76">
        <f t="shared" si="220"/>
        <v>10</v>
      </c>
      <c r="Q114" s="76">
        <f t="shared" si="221"/>
        <v>0</v>
      </c>
      <c r="R114" s="76">
        <f t="shared" si="222"/>
        <v>0</v>
      </c>
      <c r="S114" s="76">
        <f t="shared" si="223"/>
        <v>10</v>
      </c>
      <c r="T114" s="77">
        <f t="shared" si="224"/>
        <v>10</v>
      </c>
      <c r="U114" s="9"/>
    </row>
    <row r="115" spans="1:24">
      <c r="A115" s="19"/>
      <c r="B115" s="19"/>
      <c r="C115" s="72"/>
      <c r="D115" s="127">
        <f>SUM(D106:D114)</f>
        <v>29</v>
      </c>
      <c r="E115" s="128">
        <f t="shared" ref="E115:G115" si="226">SUM(E106:E114)</f>
        <v>0</v>
      </c>
      <c r="F115" s="128">
        <f t="shared" si="226"/>
        <v>0</v>
      </c>
      <c r="G115" s="129">
        <f t="shared" si="226"/>
        <v>29</v>
      </c>
      <c r="H115" s="127">
        <f>SUM(H106:H114)</f>
        <v>17</v>
      </c>
      <c r="I115" s="128">
        <f t="shared" ref="I115" si="227">SUM(I106:I114)</f>
        <v>0</v>
      </c>
      <c r="J115" s="128">
        <f t="shared" ref="J115" si="228">SUM(J106:J114)</f>
        <v>0</v>
      </c>
      <c r="K115" s="129">
        <f t="shared" ref="K115" si="229">SUM(K106:K114)</f>
        <v>17</v>
      </c>
      <c r="L115" s="127">
        <f>SUM(L106:L114)</f>
        <v>0</v>
      </c>
      <c r="M115" s="128">
        <f t="shared" ref="M115" si="230">SUM(M106:M114)</f>
        <v>0</v>
      </c>
      <c r="N115" s="128">
        <f t="shared" ref="N115" si="231">SUM(N106:N114)</f>
        <v>0</v>
      </c>
      <c r="O115" s="129">
        <f t="shared" ref="O115" si="232">SUM(O106:O114)</f>
        <v>0</v>
      </c>
      <c r="P115" s="127">
        <f>SUM(P106:P114)</f>
        <v>46</v>
      </c>
      <c r="Q115" s="128">
        <f t="shared" ref="Q115" si="233">SUM(Q106:Q114)</f>
        <v>0</v>
      </c>
      <c r="R115" s="128">
        <f t="shared" ref="R115" si="234">SUM(R106:R114)</f>
        <v>0</v>
      </c>
      <c r="S115" s="128">
        <f t="shared" ref="S115" si="235">SUM(S106:S114)</f>
        <v>46</v>
      </c>
      <c r="T115" s="129">
        <f t="shared" ref="T115" si="236">SUM(T106:T114)</f>
        <v>46</v>
      </c>
      <c r="U115" s="9"/>
    </row>
    <row r="116" spans="1:24">
      <c r="A116" s="49"/>
      <c r="B116" s="83"/>
      <c r="C116" s="84"/>
      <c r="D116" s="58"/>
      <c r="E116" s="23"/>
      <c r="F116" s="23"/>
      <c r="G116" s="25"/>
      <c r="H116" s="65"/>
      <c r="I116" s="22"/>
      <c r="J116" s="22"/>
      <c r="K116" s="25"/>
      <c r="L116" s="22"/>
      <c r="M116" s="22"/>
      <c r="N116" s="22"/>
      <c r="O116" s="22"/>
      <c r="P116" s="58"/>
      <c r="Q116" s="23"/>
      <c r="R116" s="23"/>
      <c r="S116" s="23"/>
      <c r="T116" s="25"/>
      <c r="U116" s="20"/>
      <c r="V116" s="1"/>
      <c r="W116" s="6"/>
      <c r="X116" s="3"/>
    </row>
    <row r="117" spans="1:24">
      <c r="A117" s="7"/>
      <c r="B117" s="136">
        <f>COUNTA(B10:B115)-2</f>
        <v>8</v>
      </c>
      <c r="C117" s="18" t="s">
        <v>267</v>
      </c>
      <c r="D117" s="138">
        <f>D17+D24+D43+D78+D87+D98+D105+D115</f>
        <v>210</v>
      </c>
      <c r="E117" s="139">
        <f t="shared" ref="E117:T117" si="237">E17+E24+E43+E78+E87+E98+E105+E115</f>
        <v>0</v>
      </c>
      <c r="F117" s="139">
        <f t="shared" si="237"/>
        <v>32.1</v>
      </c>
      <c r="G117" s="140">
        <f t="shared" si="237"/>
        <v>177.9</v>
      </c>
      <c r="H117" s="138">
        <f>H17+H24+H43+H78+H87+H98+H105+H115</f>
        <v>198.2</v>
      </c>
      <c r="I117" s="139">
        <f t="shared" si="237"/>
        <v>0</v>
      </c>
      <c r="J117" s="139">
        <f t="shared" si="237"/>
        <v>32</v>
      </c>
      <c r="K117" s="140">
        <f t="shared" si="237"/>
        <v>166.2</v>
      </c>
      <c r="L117" s="138">
        <f>L17+L24+L43+L78+L87+L98+L105+L115</f>
        <v>13</v>
      </c>
      <c r="M117" s="139">
        <f t="shared" si="237"/>
        <v>0</v>
      </c>
      <c r="N117" s="139">
        <f t="shared" si="237"/>
        <v>0</v>
      </c>
      <c r="O117" s="140">
        <f t="shared" si="237"/>
        <v>13</v>
      </c>
      <c r="P117" s="138">
        <f>P17+P24+P43+P78+P87+P98+P105+P115</f>
        <v>421.20000000000005</v>
      </c>
      <c r="Q117" s="139">
        <f t="shared" si="237"/>
        <v>0</v>
      </c>
      <c r="R117" s="139">
        <f t="shared" si="237"/>
        <v>64.099999999999994</v>
      </c>
      <c r="S117" s="139">
        <f t="shared" si="237"/>
        <v>421.20000000000005</v>
      </c>
      <c r="T117" s="140">
        <f t="shared" si="237"/>
        <v>357.09999999999997</v>
      </c>
      <c r="U117" s="51">
        <f>$U$2+G117*$T$6-1</f>
        <v>40817.550000000003</v>
      </c>
      <c r="V117" s="4" t="s">
        <v>263</v>
      </c>
    </row>
    <row r="118" spans="1:24">
      <c r="A118" s="7"/>
      <c r="B118" s="7"/>
      <c r="C118" s="4" t="s">
        <v>262</v>
      </c>
      <c r="D118" s="55">
        <f>D117+E117</f>
        <v>210</v>
      </c>
      <c r="E118" s="137">
        <f>F117/D118</f>
        <v>0.15285714285714286</v>
      </c>
      <c r="F118" s="137"/>
      <c r="G118" s="25">
        <f>G117-(D117+E117-F117)</f>
        <v>0</v>
      </c>
      <c r="H118" s="55">
        <f>H117+I117</f>
        <v>198.2</v>
      </c>
      <c r="I118" s="102">
        <f>J117/H118</f>
        <v>0.16145307769929365</v>
      </c>
      <c r="J118" s="102"/>
      <c r="K118" s="25">
        <f>K117-(H117+I117-J117)</f>
        <v>0</v>
      </c>
      <c r="L118" s="55">
        <f>L117+M117</f>
        <v>13</v>
      </c>
      <c r="M118" s="102">
        <f>N117/L118</f>
        <v>0</v>
      </c>
      <c r="N118" s="102"/>
      <c r="O118" s="25">
        <f>O117-(L117+M117-N117)</f>
        <v>0</v>
      </c>
      <c r="P118" s="55">
        <f>P117+Q117</f>
        <v>421.20000000000005</v>
      </c>
      <c r="Q118" s="102">
        <f>R117/P118</f>
        <v>0.15218423551756882</v>
      </c>
      <c r="R118" s="102"/>
      <c r="T118" s="25">
        <f>T117-(S117-R117)</f>
        <v>0</v>
      </c>
      <c r="U118" s="9"/>
      <c r="W118" s="9"/>
      <c r="X118" s="11"/>
    </row>
    <row r="119" spans="1:24">
      <c r="A119" s="7"/>
      <c r="B119" s="7"/>
      <c r="C119" s="4" t="s">
        <v>8</v>
      </c>
      <c r="F119" s="55">
        <f>($U$2-$U$3+1)/$T$6</f>
        <v>31.714285714285712</v>
      </c>
      <c r="G119" s="10"/>
      <c r="J119" s="55">
        <f>($U$2-$U$3+1)/$T$6</f>
        <v>31.714285714285712</v>
      </c>
      <c r="U119" s="9"/>
      <c r="V119" s="1"/>
      <c r="W119" s="6"/>
      <c r="X119" s="3"/>
    </row>
    <row r="120" spans="1:24">
      <c r="A120" s="7"/>
      <c r="B120" s="7"/>
      <c r="C120" s="4" t="s">
        <v>264</v>
      </c>
      <c r="F120" s="55">
        <f>F119-F117</f>
        <v>-0.38571428571428967</v>
      </c>
      <c r="G120" s="10"/>
      <c r="J120" s="55">
        <f>J119-J117</f>
        <v>-0.28571428571428825</v>
      </c>
      <c r="K120" s="10"/>
      <c r="O120" s="10"/>
      <c r="S120" s="10"/>
      <c r="T120" s="10"/>
      <c r="U120" s="9"/>
      <c r="W120" s="6"/>
      <c r="X120" s="3"/>
    </row>
    <row r="121" spans="1:24">
      <c r="A121" s="7"/>
      <c r="B121" s="7"/>
      <c r="C121" s="4"/>
      <c r="G121" s="10"/>
      <c r="K121" s="10"/>
      <c r="O121" s="10"/>
      <c r="S121" s="10"/>
      <c r="T121" s="10"/>
      <c r="U121" s="9"/>
      <c r="W121" s="6"/>
      <c r="X121" s="3"/>
    </row>
    <row r="122" spans="1:24">
      <c r="A122" s="95" t="str">
        <f>A$8</f>
        <v>Ref</v>
      </c>
      <c r="B122" s="95" t="str">
        <f>B$8</f>
        <v>F</v>
      </c>
      <c r="C122" s="95" t="str">
        <f>C$8</f>
        <v>Task</v>
      </c>
      <c r="D122" s="97" t="str">
        <f>D$8</f>
        <v>David</v>
      </c>
      <c r="E122" s="98"/>
      <c r="F122" s="98"/>
      <c r="G122" s="99"/>
      <c r="H122" s="97" t="str">
        <f>H$8</f>
        <v>Charles</v>
      </c>
      <c r="I122" s="98"/>
      <c r="J122" s="98"/>
      <c r="K122" s="99"/>
      <c r="L122" s="97" t="str">
        <f>L$8</f>
        <v>Others</v>
      </c>
      <c r="M122" s="98"/>
      <c r="N122" s="98"/>
      <c r="O122" s="99"/>
      <c r="P122" s="97" t="str">
        <f>P$8</f>
        <v>Total</v>
      </c>
      <c r="Q122" s="98"/>
      <c r="R122" s="98"/>
      <c r="S122" s="98"/>
      <c r="T122" s="99"/>
      <c r="U122" s="100" t="str">
        <f>U$8</f>
        <v>Est/Act Date</v>
      </c>
      <c r="V122" s="95" t="str">
        <f>V$8</f>
        <v>Comments</v>
      </c>
    </row>
    <row r="123" spans="1:24" ht="24">
      <c r="A123" s="96"/>
      <c r="B123" s="96"/>
      <c r="C123" s="96"/>
      <c r="D123" s="56" t="str">
        <f>D$9</f>
        <v xml:space="preserve">Est. </v>
      </c>
      <c r="E123" s="56" t="str">
        <f>E$9</f>
        <v>Var</v>
      </c>
      <c r="F123" s="56" t="str">
        <f>F$9</f>
        <v>Done</v>
      </c>
      <c r="G123" s="56" t="str">
        <f t="shared" ref="G123:T123" si="238">G$9</f>
        <v>To Do</v>
      </c>
      <c r="H123" s="56" t="str">
        <f t="shared" si="238"/>
        <v xml:space="preserve">Est. </v>
      </c>
      <c r="I123" s="56" t="str">
        <f t="shared" si="238"/>
        <v>Var</v>
      </c>
      <c r="J123" s="56" t="str">
        <f>J$9</f>
        <v>Done</v>
      </c>
      <c r="K123" s="56" t="str">
        <f t="shared" si="238"/>
        <v>To Do</v>
      </c>
      <c r="L123" s="56" t="str">
        <f t="shared" si="238"/>
        <v xml:space="preserve">Est. </v>
      </c>
      <c r="M123" s="56" t="str">
        <f t="shared" si="238"/>
        <v>Var</v>
      </c>
      <c r="N123" s="56" t="str">
        <f>N$9</f>
        <v>Done</v>
      </c>
      <c r="O123" s="56" t="str">
        <f t="shared" si="238"/>
        <v>To Do</v>
      </c>
      <c r="P123" s="56" t="str">
        <f t="shared" si="238"/>
        <v xml:space="preserve">Est. </v>
      </c>
      <c r="Q123" s="56" t="str">
        <f t="shared" si="238"/>
        <v>Var</v>
      </c>
      <c r="R123" s="56" t="str">
        <f t="shared" si="238"/>
        <v>Done</v>
      </c>
      <c r="S123" s="56" t="str">
        <f t="shared" si="238"/>
        <v>E + V</v>
      </c>
      <c r="T123" s="56" t="str">
        <f t="shared" si="238"/>
        <v>To Do</v>
      </c>
      <c r="U123" s="101"/>
      <c r="V123" s="96"/>
    </row>
    <row r="124" spans="1:24">
      <c r="A124" s="122"/>
      <c r="B124" s="122"/>
      <c r="C124" s="12" t="s">
        <v>389</v>
      </c>
      <c r="D124" s="124"/>
      <c r="E124" s="125"/>
      <c r="F124" s="125"/>
      <c r="G124" s="126"/>
      <c r="H124" s="124"/>
      <c r="I124" s="125"/>
      <c r="J124" s="125"/>
      <c r="K124" s="126"/>
      <c r="L124" s="125"/>
      <c r="M124" s="125"/>
      <c r="N124" s="125"/>
      <c r="O124" s="125"/>
      <c r="P124" s="124"/>
      <c r="Q124" s="125"/>
      <c r="R124" s="125"/>
      <c r="S124" s="125"/>
      <c r="T124" s="126"/>
      <c r="U124" s="123"/>
      <c r="V124" s="122"/>
    </row>
    <row r="125" spans="1:24">
      <c r="A125" s="46">
        <f>A107+1</f>
        <v>9</v>
      </c>
      <c r="B125" s="122"/>
      <c r="C125" s="48" t="s">
        <v>355</v>
      </c>
      <c r="D125" s="124"/>
      <c r="E125" s="125"/>
      <c r="F125" s="125"/>
      <c r="G125" s="126"/>
      <c r="H125" s="124"/>
      <c r="I125" s="125"/>
      <c r="J125" s="125"/>
      <c r="K125" s="126"/>
      <c r="L125" s="125"/>
      <c r="M125" s="125"/>
      <c r="N125" s="125"/>
      <c r="O125" s="125"/>
      <c r="P125" s="124"/>
      <c r="Q125" s="125"/>
      <c r="R125" s="125"/>
      <c r="S125" s="125"/>
      <c r="T125" s="126"/>
      <c r="U125" s="123"/>
      <c r="V125" s="122"/>
    </row>
    <row r="126" spans="1:24">
      <c r="A126" s="49">
        <f>+A125+0.1</f>
        <v>9.1</v>
      </c>
      <c r="B126" s="122"/>
      <c r="C126" s="13" t="s">
        <v>369</v>
      </c>
      <c r="D126" s="124"/>
      <c r="E126" s="125"/>
      <c r="F126" s="125"/>
      <c r="G126" s="126"/>
      <c r="H126" s="124"/>
      <c r="I126" s="125"/>
      <c r="J126" s="125"/>
      <c r="K126" s="126"/>
      <c r="L126" s="125"/>
      <c r="M126" s="125"/>
      <c r="N126" s="125"/>
      <c r="O126" s="125"/>
      <c r="P126" s="124"/>
      <c r="Q126" s="125"/>
      <c r="R126" s="125"/>
      <c r="S126" s="125"/>
      <c r="T126" s="126"/>
      <c r="U126" s="123"/>
      <c r="V126" s="122"/>
    </row>
    <row r="127" spans="1:24">
      <c r="A127" s="49">
        <f>+A126+0.1</f>
        <v>9.1999999999999993</v>
      </c>
      <c r="B127" s="122"/>
      <c r="C127" s="13" t="s">
        <v>353</v>
      </c>
      <c r="D127" s="124"/>
      <c r="E127" s="125"/>
      <c r="F127" s="125"/>
      <c r="G127" s="126"/>
      <c r="H127" s="124"/>
      <c r="I127" s="125"/>
      <c r="J127" s="125"/>
      <c r="K127" s="126"/>
      <c r="L127" s="125"/>
      <c r="M127" s="125"/>
      <c r="N127" s="125"/>
      <c r="O127" s="125"/>
      <c r="P127" s="124"/>
      <c r="Q127" s="125"/>
      <c r="R127" s="125"/>
      <c r="S127" s="125"/>
      <c r="T127" s="126"/>
      <c r="U127" s="123"/>
      <c r="V127" s="122"/>
    </row>
    <row r="128" spans="1:24">
      <c r="A128" s="122"/>
      <c r="B128" s="122"/>
      <c r="C128" s="122"/>
      <c r="D128" s="124"/>
      <c r="E128" s="125"/>
      <c r="F128" s="125"/>
      <c r="G128" s="126"/>
      <c r="H128" s="124"/>
      <c r="I128" s="125"/>
      <c r="J128" s="125"/>
      <c r="K128" s="126"/>
      <c r="L128" s="125"/>
      <c r="M128" s="125"/>
      <c r="N128" s="125"/>
      <c r="O128" s="125"/>
      <c r="P128" s="124"/>
      <c r="Q128" s="125"/>
      <c r="R128" s="125"/>
      <c r="S128" s="125"/>
      <c r="T128" s="126"/>
      <c r="U128" s="123"/>
      <c r="V128" s="122"/>
    </row>
    <row r="129" spans="1:22">
      <c r="A129" s="7"/>
      <c r="B129" s="7"/>
      <c r="C129" s="12" t="s">
        <v>373</v>
      </c>
      <c r="D129" s="57"/>
      <c r="E129" s="60"/>
      <c r="F129" s="21"/>
      <c r="G129" s="50"/>
      <c r="H129" s="66"/>
      <c r="I129" s="67"/>
      <c r="J129" s="67"/>
      <c r="K129" s="68"/>
      <c r="L129" s="67"/>
      <c r="M129" s="67"/>
      <c r="N129" s="67"/>
      <c r="O129" s="67"/>
      <c r="P129" s="57"/>
      <c r="Q129" s="60"/>
      <c r="R129" s="60"/>
      <c r="S129" s="60"/>
      <c r="T129" s="24"/>
      <c r="U129" s="6"/>
    </row>
    <row r="130" spans="1:22">
      <c r="A130" s="46">
        <f>A125+1</f>
        <v>10</v>
      </c>
      <c r="B130" s="46"/>
      <c r="C130" s="13" t="s">
        <v>375</v>
      </c>
      <c r="D130" s="58">
        <v>2</v>
      </c>
      <c r="E130" s="23"/>
      <c r="F130" s="23"/>
      <c r="G130" s="25">
        <f t="shared" ref="G130:G133" si="239">D130+E130-F130</f>
        <v>2</v>
      </c>
      <c r="H130" s="65"/>
      <c r="I130" s="22"/>
      <c r="J130" s="22"/>
      <c r="K130" s="25">
        <f t="shared" ref="K130:K133" si="240">H130+I130-J130</f>
        <v>0</v>
      </c>
      <c r="L130" s="22"/>
      <c r="M130" s="22"/>
      <c r="N130" s="22"/>
      <c r="O130" s="25">
        <f t="shared" ref="O130:O133" si="241">L130+M130-N130</f>
        <v>0</v>
      </c>
      <c r="P130" s="76">
        <f t="shared" ref="P130:P133" si="242">D130+H130+L130</f>
        <v>2</v>
      </c>
      <c r="Q130" s="76">
        <f t="shared" ref="Q130:Q133" si="243">E130+I130+M130</f>
        <v>0</v>
      </c>
      <c r="R130" s="76">
        <f t="shared" ref="R130:R133" si="244">F130+J130+N130</f>
        <v>0</v>
      </c>
      <c r="S130" s="76">
        <f t="shared" ref="S130:S133" si="245">P130+Q130</f>
        <v>2</v>
      </c>
      <c r="T130" s="77">
        <f t="shared" ref="T130:T133" si="246">S130-R130</f>
        <v>2</v>
      </c>
      <c r="U130" s="6"/>
    </row>
    <row r="131" spans="1:22">
      <c r="A131" s="49">
        <f>+A130+0.1</f>
        <v>10.1</v>
      </c>
      <c r="B131" s="46"/>
      <c r="C131" s="13" t="s">
        <v>376</v>
      </c>
      <c r="D131" s="58">
        <v>1</v>
      </c>
      <c r="E131" s="23"/>
      <c r="F131" s="23"/>
      <c r="G131" s="25">
        <f t="shared" si="239"/>
        <v>1</v>
      </c>
      <c r="H131" s="65"/>
      <c r="I131" s="22"/>
      <c r="J131" s="22"/>
      <c r="K131" s="25">
        <f t="shared" si="240"/>
        <v>0</v>
      </c>
      <c r="L131" s="22"/>
      <c r="M131" s="22"/>
      <c r="N131" s="22"/>
      <c r="O131" s="25">
        <f t="shared" si="241"/>
        <v>0</v>
      </c>
      <c r="P131" s="76">
        <f t="shared" si="242"/>
        <v>1</v>
      </c>
      <c r="Q131" s="76">
        <f t="shared" si="243"/>
        <v>0</v>
      </c>
      <c r="R131" s="76">
        <f t="shared" si="244"/>
        <v>0</v>
      </c>
      <c r="S131" s="76">
        <f t="shared" si="245"/>
        <v>1</v>
      </c>
      <c r="T131" s="77">
        <f t="shared" si="246"/>
        <v>1</v>
      </c>
      <c r="U131" s="6"/>
      <c r="V131" s="4" t="s">
        <v>363</v>
      </c>
    </row>
    <row r="132" spans="1:22">
      <c r="A132" s="49"/>
      <c r="B132" s="49"/>
      <c r="C132" s="13"/>
      <c r="D132" s="58">
        <v>1</v>
      </c>
      <c r="E132" s="23"/>
      <c r="F132" s="23"/>
      <c r="G132" s="25">
        <f t="shared" si="239"/>
        <v>1</v>
      </c>
      <c r="H132" s="65"/>
      <c r="I132" s="22"/>
      <c r="J132" s="22"/>
      <c r="K132" s="25">
        <f t="shared" si="240"/>
        <v>0</v>
      </c>
      <c r="L132" s="22"/>
      <c r="M132" s="22"/>
      <c r="N132" s="22"/>
      <c r="O132" s="25">
        <f t="shared" si="241"/>
        <v>0</v>
      </c>
      <c r="P132" s="76">
        <f t="shared" si="242"/>
        <v>1</v>
      </c>
      <c r="Q132" s="76">
        <f t="shared" si="243"/>
        <v>0</v>
      </c>
      <c r="R132" s="76">
        <f t="shared" si="244"/>
        <v>0</v>
      </c>
      <c r="S132" s="76">
        <f t="shared" si="245"/>
        <v>1</v>
      </c>
      <c r="T132" s="77">
        <f t="shared" si="246"/>
        <v>1</v>
      </c>
      <c r="U132" s="6"/>
    </row>
    <row r="133" spans="1:22">
      <c r="A133" s="49"/>
      <c r="B133" s="49"/>
      <c r="C133" s="13"/>
      <c r="D133" s="58"/>
      <c r="E133" s="23"/>
      <c r="F133" s="23"/>
      <c r="G133" s="25">
        <f t="shared" si="239"/>
        <v>0</v>
      </c>
      <c r="H133" s="65"/>
      <c r="I133" s="22"/>
      <c r="J133" s="22"/>
      <c r="K133" s="25">
        <f t="shared" si="240"/>
        <v>0</v>
      </c>
      <c r="L133" s="22"/>
      <c r="M133" s="22"/>
      <c r="N133" s="22"/>
      <c r="O133" s="25">
        <f t="shared" si="241"/>
        <v>0</v>
      </c>
      <c r="P133" s="76">
        <f t="shared" si="242"/>
        <v>0</v>
      </c>
      <c r="Q133" s="76">
        <f t="shared" si="243"/>
        <v>0</v>
      </c>
      <c r="R133" s="76">
        <f t="shared" si="244"/>
        <v>0</v>
      </c>
      <c r="S133" s="76">
        <f t="shared" si="245"/>
        <v>0</v>
      </c>
      <c r="T133" s="77">
        <f t="shared" si="246"/>
        <v>0</v>
      </c>
      <c r="U133" s="6"/>
      <c r="V133" s="4" t="s">
        <v>368</v>
      </c>
    </row>
    <row r="134" spans="1:22">
      <c r="C134" s="4"/>
    </row>
    <row r="135" spans="1:22">
      <c r="A135" s="71" t="s">
        <v>266</v>
      </c>
    </row>
    <row r="136" spans="1:22">
      <c r="A136" s="70"/>
      <c r="U136" s="74" t="s">
        <v>269</v>
      </c>
    </row>
    <row r="137" spans="1:22">
      <c r="A137" s="2" t="s">
        <v>358</v>
      </c>
      <c r="U137" s="45">
        <v>40817</v>
      </c>
    </row>
    <row r="138" spans="1:22">
      <c r="A138" s="17" t="s">
        <v>410</v>
      </c>
    </row>
  </sheetData>
  <mergeCells count="40">
    <mergeCell ref="D8:G8"/>
    <mergeCell ref="A8:A9"/>
    <mergeCell ref="P8:T8"/>
    <mergeCell ref="A80:A81"/>
    <mergeCell ref="C80:C81"/>
    <mergeCell ref="D80:G80"/>
    <mergeCell ref="P80:T80"/>
    <mergeCell ref="L8:O8"/>
    <mergeCell ref="B8:B9"/>
    <mergeCell ref="C8:C9"/>
    <mergeCell ref="B80:B81"/>
    <mergeCell ref="V80:V81"/>
    <mergeCell ref="U8:U9"/>
    <mergeCell ref="H8:K8"/>
    <mergeCell ref="H80:K80"/>
    <mergeCell ref="L80:O80"/>
    <mergeCell ref="V8:V9"/>
    <mergeCell ref="P45:T45"/>
    <mergeCell ref="U45:U46"/>
    <mergeCell ref="E118:F118"/>
    <mergeCell ref="I118:J118"/>
    <mergeCell ref="M118:N118"/>
    <mergeCell ref="Q118:R118"/>
    <mergeCell ref="U80:U81"/>
    <mergeCell ref="V45:V46"/>
    <mergeCell ref="A122:A123"/>
    <mergeCell ref="B122:B123"/>
    <mergeCell ref="C122:C123"/>
    <mergeCell ref="D122:G122"/>
    <mergeCell ref="H122:K122"/>
    <mergeCell ref="L122:O122"/>
    <mergeCell ref="P122:T122"/>
    <mergeCell ref="U122:U123"/>
    <mergeCell ref="V122:V123"/>
    <mergeCell ref="A45:A46"/>
    <mergeCell ref="B45:B46"/>
    <mergeCell ref="C45:C46"/>
    <mergeCell ref="D45:G45"/>
    <mergeCell ref="H45:K45"/>
    <mergeCell ref="L45:O45"/>
  </mergeCells>
  <phoneticPr fontId="0" type="noConversion"/>
  <pageMargins left="0.52" right="0.27" top="0.37" bottom="0.17" header="0.33" footer="0.24"/>
  <pageSetup paperSize="9" scale="62" orientation="portrait" r:id="rId1"/>
  <headerFooter alignWithMargins="0"/>
</worksheet>
</file>

<file path=xl/worksheets/sheet2.xml><?xml version="1.0" encoding="utf-8"?>
<worksheet xmlns="http://schemas.openxmlformats.org/spreadsheetml/2006/main" xmlns:r="http://schemas.openxmlformats.org/officeDocument/2006/relationships">
  <dimension ref="A1:H128"/>
  <sheetViews>
    <sheetView workbookViewId="0">
      <selection activeCell="A3" sqref="A3"/>
    </sheetView>
  </sheetViews>
  <sheetFormatPr defaultRowHeight="12.75"/>
  <cols>
    <col min="2" max="2" width="97.42578125" customWidth="1"/>
  </cols>
  <sheetData>
    <row r="1" spans="1:8">
      <c r="A1" s="2" t="s">
        <v>229</v>
      </c>
    </row>
    <row r="2" spans="1:8" ht="13.5" thickBot="1"/>
    <row r="3" spans="1:8">
      <c r="A3" s="26" t="s">
        <v>0</v>
      </c>
      <c r="B3" s="120" t="s">
        <v>0</v>
      </c>
      <c r="C3" s="116" t="s">
        <v>14</v>
      </c>
      <c r="D3" s="116" t="s">
        <v>6</v>
      </c>
      <c r="E3" s="116" t="s">
        <v>231</v>
      </c>
      <c r="F3" s="116" t="s">
        <v>7</v>
      </c>
    </row>
    <row r="4" spans="1:8" ht="13.5" customHeight="1" thickBot="1">
      <c r="A4" s="27" t="s">
        <v>13</v>
      </c>
      <c r="B4" s="121"/>
      <c r="C4" s="117"/>
      <c r="D4" s="117"/>
      <c r="E4" s="117"/>
      <c r="F4" s="117"/>
    </row>
    <row r="5" spans="1:8" ht="13.5" thickBot="1">
      <c r="A5" s="113" t="s">
        <v>15</v>
      </c>
      <c r="B5" s="114"/>
      <c r="C5" s="115"/>
      <c r="D5" s="31"/>
      <c r="E5" s="31"/>
      <c r="F5" s="31"/>
    </row>
    <row r="6" spans="1:8" ht="13.5" thickBot="1">
      <c r="A6" s="35"/>
      <c r="B6" s="118" t="s">
        <v>16</v>
      </c>
      <c r="C6" s="119"/>
      <c r="D6" s="44"/>
      <c r="E6" s="44"/>
      <c r="F6" s="44"/>
    </row>
    <row r="7" spans="1:8" ht="13.5" thickBot="1">
      <c r="A7" s="35" t="s">
        <v>17</v>
      </c>
      <c r="B7" s="36" t="s">
        <v>18</v>
      </c>
      <c r="C7" s="39">
        <v>1</v>
      </c>
      <c r="D7" s="40">
        <v>1</v>
      </c>
      <c r="E7" s="40"/>
      <c r="F7" s="40">
        <f>C7-D7+E7</f>
        <v>0</v>
      </c>
      <c r="G7">
        <v>1</v>
      </c>
      <c r="H7" s="1" t="s">
        <v>234</v>
      </c>
    </row>
    <row r="8" spans="1:8" ht="26.25" customHeight="1" thickBot="1">
      <c r="A8" s="35" t="s">
        <v>19</v>
      </c>
      <c r="B8" s="43" t="s">
        <v>251</v>
      </c>
      <c r="C8" s="39">
        <v>1</v>
      </c>
      <c r="D8" s="40">
        <v>2</v>
      </c>
      <c r="E8" s="40">
        <v>1</v>
      </c>
      <c r="F8" s="40">
        <f t="shared" ref="F8:F71" si="0">C8-D8+E8</f>
        <v>0</v>
      </c>
      <c r="G8">
        <v>1</v>
      </c>
      <c r="H8" s="1" t="s">
        <v>234</v>
      </c>
    </row>
    <row r="9" spans="1:8" ht="26.25" thickBot="1">
      <c r="A9" s="35" t="s">
        <v>20</v>
      </c>
      <c r="B9" s="36" t="s">
        <v>252</v>
      </c>
      <c r="C9" s="39">
        <v>3</v>
      </c>
      <c r="D9" s="40">
        <v>1</v>
      </c>
      <c r="E9" s="40">
        <v>-2</v>
      </c>
      <c r="F9" s="40">
        <f t="shared" si="0"/>
        <v>0</v>
      </c>
    </row>
    <row r="10" spans="1:8" ht="51.75" thickBot="1">
      <c r="A10" s="35" t="s">
        <v>21</v>
      </c>
      <c r="B10" s="36" t="s">
        <v>253</v>
      </c>
      <c r="C10" s="39">
        <v>2</v>
      </c>
      <c r="D10" s="40">
        <v>1</v>
      </c>
      <c r="E10" s="40">
        <v>-1</v>
      </c>
      <c r="F10" s="40">
        <f t="shared" si="0"/>
        <v>0</v>
      </c>
    </row>
    <row r="11" spans="1:8" ht="26.25" thickBot="1">
      <c r="A11" s="35" t="s">
        <v>22</v>
      </c>
      <c r="B11" s="36" t="s">
        <v>23</v>
      </c>
      <c r="C11" s="39">
        <v>1</v>
      </c>
      <c r="D11" s="40">
        <v>0.2</v>
      </c>
      <c r="E11" s="40">
        <v>-0.8</v>
      </c>
      <c r="F11" s="40">
        <f t="shared" si="0"/>
        <v>0</v>
      </c>
    </row>
    <row r="12" spans="1:8" ht="13.5" thickBot="1">
      <c r="A12" s="35"/>
      <c r="B12" s="118" t="s">
        <v>24</v>
      </c>
      <c r="C12" s="119"/>
      <c r="D12" s="40"/>
      <c r="E12" s="40"/>
      <c r="F12" s="40"/>
      <c r="H12" s="1"/>
    </row>
    <row r="13" spans="1:8" ht="26.25" thickBot="1">
      <c r="A13" s="35" t="s">
        <v>25</v>
      </c>
      <c r="B13" s="36" t="s">
        <v>26</v>
      </c>
      <c r="C13" s="39">
        <v>0.4</v>
      </c>
      <c r="D13" s="40">
        <v>1</v>
      </c>
      <c r="E13" s="40">
        <v>0.6</v>
      </c>
      <c r="F13" s="40">
        <f t="shared" si="0"/>
        <v>0</v>
      </c>
      <c r="G13">
        <v>0.6</v>
      </c>
      <c r="H13" s="1" t="s">
        <v>235</v>
      </c>
    </row>
    <row r="14" spans="1:8" ht="13.5" thickBot="1">
      <c r="A14" s="35" t="s">
        <v>27</v>
      </c>
      <c r="B14" s="36" t="s">
        <v>28</v>
      </c>
      <c r="C14" s="37">
        <v>0.2</v>
      </c>
      <c r="D14" s="40">
        <v>0.2</v>
      </c>
      <c r="E14" s="40"/>
      <c r="F14" s="40">
        <f t="shared" si="0"/>
        <v>0</v>
      </c>
    </row>
    <row r="15" spans="1:8" ht="13.5" thickBot="1">
      <c r="A15" s="35" t="s">
        <v>29</v>
      </c>
      <c r="B15" s="36" t="s">
        <v>254</v>
      </c>
      <c r="C15" s="37">
        <v>0.2</v>
      </c>
      <c r="D15" s="40">
        <v>0.2</v>
      </c>
      <c r="E15" s="40"/>
      <c r="F15" s="40">
        <f t="shared" si="0"/>
        <v>0</v>
      </c>
    </row>
    <row r="16" spans="1:8" ht="13.5" thickBot="1">
      <c r="A16" s="28"/>
      <c r="B16" s="111" t="s">
        <v>30</v>
      </c>
      <c r="C16" s="112"/>
      <c r="D16" s="41"/>
      <c r="E16" s="41"/>
      <c r="F16" s="41">
        <f t="shared" si="0"/>
        <v>0</v>
      </c>
    </row>
    <row r="17" spans="1:8" ht="13.5" thickBot="1">
      <c r="A17" s="28" t="s">
        <v>31</v>
      </c>
      <c r="B17" s="29" t="s">
        <v>32</v>
      </c>
      <c r="C17" s="30"/>
      <c r="D17" s="41"/>
      <c r="E17" s="41"/>
      <c r="F17" s="41">
        <f t="shared" si="0"/>
        <v>0</v>
      </c>
      <c r="G17">
        <v>2</v>
      </c>
      <c r="H17" s="1" t="s">
        <v>233</v>
      </c>
    </row>
    <row r="18" spans="1:8" ht="13.5" thickBot="1">
      <c r="A18" s="28" t="s">
        <v>33</v>
      </c>
      <c r="B18" s="29" t="s">
        <v>34</v>
      </c>
      <c r="C18" s="30"/>
      <c r="D18" s="41"/>
      <c r="E18" s="41"/>
      <c r="F18" s="41">
        <f t="shared" si="0"/>
        <v>0</v>
      </c>
      <c r="G18">
        <v>5</v>
      </c>
      <c r="H18" s="1" t="s">
        <v>233</v>
      </c>
    </row>
    <row r="19" spans="1:8" ht="13.5" thickBot="1">
      <c r="A19" s="28" t="s">
        <v>35</v>
      </c>
      <c r="B19" s="29" t="s">
        <v>36</v>
      </c>
      <c r="C19" s="30"/>
      <c r="D19" s="41"/>
      <c r="E19" s="41"/>
      <c r="F19" s="41">
        <f t="shared" si="0"/>
        <v>0</v>
      </c>
      <c r="G19">
        <v>5</v>
      </c>
      <c r="H19" s="1" t="s">
        <v>233</v>
      </c>
    </row>
    <row r="20" spans="1:8" ht="13.5" thickBot="1">
      <c r="A20" s="35"/>
      <c r="B20" s="118" t="s">
        <v>37</v>
      </c>
      <c r="C20" s="119"/>
      <c r="D20" s="40"/>
      <c r="E20" s="40"/>
      <c r="F20" s="40"/>
    </row>
    <row r="21" spans="1:8" ht="13.5" thickBot="1">
      <c r="A21" s="35" t="s">
        <v>38</v>
      </c>
      <c r="B21" s="36" t="s">
        <v>39</v>
      </c>
      <c r="C21" s="37">
        <v>2</v>
      </c>
      <c r="D21" s="40">
        <v>2</v>
      </c>
      <c r="E21" s="40"/>
      <c r="F21" s="40">
        <f t="shared" si="0"/>
        <v>0</v>
      </c>
    </row>
    <row r="22" spans="1:8" ht="13.5" thickBot="1">
      <c r="A22" s="28"/>
      <c r="B22" s="111" t="s">
        <v>40</v>
      </c>
      <c r="C22" s="112"/>
      <c r="D22" s="41"/>
      <c r="E22" s="41"/>
      <c r="F22" s="41"/>
    </row>
    <row r="23" spans="1:8" ht="13.5" thickBot="1">
      <c r="A23" s="35" t="s">
        <v>41</v>
      </c>
      <c r="B23" s="36" t="s">
        <v>42</v>
      </c>
      <c r="C23" s="37">
        <v>2</v>
      </c>
      <c r="D23" s="40">
        <v>2</v>
      </c>
      <c r="E23" s="40"/>
      <c r="F23" s="40">
        <f t="shared" si="0"/>
        <v>0</v>
      </c>
      <c r="G23">
        <v>2</v>
      </c>
      <c r="H23" s="1" t="s">
        <v>236</v>
      </c>
    </row>
    <row r="24" spans="1:8" ht="16.5" customHeight="1" thickBot="1">
      <c r="A24" s="28" t="s">
        <v>43</v>
      </c>
      <c r="B24" s="29" t="s">
        <v>44</v>
      </c>
      <c r="C24" s="30">
        <v>4</v>
      </c>
      <c r="D24" s="41">
        <v>1</v>
      </c>
      <c r="E24" s="41"/>
      <c r="F24" s="41">
        <f t="shared" si="0"/>
        <v>3</v>
      </c>
    </row>
    <row r="25" spans="1:8" ht="26.25" thickBot="1">
      <c r="A25" s="35" t="s">
        <v>45</v>
      </c>
      <c r="B25" s="36" t="s">
        <v>46</v>
      </c>
      <c r="C25" s="39">
        <v>2</v>
      </c>
      <c r="D25" s="40">
        <v>0.25</v>
      </c>
      <c r="E25" s="40">
        <v>-1.75</v>
      </c>
      <c r="F25" s="40">
        <f t="shared" si="0"/>
        <v>0</v>
      </c>
    </row>
    <row r="26" spans="1:8" ht="13.5" customHeight="1" thickBot="1">
      <c r="A26" s="35" t="s">
        <v>47</v>
      </c>
      <c r="B26" s="36" t="s">
        <v>48</v>
      </c>
      <c r="C26" s="37">
        <v>0.5</v>
      </c>
      <c r="D26" s="40">
        <v>0.5</v>
      </c>
      <c r="E26" s="40"/>
      <c r="F26" s="40">
        <f t="shared" si="0"/>
        <v>0</v>
      </c>
      <c r="G26">
        <v>0.5</v>
      </c>
      <c r="H26" s="1" t="s">
        <v>245</v>
      </c>
    </row>
    <row r="27" spans="1:8" ht="13.5" thickBot="1">
      <c r="A27" s="35" t="s">
        <v>49</v>
      </c>
      <c r="B27" s="36" t="s">
        <v>50</v>
      </c>
      <c r="C27" s="37">
        <v>0.5</v>
      </c>
      <c r="D27" s="40">
        <v>0.5</v>
      </c>
      <c r="E27" s="40"/>
      <c r="F27" s="40">
        <f t="shared" si="0"/>
        <v>0</v>
      </c>
      <c r="G27">
        <v>0.5</v>
      </c>
      <c r="H27" s="1" t="s">
        <v>245</v>
      </c>
    </row>
    <row r="28" spans="1:8" ht="13.5" thickBot="1">
      <c r="A28" s="28" t="s">
        <v>51</v>
      </c>
      <c r="B28" s="29" t="s">
        <v>52</v>
      </c>
      <c r="C28" s="30">
        <v>2</v>
      </c>
      <c r="D28" s="41"/>
      <c r="E28" s="41"/>
      <c r="F28" s="41">
        <f t="shared" si="0"/>
        <v>2</v>
      </c>
    </row>
    <row r="29" spans="1:8" ht="13.5" thickBot="1">
      <c r="A29" s="28" t="s">
        <v>53</v>
      </c>
      <c r="B29" s="29" t="s">
        <v>54</v>
      </c>
      <c r="C29" s="30">
        <v>2</v>
      </c>
      <c r="D29" s="41"/>
      <c r="E29" s="41"/>
      <c r="F29" s="41">
        <f t="shared" si="0"/>
        <v>2</v>
      </c>
    </row>
    <row r="30" spans="1:8" ht="26.25" thickBot="1">
      <c r="A30" s="28" t="s">
        <v>55</v>
      </c>
      <c r="B30" s="29" t="s">
        <v>56</v>
      </c>
      <c r="C30" s="42">
        <v>2</v>
      </c>
      <c r="D30" s="41"/>
      <c r="E30" s="41"/>
      <c r="F30" s="41">
        <f t="shared" si="0"/>
        <v>2</v>
      </c>
    </row>
    <row r="31" spans="1:8" ht="13.5" thickBot="1">
      <c r="A31" s="28" t="s">
        <v>57</v>
      </c>
      <c r="B31" s="29" t="s">
        <v>58</v>
      </c>
      <c r="C31" s="30"/>
      <c r="D31" s="41"/>
      <c r="E31" s="41"/>
      <c r="F31" s="41">
        <f t="shared" si="0"/>
        <v>0</v>
      </c>
      <c r="G31">
        <v>5</v>
      </c>
      <c r="H31" s="1" t="s">
        <v>237</v>
      </c>
    </row>
    <row r="32" spans="1:8" ht="13.5" thickBot="1">
      <c r="A32" s="35"/>
      <c r="B32" s="118" t="s">
        <v>59</v>
      </c>
      <c r="C32" s="119"/>
      <c r="D32" s="40"/>
      <c r="E32" s="40"/>
      <c r="F32" s="40"/>
    </row>
    <row r="33" spans="1:8" ht="39" thickBot="1">
      <c r="A33" s="35" t="s">
        <v>60</v>
      </c>
      <c r="B33" s="36" t="s">
        <v>61</v>
      </c>
      <c r="C33" s="39">
        <v>3</v>
      </c>
      <c r="D33" s="40">
        <v>1</v>
      </c>
      <c r="E33" s="40">
        <v>-2</v>
      </c>
      <c r="F33" s="40">
        <f t="shared" si="0"/>
        <v>0</v>
      </c>
    </row>
    <row r="34" spans="1:8" ht="13.5" thickBot="1">
      <c r="A34" s="28"/>
      <c r="B34" s="111" t="s">
        <v>9</v>
      </c>
      <c r="C34" s="112"/>
      <c r="D34" s="41"/>
      <c r="E34" s="41"/>
      <c r="F34" s="41"/>
    </row>
    <row r="35" spans="1:8" ht="26.25" thickBot="1">
      <c r="A35" s="28" t="s">
        <v>62</v>
      </c>
      <c r="B35" s="29" t="s">
        <v>63</v>
      </c>
      <c r="C35" s="42">
        <v>1</v>
      </c>
      <c r="D35" s="41"/>
      <c r="E35" s="41"/>
      <c r="F35" s="41">
        <f t="shared" si="0"/>
        <v>1</v>
      </c>
    </row>
    <row r="36" spans="1:8" ht="13.5" thickBot="1">
      <c r="A36" s="35" t="s">
        <v>64</v>
      </c>
      <c r="B36" s="36" t="s">
        <v>65</v>
      </c>
      <c r="C36" s="39">
        <v>1</v>
      </c>
      <c r="D36" s="40">
        <v>1</v>
      </c>
      <c r="E36" s="40"/>
      <c r="F36" s="40">
        <f t="shared" si="0"/>
        <v>0</v>
      </c>
    </row>
    <row r="37" spans="1:8" ht="13.5" thickBot="1">
      <c r="A37" s="28" t="s">
        <v>66</v>
      </c>
      <c r="B37" s="29" t="s">
        <v>67</v>
      </c>
      <c r="C37" s="42">
        <v>1</v>
      </c>
      <c r="D37" s="41"/>
      <c r="E37" s="41"/>
      <c r="F37" s="41">
        <f t="shared" si="0"/>
        <v>1</v>
      </c>
    </row>
    <row r="38" spans="1:8" ht="13.5" thickBot="1">
      <c r="A38" s="28" t="s">
        <v>68</v>
      </c>
      <c r="B38" s="29" t="s">
        <v>69</v>
      </c>
      <c r="C38" s="42">
        <v>2</v>
      </c>
      <c r="D38" s="41"/>
      <c r="E38" s="41"/>
      <c r="F38" s="41">
        <f t="shared" si="0"/>
        <v>2</v>
      </c>
    </row>
    <row r="39" spans="1:8" ht="26.25" thickBot="1">
      <c r="A39" s="28" t="s">
        <v>70</v>
      </c>
      <c r="B39" s="29" t="s">
        <v>71</v>
      </c>
      <c r="C39" s="42">
        <v>2</v>
      </c>
      <c r="D39" s="41"/>
      <c r="E39" s="41"/>
      <c r="F39" s="41">
        <f t="shared" si="0"/>
        <v>2</v>
      </c>
    </row>
    <row r="40" spans="1:8" ht="13.5" thickBot="1">
      <c r="A40" s="28" t="s">
        <v>72</v>
      </c>
      <c r="B40" s="29" t="s">
        <v>73</v>
      </c>
      <c r="C40" s="42">
        <v>1</v>
      </c>
      <c r="D40" s="41"/>
      <c r="E40" s="41"/>
      <c r="F40" s="41">
        <f t="shared" si="0"/>
        <v>1</v>
      </c>
    </row>
    <row r="41" spans="1:8" ht="13.5" thickBot="1">
      <c r="A41" s="28" t="s">
        <v>74</v>
      </c>
      <c r="B41" s="29" t="s">
        <v>75</v>
      </c>
      <c r="C41" s="42">
        <v>0.2</v>
      </c>
      <c r="D41" s="41"/>
      <c r="E41" s="41"/>
      <c r="F41" s="41">
        <f t="shared" si="0"/>
        <v>0.2</v>
      </c>
    </row>
    <row r="42" spans="1:8" ht="26.25" thickBot="1">
      <c r="A42" s="28" t="s">
        <v>76</v>
      </c>
      <c r="B42" s="29" t="s">
        <v>77</v>
      </c>
      <c r="C42" s="30">
        <v>1</v>
      </c>
      <c r="D42" s="41"/>
      <c r="E42" s="41"/>
      <c r="F42" s="41">
        <f t="shared" si="0"/>
        <v>1</v>
      </c>
    </row>
    <row r="43" spans="1:8" ht="13.5" thickBot="1">
      <c r="A43" s="28" t="s">
        <v>78</v>
      </c>
      <c r="B43" s="29" t="s">
        <v>79</v>
      </c>
      <c r="C43" s="30">
        <v>2</v>
      </c>
      <c r="D43" s="41"/>
      <c r="E43" s="41"/>
      <c r="F43" s="41">
        <f t="shared" si="0"/>
        <v>2</v>
      </c>
    </row>
    <row r="44" spans="1:8" ht="13.5" thickBot="1">
      <c r="A44" s="28" t="s">
        <v>80</v>
      </c>
      <c r="B44" s="29" t="s">
        <v>81</v>
      </c>
      <c r="C44" s="30">
        <v>2</v>
      </c>
      <c r="D44" s="41"/>
      <c r="E44" s="41"/>
      <c r="F44" s="41">
        <f t="shared" si="0"/>
        <v>2</v>
      </c>
    </row>
    <row r="45" spans="1:8" ht="13.5" thickBot="1">
      <c r="A45" s="35" t="s">
        <v>82</v>
      </c>
      <c r="B45" s="36" t="s">
        <v>83</v>
      </c>
      <c r="C45" s="37">
        <v>1</v>
      </c>
      <c r="D45" s="40">
        <v>0.5</v>
      </c>
      <c r="E45" s="40">
        <v>-0.5</v>
      </c>
      <c r="F45" s="40">
        <f t="shared" si="0"/>
        <v>0</v>
      </c>
    </row>
    <row r="46" spans="1:8" ht="39" thickBot="1">
      <c r="A46" s="28" t="s">
        <v>84</v>
      </c>
      <c r="B46" s="29" t="s">
        <v>85</v>
      </c>
      <c r="C46" s="30"/>
      <c r="D46" s="41"/>
      <c r="E46" s="41"/>
      <c r="F46" s="41">
        <f t="shared" si="0"/>
        <v>0</v>
      </c>
      <c r="G46">
        <v>4</v>
      </c>
      <c r="H46" s="1" t="s">
        <v>233</v>
      </c>
    </row>
    <row r="47" spans="1:8" ht="13.5" thickBot="1">
      <c r="A47" s="28"/>
      <c r="B47" s="111" t="s">
        <v>86</v>
      </c>
      <c r="C47" s="112"/>
      <c r="D47" s="41"/>
      <c r="E47" s="41"/>
      <c r="F47" s="41"/>
    </row>
    <row r="48" spans="1:8" ht="13.5" thickBot="1">
      <c r="A48" s="28" t="s">
        <v>87</v>
      </c>
      <c r="B48" s="29" t="s">
        <v>88</v>
      </c>
      <c r="C48" s="30">
        <v>4</v>
      </c>
      <c r="D48" s="41"/>
      <c r="E48" s="41"/>
      <c r="F48" s="41">
        <f t="shared" si="0"/>
        <v>4</v>
      </c>
    </row>
    <row r="49" spans="1:8" ht="13.5" thickBot="1">
      <c r="A49" s="28" t="s">
        <v>89</v>
      </c>
      <c r="B49" s="29" t="s">
        <v>90</v>
      </c>
      <c r="C49" s="30"/>
      <c r="D49" s="41"/>
      <c r="E49" s="41"/>
      <c r="F49" s="41">
        <f t="shared" si="0"/>
        <v>0</v>
      </c>
      <c r="G49">
        <v>2</v>
      </c>
      <c r="H49" s="1" t="s">
        <v>239</v>
      </c>
    </row>
    <row r="50" spans="1:8" ht="13.5" thickBot="1">
      <c r="A50" s="28" t="s">
        <v>91</v>
      </c>
      <c r="B50" s="29" t="s">
        <v>92</v>
      </c>
      <c r="C50" s="30">
        <v>2</v>
      </c>
      <c r="D50" s="41"/>
      <c r="E50" s="41"/>
      <c r="F50" s="41">
        <f t="shared" si="0"/>
        <v>2</v>
      </c>
    </row>
    <row r="51" spans="1:8" ht="13.5" thickBot="1">
      <c r="A51" s="28" t="s">
        <v>93</v>
      </c>
      <c r="B51" s="29" t="s">
        <v>94</v>
      </c>
      <c r="C51" s="30">
        <v>2</v>
      </c>
      <c r="D51" s="41"/>
      <c r="E51" s="41"/>
      <c r="F51" s="41">
        <f t="shared" si="0"/>
        <v>2</v>
      </c>
    </row>
    <row r="52" spans="1:8" ht="13.5" thickBot="1">
      <c r="A52" s="28"/>
      <c r="B52" s="111" t="s">
        <v>95</v>
      </c>
      <c r="C52" s="112"/>
      <c r="D52" s="41"/>
      <c r="E52" s="41"/>
      <c r="F52" s="41"/>
    </row>
    <row r="53" spans="1:8" ht="13.5" thickBot="1">
      <c r="A53" s="28" t="s">
        <v>96</v>
      </c>
      <c r="B53" s="29" t="s">
        <v>97</v>
      </c>
      <c r="C53" s="30"/>
      <c r="D53" s="41"/>
      <c r="E53" s="41"/>
      <c r="F53" s="41">
        <f t="shared" si="0"/>
        <v>0</v>
      </c>
      <c r="G53">
        <v>2</v>
      </c>
      <c r="H53" s="1" t="s">
        <v>246</v>
      </c>
    </row>
    <row r="54" spans="1:8" ht="13.5" thickBot="1">
      <c r="A54" s="28" t="s">
        <v>98</v>
      </c>
      <c r="B54" s="29" t="s">
        <v>90</v>
      </c>
      <c r="C54" s="30"/>
      <c r="D54" s="41"/>
      <c r="E54" s="41"/>
      <c r="F54" s="41">
        <f t="shared" si="0"/>
        <v>0</v>
      </c>
      <c r="G54">
        <v>2</v>
      </c>
      <c r="H54" s="1" t="s">
        <v>239</v>
      </c>
    </row>
    <row r="55" spans="1:8" ht="26.25" thickBot="1">
      <c r="A55" s="28" t="s">
        <v>99</v>
      </c>
      <c r="B55" s="29" t="s">
        <v>100</v>
      </c>
      <c r="C55" s="42">
        <v>2</v>
      </c>
      <c r="D55" s="41"/>
      <c r="E55" s="41"/>
      <c r="F55" s="41">
        <f t="shared" si="0"/>
        <v>2</v>
      </c>
    </row>
    <row r="56" spans="1:8" ht="13.5" thickBot="1">
      <c r="A56" s="28" t="s">
        <v>101</v>
      </c>
      <c r="B56" s="29" t="s">
        <v>102</v>
      </c>
      <c r="C56" s="42">
        <v>2</v>
      </c>
      <c r="D56" s="41"/>
      <c r="E56" s="41"/>
      <c r="F56" s="41">
        <f t="shared" si="0"/>
        <v>2</v>
      </c>
    </row>
    <row r="57" spans="1:8" ht="13.5" thickBot="1">
      <c r="A57" s="28" t="s">
        <v>103</v>
      </c>
      <c r="B57" s="29" t="s">
        <v>94</v>
      </c>
      <c r="C57" s="42"/>
      <c r="D57" s="41"/>
      <c r="E57" s="41"/>
      <c r="F57" s="41">
        <f t="shared" si="0"/>
        <v>0</v>
      </c>
      <c r="G57">
        <v>1</v>
      </c>
      <c r="H57" s="1" t="s">
        <v>240</v>
      </c>
    </row>
    <row r="58" spans="1:8" ht="26.25" thickBot="1">
      <c r="A58" s="28" t="s">
        <v>104</v>
      </c>
      <c r="B58" s="29" t="s">
        <v>105</v>
      </c>
      <c r="C58" s="42">
        <v>2</v>
      </c>
      <c r="D58" s="41"/>
      <c r="E58" s="41"/>
      <c r="F58" s="41">
        <f t="shared" si="0"/>
        <v>2</v>
      </c>
    </row>
    <row r="59" spans="1:8" ht="13.5" thickBot="1">
      <c r="A59" s="28" t="s">
        <v>106</v>
      </c>
      <c r="B59" s="29" t="s">
        <v>107</v>
      </c>
      <c r="C59" s="42">
        <v>1</v>
      </c>
      <c r="D59" s="41"/>
      <c r="E59" s="41"/>
      <c r="F59" s="41">
        <f t="shared" si="0"/>
        <v>1</v>
      </c>
      <c r="G59">
        <v>1</v>
      </c>
      <c r="H59" s="1" t="s">
        <v>234</v>
      </c>
    </row>
    <row r="60" spans="1:8" ht="13.5" thickBot="1">
      <c r="A60" s="28"/>
      <c r="B60" s="111" t="s">
        <v>108</v>
      </c>
      <c r="C60" s="112"/>
      <c r="D60" s="41"/>
      <c r="E60" s="41"/>
      <c r="F60" s="41"/>
    </row>
    <row r="61" spans="1:8" ht="13.5" thickBot="1">
      <c r="A61" s="28" t="s">
        <v>109</v>
      </c>
      <c r="B61" s="29" t="s">
        <v>110</v>
      </c>
      <c r="C61" s="30"/>
      <c r="D61" s="41"/>
      <c r="E61" s="41"/>
      <c r="F61" s="41">
        <f t="shared" si="0"/>
        <v>0</v>
      </c>
      <c r="G61">
        <v>1</v>
      </c>
      <c r="H61" s="1" t="s">
        <v>246</v>
      </c>
    </row>
    <row r="62" spans="1:8" ht="13.5" thickBot="1">
      <c r="A62" s="28" t="s">
        <v>111</v>
      </c>
      <c r="B62" s="29" t="s">
        <v>112</v>
      </c>
      <c r="C62" s="30">
        <v>2</v>
      </c>
      <c r="D62" s="41"/>
      <c r="E62" s="41"/>
      <c r="F62" s="41">
        <f t="shared" si="0"/>
        <v>2</v>
      </c>
    </row>
    <row r="63" spans="1:8" ht="26.25" thickBot="1">
      <c r="A63" s="28" t="s">
        <v>113</v>
      </c>
      <c r="B63" s="29" t="s">
        <v>114</v>
      </c>
      <c r="C63" s="30">
        <v>1</v>
      </c>
      <c r="D63" s="41"/>
      <c r="E63" s="41"/>
      <c r="F63" s="41">
        <f t="shared" si="0"/>
        <v>1</v>
      </c>
      <c r="G63">
        <v>1</v>
      </c>
      <c r="H63" s="1" t="s">
        <v>234</v>
      </c>
    </row>
    <row r="64" spans="1:8" ht="13.5" thickBot="1">
      <c r="A64" s="28"/>
      <c r="B64" s="111" t="s">
        <v>115</v>
      </c>
      <c r="C64" s="112"/>
      <c r="D64" s="41"/>
      <c r="E64" s="41"/>
      <c r="F64" s="41"/>
    </row>
    <row r="65" spans="1:8" ht="13.5" thickBot="1">
      <c r="A65" s="28" t="s">
        <v>116</v>
      </c>
      <c r="B65" s="29" t="s">
        <v>117</v>
      </c>
      <c r="C65" s="30"/>
      <c r="D65" s="41"/>
      <c r="E65" s="41"/>
      <c r="F65" s="41">
        <f t="shared" si="0"/>
        <v>0</v>
      </c>
      <c r="G65">
        <v>2</v>
      </c>
      <c r="H65" s="1" t="s">
        <v>246</v>
      </c>
    </row>
    <row r="66" spans="1:8" ht="13.5" thickBot="1">
      <c r="A66" s="28" t="s">
        <v>118</v>
      </c>
      <c r="B66" s="29" t="s">
        <v>119</v>
      </c>
      <c r="C66" s="30">
        <v>2</v>
      </c>
      <c r="D66" s="41"/>
      <c r="E66" s="41"/>
      <c r="F66" s="41">
        <f t="shared" si="0"/>
        <v>2</v>
      </c>
    </row>
    <row r="67" spans="1:8" ht="13.5" thickBot="1">
      <c r="A67" s="28" t="s">
        <v>120</v>
      </c>
      <c r="B67" s="29" t="s">
        <v>121</v>
      </c>
      <c r="C67" s="30">
        <v>2</v>
      </c>
      <c r="D67" s="41"/>
      <c r="E67" s="41"/>
      <c r="F67" s="41">
        <f t="shared" si="0"/>
        <v>2</v>
      </c>
    </row>
    <row r="68" spans="1:8" ht="13.5" thickBot="1">
      <c r="A68" s="113" t="s">
        <v>122</v>
      </c>
      <c r="B68" s="114"/>
      <c r="C68" s="115"/>
      <c r="D68" s="41"/>
      <c r="E68" s="41"/>
      <c r="F68" s="41"/>
    </row>
    <row r="69" spans="1:8" ht="13.5" thickBot="1">
      <c r="A69" s="28" t="s">
        <v>123</v>
      </c>
      <c r="B69" s="29" t="s">
        <v>124</v>
      </c>
      <c r="C69" s="30">
        <v>2</v>
      </c>
      <c r="D69" s="41"/>
      <c r="E69" s="41"/>
      <c r="F69" s="41">
        <f t="shared" si="0"/>
        <v>2</v>
      </c>
    </row>
    <row r="70" spans="1:8" ht="13.5" thickBot="1">
      <c r="A70" s="28" t="s">
        <v>125</v>
      </c>
      <c r="B70" s="29" t="s">
        <v>126</v>
      </c>
      <c r="C70" s="30">
        <v>3</v>
      </c>
      <c r="D70" s="41"/>
      <c r="E70" s="41"/>
      <c r="F70" s="41">
        <f t="shared" si="0"/>
        <v>3</v>
      </c>
      <c r="G70">
        <v>1</v>
      </c>
      <c r="H70" s="1" t="s">
        <v>247</v>
      </c>
    </row>
    <row r="71" spans="1:8" ht="26.25" thickBot="1">
      <c r="A71" s="35" t="s">
        <v>127</v>
      </c>
      <c r="B71" s="36" t="s">
        <v>128</v>
      </c>
      <c r="C71" s="39">
        <v>2</v>
      </c>
      <c r="D71" s="40">
        <v>5</v>
      </c>
      <c r="E71" s="40">
        <v>3</v>
      </c>
      <c r="F71" s="40">
        <f t="shared" si="0"/>
        <v>0</v>
      </c>
    </row>
    <row r="72" spans="1:8" ht="39" thickBot="1">
      <c r="A72" s="28" t="s">
        <v>129</v>
      </c>
      <c r="B72" s="29" t="s">
        <v>130</v>
      </c>
      <c r="C72" s="30"/>
      <c r="D72" s="41"/>
      <c r="E72" s="41"/>
      <c r="F72" s="41">
        <f t="shared" ref="F72:F77" si="1">C72-D72+E72</f>
        <v>0</v>
      </c>
      <c r="G72">
        <v>2</v>
      </c>
      <c r="H72" s="1" t="s">
        <v>233</v>
      </c>
    </row>
    <row r="73" spans="1:8" ht="26.25" thickBot="1">
      <c r="A73" s="35" t="s">
        <v>131</v>
      </c>
      <c r="B73" s="36" t="s">
        <v>132</v>
      </c>
      <c r="C73" s="39">
        <v>1</v>
      </c>
      <c r="D73" s="40">
        <v>2</v>
      </c>
      <c r="E73" s="40">
        <v>1</v>
      </c>
      <c r="F73" s="40">
        <f t="shared" si="1"/>
        <v>0</v>
      </c>
    </row>
    <row r="74" spans="1:8" ht="26.25" thickBot="1">
      <c r="A74" s="35" t="s">
        <v>133</v>
      </c>
      <c r="B74" s="36" t="s">
        <v>134</v>
      </c>
      <c r="C74" s="39">
        <v>1</v>
      </c>
      <c r="D74" s="40">
        <v>1</v>
      </c>
      <c r="E74" s="40"/>
      <c r="F74" s="40">
        <f t="shared" si="1"/>
        <v>0</v>
      </c>
    </row>
    <row r="75" spans="1:8" ht="13.5" thickBot="1">
      <c r="A75" s="28" t="s">
        <v>135</v>
      </c>
      <c r="B75" s="29" t="s">
        <v>136</v>
      </c>
      <c r="C75" s="30"/>
      <c r="D75" s="41"/>
      <c r="E75" s="41"/>
      <c r="F75" s="41">
        <f t="shared" si="1"/>
        <v>0</v>
      </c>
      <c r="G75">
        <v>3</v>
      </c>
      <c r="H75" s="1" t="s">
        <v>241</v>
      </c>
    </row>
    <row r="76" spans="1:8" ht="26.25" thickBot="1">
      <c r="A76" s="28" t="s">
        <v>137</v>
      </c>
      <c r="B76" s="29" t="s">
        <v>138</v>
      </c>
      <c r="C76" s="30"/>
      <c r="D76" s="41"/>
      <c r="E76" s="41"/>
      <c r="F76" s="41">
        <f t="shared" si="1"/>
        <v>0</v>
      </c>
      <c r="G76">
        <v>3</v>
      </c>
      <c r="H76" s="1" t="s">
        <v>233</v>
      </c>
    </row>
    <row r="77" spans="1:8" ht="26.25" thickBot="1">
      <c r="A77" s="28" t="s">
        <v>139</v>
      </c>
      <c r="B77" s="29" t="s">
        <v>140</v>
      </c>
      <c r="C77" s="30">
        <v>1</v>
      </c>
      <c r="D77" s="41"/>
      <c r="E77" s="41"/>
      <c r="F77" s="41">
        <f t="shared" si="1"/>
        <v>1</v>
      </c>
      <c r="G77">
        <v>1</v>
      </c>
      <c r="H77" s="1" t="s">
        <v>234</v>
      </c>
    </row>
    <row r="78" spans="1:8" ht="13.5" thickBot="1">
      <c r="A78" s="113" t="s">
        <v>141</v>
      </c>
      <c r="B78" s="114"/>
      <c r="C78" s="115"/>
      <c r="D78" s="41"/>
      <c r="E78" s="41"/>
      <c r="F78" s="41"/>
    </row>
    <row r="79" spans="1:8" ht="13.5" thickBot="1">
      <c r="A79" s="28"/>
      <c r="B79" s="111" t="s">
        <v>142</v>
      </c>
      <c r="C79" s="112"/>
      <c r="D79" s="41"/>
      <c r="E79" s="41"/>
      <c r="F79" s="41"/>
    </row>
    <row r="80" spans="1:8" ht="39" thickBot="1">
      <c r="A80" s="28" t="s">
        <v>143</v>
      </c>
      <c r="B80" s="29" t="s">
        <v>144</v>
      </c>
      <c r="C80" s="42">
        <v>5</v>
      </c>
      <c r="D80" s="41"/>
      <c r="E80" s="41"/>
      <c r="F80" s="41">
        <f t="shared" ref="F80:F88" si="2">C80-D80+E80</f>
        <v>5</v>
      </c>
      <c r="G80">
        <v>2</v>
      </c>
      <c r="H80" s="1" t="s">
        <v>242</v>
      </c>
    </row>
    <row r="81" spans="1:8" ht="13.5" thickBot="1">
      <c r="A81" s="28" t="s">
        <v>145</v>
      </c>
      <c r="B81" s="29" t="s">
        <v>146</v>
      </c>
      <c r="C81" s="42">
        <v>1</v>
      </c>
      <c r="D81" s="41"/>
      <c r="E81" s="41"/>
      <c r="F81" s="41">
        <f t="shared" si="2"/>
        <v>1</v>
      </c>
    </row>
    <row r="82" spans="1:8" ht="13.5" thickBot="1">
      <c r="A82" s="28" t="s">
        <v>147</v>
      </c>
      <c r="B82" s="29" t="s">
        <v>148</v>
      </c>
      <c r="C82" s="42">
        <v>1</v>
      </c>
      <c r="D82" s="41"/>
      <c r="E82" s="41"/>
      <c r="F82" s="41">
        <f t="shared" si="2"/>
        <v>1</v>
      </c>
    </row>
    <row r="83" spans="1:8" ht="26.25" thickBot="1">
      <c r="A83" s="28" t="s">
        <v>149</v>
      </c>
      <c r="B83" s="29" t="s">
        <v>150</v>
      </c>
      <c r="C83" s="42">
        <v>1</v>
      </c>
      <c r="D83" s="41"/>
      <c r="E83" s="41"/>
      <c r="F83" s="41">
        <f t="shared" si="2"/>
        <v>1</v>
      </c>
    </row>
    <row r="84" spans="1:8" ht="30" customHeight="1" thickBot="1">
      <c r="A84" s="28" t="s">
        <v>151</v>
      </c>
      <c r="B84" s="32" t="s">
        <v>230</v>
      </c>
      <c r="C84" s="42">
        <v>4</v>
      </c>
      <c r="D84" s="41"/>
      <c r="E84" s="41"/>
      <c r="F84" s="41">
        <f t="shared" si="2"/>
        <v>4</v>
      </c>
      <c r="G84">
        <v>2</v>
      </c>
      <c r="H84" s="1" t="s">
        <v>243</v>
      </c>
    </row>
    <row r="85" spans="1:8" ht="13.5" thickBot="1">
      <c r="A85" s="28" t="s">
        <v>152</v>
      </c>
      <c r="B85" s="29" t="s">
        <v>153</v>
      </c>
      <c r="C85" s="42"/>
      <c r="D85" s="41"/>
      <c r="E85" s="41"/>
      <c r="F85" s="41">
        <f t="shared" si="2"/>
        <v>0</v>
      </c>
      <c r="G85">
        <v>1</v>
      </c>
      <c r="H85" s="1" t="s">
        <v>233</v>
      </c>
    </row>
    <row r="86" spans="1:8" ht="26.25" thickBot="1">
      <c r="A86" s="28" t="s">
        <v>154</v>
      </c>
      <c r="B86" s="29" t="s">
        <v>155</v>
      </c>
      <c r="C86" s="42"/>
      <c r="D86" s="41"/>
      <c r="E86" s="41"/>
      <c r="F86" s="41">
        <f t="shared" si="2"/>
        <v>0</v>
      </c>
      <c r="G86">
        <v>1</v>
      </c>
      <c r="H86" s="1" t="s">
        <v>233</v>
      </c>
    </row>
    <row r="87" spans="1:8" ht="13.5" thickBot="1">
      <c r="A87" s="28" t="s">
        <v>156</v>
      </c>
      <c r="B87" s="29" t="s">
        <v>157</v>
      </c>
      <c r="C87" s="42">
        <v>2</v>
      </c>
      <c r="D87" s="41"/>
      <c r="E87" s="41"/>
      <c r="F87" s="41">
        <f t="shared" si="2"/>
        <v>2</v>
      </c>
    </row>
    <row r="88" spans="1:8" ht="39" thickBot="1">
      <c r="A88" s="28" t="s">
        <v>158</v>
      </c>
      <c r="B88" s="29" t="s">
        <v>159</v>
      </c>
      <c r="C88" s="42">
        <v>3</v>
      </c>
      <c r="D88" s="41"/>
      <c r="E88" s="41"/>
      <c r="F88" s="41">
        <f t="shared" si="2"/>
        <v>3</v>
      </c>
    </row>
    <row r="89" spans="1:8" ht="13.5" thickBot="1">
      <c r="A89" s="28"/>
      <c r="B89" s="111" t="s">
        <v>160</v>
      </c>
      <c r="C89" s="112"/>
      <c r="D89" s="41"/>
      <c r="E89" s="41"/>
      <c r="F89" s="41"/>
    </row>
    <row r="90" spans="1:8" ht="26.25" thickBot="1">
      <c r="A90" s="28" t="s">
        <v>161</v>
      </c>
      <c r="B90" s="29" t="s">
        <v>162</v>
      </c>
      <c r="C90" s="42">
        <v>5</v>
      </c>
      <c r="D90" s="41"/>
      <c r="E90" s="41"/>
      <c r="F90" s="41">
        <f>C90-D90+E90</f>
        <v>5</v>
      </c>
      <c r="G90">
        <v>2</v>
      </c>
      <c r="H90" s="1" t="s">
        <v>242</v>
      </c>
    </row>
    <row r="91" spans="1:8" ht="26.25" thickBot="1">
      <c r="A91" s="28" t="s">
        <v>163</v>
      </c>
      <c r="B91" s="29" t="s">
        <v>164</v>
      </c>
      <c r="C91" s="42">
        <v>2</v>
      </c>
      <c r="D91" s="41"/>
      <c r="E91" s="41"/>
      <c r="F91" s="41">
        <f>C91-D91+E91</f>
        <v>2</v>
      </c>
    </row>
    <row r="92" spans="1:8" ht="13.5" thickBot="1">
      <c r="A92" s="28"/>
      <c r="B92" s="111" t="s">
        <v>165</v>
      </c>
      <c r="C92" s="112"/>
      <c r="D92" s="41"/>
      <c r="E92" s="41"/>
      <c r="F92" s="41"/>
    </row>
    <row r="93" spans="1:8" ht="13.5" thickBot="1">
      <c r="A93" s="28" t="s">
        <v>166</v>
      </c>
      <c r="B93" s="29" t="s">
        <v>167</v>
      </c>
      <c r="C93" s="30"/>
      <c r="D93" s="41"/>
      <c r="E93" s="41"/>
      <c r="F93" s="41">
        <f>C93-D93+E93</f>
        <v>0</v>
      </c>
      <c r="G93">
        <v>5</v>
      </c>
      <c r="H93" s="1" t="s">
        <v>238</v>
      </c>
    </row>
    <row r="94" spans="1:8" ht="13.5" thickBot="1">
      <c r="A94" s="28" t="s">
        <v>168</v>
      </c>
      <c r="B94" s="29" t="s">
        <v>169</v>
      </c>
      <c r="C94" s="30"/>
      <c r="D94" s="41"/>
      <c r="E94" s="41"/>
      <c r="F94" s="41">
        <f>C94-D94+E94</f>
        <v>0</v>
      </c>
      <c r="G94">
        <v>5</v>
      </c>
      <c r="H94" s="1" t="s">
        <v>238</v>
      </c>
    </row>
    <row r="95" spans="1:8" ht="26.25" thickBot="1">
      <c r="A95" s="28" t="s">
        <v>170</v>
      </c>
      <c r="B95" s="29" t="s">
        <v>171</v>
      </c>
      <c r="C95" s="42">
        <v>7</v>
      </c>
      <c r="D95" s="41"/>
      <c r="E95" s="41"/>
      <c r="F95" s="41">
        <f>C95-D95+E95</f>
        <v>7</v>
      </c>
    </row>
    <row r="96" spans="1:8" ht="13.5" thickBot="1">
      <c r="A96" s="113" t="s">
        <v>172</v>
      </c>
      <c r="B96" s="114"/>
      <c r="C96" s="115"/>
      <c r="D96" s="41"/>
      <c r="E96" s="41"/>
      <c r="F96" s="41"/>
    </row>
    <row r="97" spans="1:8" ht="26.25" thickBot="1">
      <c r="A97" s="28" t="s">
        <v>173</v>
      </c>
      <c r="B97" s="29" t="s">
        <v>174</v>
      </c>
      <c r="C97" s="30"/>
      <c r="D97" s="41"/>
      <c r="E97" s="41"/>
      <c r="F97" s="41">
        <f t="shared" ref="F97:F106" si="3">C97-D97+E97</f>
        <v>0</v>
      </c>
      <c r="G97">
        <v>2</v>
      </c>
      <c r="H97" s="1" t="s">
        <v>233</v>
      </c>
    </row>
    <row r="98" spans="1:8" ht="13.5" thickBot="1">
      <c r="A98" s="28" t="s">
        <v>175</v>
      </c>
      <c r="B98" s="29" t="s">
        <v>176</v>
      </c>
      <c r="C98" s="30">
        <v>1</v>
      </c>
      <c r="D98" s="41"/>
      <c r="E98" s="41"/>
      <c r="F98" s="41">
        <f t="shared" si="3"/>
        <v>1</v>
      </c>
      <c r="G98">
        <v>1</v>
      </c>
      <c r="H98" s="1" t="s">
        <v>234</v>
      </c>
    </row>
    <row r="99" spans="1:8" ht="13.5" thickBot="1">
      <c r="A99" s="28" t="s">
        <v>177</v>
      </c>
      <c r="B99" s="29" t="s">
        <v>178</v>
      </c>
      <c r="C99" s="30">
        <v>1</v>
      </c>
      <c r="D99" s="41"/>
      <c r="E99" s="41"/>
      <c r="F99" s="41">
        <f t="shared" si="3"/>
        <v>1</v>
      </c>
      <c r="G99">
        <v>1</v>
      </c>
      <c r="H99" s="1" t="s">
        <v>234</v>
      </c>
    </row>
    <row r="100" spans="1:8" ht="13.5" thickBot="1">
      <c r="A100" s="28" t="s">
        <v>179</v>
      </c>
      <c r="B100" s="29" t="s">
        <v>180</v>
      </c>
      <c r="C100" s="30"/>
      <c r="D100" s="41"/>
      <c r="E100" s="41"/>
      <c r="F100" s="41">
        <f t="shared" si="3"/>
        <v>0</v>
      </c>
      <c r="G100">
        <v>12</v>
      </c>
      <c r="H100" s="1" t="s">
        <v>232</v>
      </c>
    </row>
    <row r="101" spans="1:8" ht="13.5" thickBot="1">
      <c r="A101" s="28" t="s">
        <v>181</v>
      </c>
      <c r="B101" s="29" t="s">
        <v>182</v>
      </c>
      <c r="C101" s="30">
        <v>6</v>
      </c>
      <c r="D101" s="41"/>
      <c r="E101" s="41"/>
      <c r="F101" s="41">
        <f t="shared" si="3"/>
        <v>6</v>
      </c>
    </row>
    <row r="102" spans="1:8" ht="13.5" thickBot="1">
      <c r="A102" s="28" t="s">
        <v>183</v>
      </c>
      <c r="B102" s="29" t="s">
        <v>184</v>
      </c>
      <c r="C102" s="30"/>
      <c r="D102" s="41"/>
      <c r="E102" s="41"/>
      <c r="F102" s="41">
        <f t="shared" si="3"/>
        <v>0</v>
      </c>
      <c r="G102">
        <v>12</v>
      </c>
      <c r="H102" s="1" t="s">
        <v>232</v>
      </c>
    </row>
    <row r="103" spans="1:8" ht="13.5" thickBot="1">
      <c r="A103" s="28" t="s">
        <v>185</v>
      </c>
      <c r="B103" s="29" t="s">
        <v>186</v>
      </c>
      <c r="C103" s="30"/>
      <c r="D103" s="41"/>
      <c r="E103" s="41"/>
      <c r="F103" s="41">
        <f t="shared" si="3"/>
        <v>0</v>
      </c>
      <c r="G103">
        <v>7</v>
      </c>
      <c r="H103" s="1" t="s">
        <v>232</v>
      </c>
    </row>
    <row r="104" spans="1:8" ht="13.5" thickBot="1">
      <c r="A104" s="28" t="s">
        <v>187</v>
      </c>
      <c r="B104" s="29" t="s">
        <v>188</v>
      </c>
      <c r="C104" s="30"/>
      <c r="D104" s="41"/>
      <c r="E104" s="41"/>
      <c r="F104" s="41">
        <f t="shared" si="3"/>
        <v>0</v>
      </c>
      <c r="G104">
        <v>3</v>
      </c>
      <c r="H104" s="1" t="s">
        <v>233</v>
      </c>
    </row>
    <row r="105" spans="1:8" ht="13.5" thickBot="1">
      <c r="A105" s="28" t="s">
        <v>189</v>
      </c>
      <c r="B105" s="29" t="s">
        <v>190</v>
      </c>
      <c r="C105" s="30">
        <v>4</v>
      </c>
      <c r="D105" s="41">
        <v>8</v>
      </c>
      <c r="E105" s="41">
        <v>8</v>
      </c>
      <c r="F105" s="41">
        <f t="shared" si="3"/>
        <v>4</v>
      </c>
    </row>
    <row r="106" spans="1:8" ht="13.5" thickBot="1">
      <c r="A106" s="28" t="s">
        <v>191</v>
      </c>
      <c r="B106" s="29" t="s">
        <v>192</v>
      </c>
      <c r="C106" s="30">
        <v>1</v>
      </c>
      <c r="D106" s="41"/>
      <c r="E106" s="41"/>
      <c r="F106" s="41">
        <f t="shared" si="3"/>
        <v>1</v>
      </c>
    </row>
    <row r="107" spans="1:8" ht="13.5" thickBot="1">
      <c r="A107" s="113" t="s">
        <v>193</v>
      </c>
      <c r="B107" s="114"/>
      <c r="C107" s="115"/>
      <c r="D107" s="41"/>
      <c r="E107" s="41"/>
      <c r="F107" s="41"/>
    </row>
    <row r="108" spans="1:8" ht="13.5" thickBot="1">
      <c r="A108" s="28"/>
      <c r="B108" s="111" t="s">
        <v>194</v>
      </c>
      <c r="C108" s="112"/>
      <c r="D108" s="41"/>
      <c r="E108" s="41"/>
      <c r="F108" s="41"/>
    </row>
    <row r="109" spans="1:8" ht="13.5" thickBot="1">
      <c r="A109" s="35" t="s">
        <v>195</v>
      </c>
      <c r="B109" s="36" t="s">
        <v>196</v>
      </c>
      <c r="C109" s="37">
        <v>1</v>
      </c>
      <c r="D109" s="40">
        <v>1</v>
      </c>
      <c r="E109" s="40"/>
      <c r="F109" s="40">
        <f t="shared" ref="F109:F121" si="4">C109-D109+E109</f>
        <v>0</v>
      </c>
    </row>
    <row r="110" spans="1:8" ht="13.5" thickBot="1">
      <c r="A110" s="35" t="s">
        <v>197</v>
      </c>
      <c r="B110" s="36" t="s">
        <v>198</v>
      </c>
      <c r="C110" s="37">
        <v>1</v>
      </c>
      <c r="D110" s="40">
        <v>1.5</v>
      </c>
      <c r="E110" s="40">
        <v>0.5</v>
      </c>
      <c r="F110" s="40">
        <f t="shared" si="4"/>
        <v>0</v>
      </c>
    </row>
    <row r="111" spans="1:8" ht="13.5" thickBot="1">
      <c r="A111" s="28" t="s">
        <v>199</v>
      </c>
      <c r="B111" s="29" t="s">
        <v>200</v>
      </c>
      <c r="C111" s="30">
        <v>2</v>
      </c>
      <c r="D111" s="41">
        <v>1</v>
      </c>
      <c r="E111" s="41"/>
      <c r="F111" s="41">
        <f t="shared" si="4"/>
        <v>1</v>
      </c>
    </row>
    <row r="112" spans="1:8" ht="26.25" thickBot="1">
      <c r="A112" s="35" t="s">
        <v>201</v>
      </c>
      <c r="B112" s="36" t="s">
        <v>248</v>
      </c>
      <c r="C112" s="37">
        <v>2</v>
      </c>
      <c r="D112" s="40">
        <v>1</v>
      </c>
      <c r="E112" s="40">
        <v>-1</v>
      </c>
      <c r="F112" s="40">
        <f t="shared" si="4"/>
        <v>0</v>
      </c>
      <c r="G112">
        <v>1</v>
      </c>
      <c r="H112" s="1" t="s">
        <v>244</v>
      </c>
    </row>
    <row r="113" spans="1:8" ht="13.5" thickBot="1">
      <c r="A113" s="28" t="s">
        <v>202</v>
      </c>
      <c r="B113" s="29" t="s">
        <v>203</v>
      </c>
      <c r="C113" s="30">
        <v>2</v>
      </c>
      <c r="D113" s="41"/>
      <c r="E113" s="41"/>
      <c r="F113" s="41">
        <f t="shared" si="4"/>
        <v>2</v>
      </c>
    </row>
    <row r="114" spans="1:8" ht="26.25" thickBot="1">
      <c r="A114" s="28" t="s">
        <v>204</v>
      </c>
      <c r="B114" s="29" t="s">
        <v>205</v>
      </c>
      <c r="C114" s="30"/>
      <c r="D114" s="41"/>
      <c r="E114" s="41"/>
      <c r="F114" s="41">
        <f t="shared" si="4"/>
        <v>0</v>
      </c>
      <c r="G114">
        <v>2</v>
      </c>
      <c r="H114" s="1" t="s">
        <v>233</v>
      </c>
    </row>
    <row r="115" spans="1:8" ht="13.5" thickBot="1">
      <c r="A115" s="28" t="s">
        <v>206</v>
      </c>
      <c r="B115" s="29" t="s">
        <v>207</v>
      </c>
      <c r="C115" s="30">
        <v>2</v>
      </c>
      <c r="D115" s="41"/>
      <c r="E115" s="41"/>
      <c r="F115" s="41">
        <f t="shared" si="4"/>
        <v>2</v>
      </c>
    </row>
    <row r="116" spans="1:8" ht="13.5" thickBot="1">
      <c r="A116" s="28" t="s">
        <v>208</v>
      </c>
      <c r="B116" s="29" t="s">
        <v>209</v>
      </c>
      <c r="C116" s="30">
        <v>2</v>
      </c>
      <c r="D116" s="41"/>
      <c r="E116" s="41"/>
      <c r="F116" s="41">
        <f t="shared" si="4"/>
        <v>2</v>
      </c>
    </row>
    <row r="117" spans="1:8" ht="13.5" thickBot="1">
      <c r="A117" s="28" t="s">
        <v>210</v>
      </c>
      <c r="B117" s="29" t="s">
        <v>211</v>
      </c>
      <c r="C117" s="30"/>
      <c r="D117" s="41"/>
      <c r="E117" s="41"/>
      <c r="F117" s="41">
        <f t="shared" si="4"/>
        <v>0</v>
      </c>
      <c r="G117">
        <v>2</v>
      </c>
      <c r="H117" s="1" t="s">
        <v>233</v>
      </c>
    </row>
    <row r="118" spans="1:8" ht="13.5" thickBot="1">
      <c r="A118" s="28"/>
      <c r="B118" s="111" t="s">
        <v>212</v>
      </c>
      <c r="C118" s="112"/>
      <c r="D118" s="41"/>
      <c r="E118" s="41"/>
      <c r="F118" s="41">
        <f t="shared" si="4"/>
        <v>0</v>
      </c>
    </row>
    <row r="119" spans="1:8" ht="13.5" thickBot="1">
      <c r="A119" s="35" t="s">
        <v>213</v>
      </c>
      <c r="B119" s="36" t="s">
        <v>214</v>
      </c>
      <c r="C119" s="37">
        <v>2</v>
      </c>
      <c r="D119" s="40">
        <v>2</v>
      </c>
      <c r="E119" s="40"/>
      <c r="F119" s="40">
        <f t="shared" si="4"/>
        <v>0</v>
      </c>
      <c r="H119" s="1"/>
    </row>
    <row r="120" spans="1:8" ht="12.75" customHeight="1" thickBot="1">
      <c r="A120" s="35" t="s">
        <v>215</v>
      </c>
      <c r="B120" s="36" t="s">
        <v>216</v>
      </c>
      <c r="C120" s="37">
        <v>2</v>
      </c>
      <c r="D120" s="40">
        <v>2</v>
      </c>
      <c r="E120" s="40"/>
      <c r="F120" s="40">
        <f t="shared" si="4"/>
        <v>0</v>
      </c>
      <c r="H120" s="1"/>
    </row>
    <row r="121" spans="1:8" ht="13.5" thickBot="1">
      <c r="A121" s="35" t="s">
        <v>217</v>
      </c>
      <c r="B121" s="36" t="s">
        <v>218</v>
      </c>
      <c r="C121" s="37">
        <v>2</v>
      </c>
      <c r="D121" s="40">
        <v>2</v>
      </c>
      <c r="E121" s="40"/>
      <c r="F121" s="40">
        <f t="shared" si="4"/>
        <v>0</v>
      </c>
      <c r="H121" s="1"/>
    </row>
    <row r="122" spans="1:8" ht="13.5" thickBot="1">
      <c r="A122" s="113" t="s">
        <v>219</v>
      </c>
      <c r="B122" s="114"/>
      <c r="C122" s="115"/>
      <c r="D122" s="41"/>
      <c r="E122" s="41"/>
      <c r="F122" s="41"/>
    </row>
    <row r="123" spans="1:8" ht="13.5" thickBot="1">
      <c r="A123" s="35" t="s">
        <v>220</v>
      </c>
      <c r="B123" s="36" t="s">
        <v>221</v>
      </c>
      <c r="C123" s="37">
        <v>1</v>
      </c>
      <c r="D123" s="40">
        <v>1</v>
      </c>
      <c r="E123" s="40"/>
      <c r="F123" s="40">
        <f t="shared" ref="F123:F128" si="5">C123-D123+E123</f>
        <v>0</v>
      </c>
    </row>
    <row r="124" spans="1:8" ht="13.5" thickBot="1">
      <c r="A124" s="35" t="s">
        <v>222</v>
      </c>
      <c r="B124" s="36" t="s">
        <v>223</v>
      </c>
      <c r="C124" s="37">
        <v>1</v>
      </c>
      <c r="D124" s="40">
        <v>0.5</v>
      </c>
      <c r="E124" s="40">
        <v>-0.5</v>
      </c>
      <c r="F124" s="40">
        <f t="shared" si="5"/>
        <v>0</v>
      </c>
    </row>
    <row r="125" spans="1:8" ht="13.5" thickBot="1">
      <c r="A125" s="35" t="s">
        <v>224</v>
      </c>
      <c r="B125" s="36" t="s">
        <v>225</v>
      </c>
      <c r="C125" s="37">
        <v>3</v>
      </c>
      <c r="D125" s="40">
        <v>3</v>
      </c>
      <c r="E125" s="40"/>
      <c r="F125" s="40">
        <f t="shared" si="5"/>
        <v>0</v>
      </c>
    </row>
    <row r="126" spans="1:8" ht="13.5" thickBot="1">
      <c r="A126" s="28" t="s">
        <v>226</v>
      </c>
      <c r="B126" s="29" t="s">
        <v>227</v>
      </c>
      <c r="C126" s="30">
        <v>1</v>
      </c>
      <c r="D126" s="41"/>
      <c r="E126" s="41"/>
      <c r="F126" s="41">
        <f t="shared" si="5"/>
        <v>1</v>
      </c>
    </row>
    <row r="127" spans="1:8" ht="13.5" thickBot="1">
      <c r="A127" s="35" t="s">
        <v>249</v>
      </c>
      <c r="B127" s="36" t="s">
        <v>250</v>
      </c>
      <c r="C127" s="37">
        <v>4</v>
      </c>
      <c r="D127" s="40">
        <v>10</v>
      </c>
      <c r="E127" s="40">
        <v>6</v>
      </c>
      <c r="F127" s="40">
        <f t="shared" si="5"/>
        <v>0</v>
      </c>
    </row>
    <row r="128" spans="1:8" ht="13.5" thickBot="1">
      <c r="A128" s="113" t="s">
        <v>228</v>
      </c>
      <c r="B128" s="115"/>
      <c r="C128" s="30">
        <f>SUM(C3:C127)</f>
        <v>147</v>
      </c>
      <c r="D128" s="33">
        <f>SUM(D3:D127)</f>
        <v>56.35</v>
      </c>
      <c r="E128" s="34">
        <f>SUM(E3:E127)</f>
        <v>10.55</v>
      </c>
      <c r="F128" s="38">
        <f t="shared" si="5"/>
        <v>101.2</v>
      </c>
      <c r="G128" s="33">
        <f>SUM(G3:G127)</f>
        <v>109.6</v>
      </c>
    </row>
  </sheetData>
  <mergeCells count="28">
    <mergeCell ref="B47:C47"/>
    <mergeCell ref="B3:B4"/>
    <mergeCell ref="C3:C4"/>
    <mergeCell ref="A5:C5"/>
    <mergeCell ref="B6:C6"/>
    <mergeCell ref="B32:C32"/>
    <mergeCell ref="A128:B128"/>
    <mergeCell ref="E3:E4"/>
    <mergeCell ref="F3:F4"/>
    <mergeCell ref="D3:D4"/>
    <mergeCell ref="A107:C107"/>
    <mergeCell ref="B108:C108"/>
    <mergeCell ref="B118:C118"/>
    <mergeCell ref="A122:C122"/>
    <mergeCell ref="B79:C79"/>
    <mergeCell ref="B89:C89"/>
    <mergeCell ref="B52:C52"/>
    <mergeCell ref="B12:C12"/>
    <mergeCell ref="B16:C16"/>
    <mergeCell ref="B20:C20"/>
    <mergeCell ref="B22:C22"/>
    <mergeCell ref="B34:C34"/>
    <mergeCell ref="B92:C92"/>
    <mergeCell ref="A96:C96"/>
    <mergeCell ref="B60:C60"/>
    <mergeCell ref="B64:C64"/>
    <mergeCell ref="A68:C68"/>
    <mergeCell ref="A78:C78"/>
  </mergeCells>
  <phoneticPr fontId="8" type="noConversion"/>
  <pageMargins left="0.75" right="0.75" top="1" bottom="1" header="0.5" footer="0.5"/>
  <pageSetup paperSize="9" orientation="portrait"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Dev</vt:lpstr>
      <vt:lpstr>MAS</vt:lpstr>
      <vt:lpstr>Dev!Print_Area</vt:lpstr>
    </vt:vector>
  </TitlesOfParts>
  <Company>HCUK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Hartley</dc:creator>
  <cp:lastModifiedBy>David Hartley</cp:lastModifiedBy>
  <cp:lastPrinted>2002-05-03T21:26:48Z</cp:lastPrinted>
  <dcterms:created xsi:type="dcterms:W3CDTF">2000-10-16T09:04:32Z</dcterms:created>
  <dcterms:modified xsi:type="dcterms:W3CDTF">2011-03-09T09:25:37Z</dcterms:modified>
</cp:coreProperties>
</file>