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5480" windowHeight="11640"/>
  </bookViews>
  <sheets>
    <sheet name="Dev" sheetId="1" r:id="rId1"/>
    <sheet name="Versions" sheetId="2" r:id="rId2"/>
    <sheet name="Details" sheetId="3" r:id="rId3"/>
  </sheets>
  <definedNames>
    <definedName name="_xlnm.Print_Area" localSheetId="0">Dev!$A$1:$V$148</definedName>
  </definedNames>
  <calcPr calcId="145621"/>
</workbook>
</file>

<file path=xl/calcChain.xml><?xml version="1.0" encoding="utf-8"?>
<calcChain xmlns="http://schemas.openxmlformats.org/spreadsheetml/2006/main">
  <c r="U149" i="1" l="1"/>
  <c r="U105" i="1"/>
  <c r="U72" i="1"/>
  <c r="U64" i="1"/>
  <c r="U55" i="1"/>
  <c r="U46" i="1"/>
  <c r="V46" i="3" l="1"/>
  <c r="A49" i="3"/>
  <c r="N77" i="3"/>
  <c r="M77" i="3"/>
  <c r="L77" i="3"/>
  <c r="J77" i="3"/>
  <c r="I77" i="3"/>
  <c r="H77" i="3"/>
  <c r="E77" i="3"/>
  <c r="D77" i="3"/>
  <c r="R76" i="3"/>
  <c r="Q76" i="3"/>
  <c r="P76" i="3"/>
  <c r="O76" i="3"/>
  <c r="S76" i="3" s="1"/>
  <c r="K76" i="3"/>
  <c r="G76" i="3"/>
  <c r="R75" i="3"/>
  <c r="Q75" i="3"/>
  <c r="P75" i="3"/>
  <c r="O75" i="3"/>
  <c r="S75" i="3" s="1"/>
  <c r="K75" i="3"/>
  <c r="G75" i="3"/>
  <c r="R74" i="3"/>
  <c r="Q74" i="3"/>
  <c r="P74" i="3"/>
  <c r="O74" i="3"/>
  <c r="O77" i="3" s="1"/>
  <c r="K74" i="3"/>
  <c r="G74" i="3"/>
  <c r="R73" i="3"/>
  <c r="Q73" i="3"/>
  <c r="P73" i="3"/>
  <c r="O73" i="3"/>
  <c r="K73" i="3"/>
  <c r="G73" i="3"/>
  <c r="S73" i="3" s="1"/>
  <c r="R72" i="3"/>
  <c r="Q72" i="3"/>
  <c r="P72" i="3"/>
  <c r="O72" i="3"/>
  <c r="K72" i="3"/>
  <c r="G72" i="3"/>
  <c r="S72" i="3" s="1"/>
  <c r="R71" i="3"/>
  <c r="Q71" i="3"/>
  <c r="P71" i="3"/>
  <c r="O71" i="3"/>
  <c r="K71" i="3"/>
  <c r="G71" i="3"/>
  <c r="S71" i="3" s="1"/>
  <c r="R70" i="3"/>
  <c r="Q70" i="3"/>
  <c r="P70" i="3"/>
  <c r="O70" i="3"/>
  <c r="K70" i="3"/>
  <c r="G70" i="3"/>
  <c r="S70" i="3" s="1"/>
  <c r="R69" i="3"/>
  <c r="Q69" i="3"/>
  <c r="P69" i="3"/>
  <c r="O69" i="3"/>
  <c r="K69" i="3"/>
  <c r="G69" i="3"/>
  <c r="S69" i="3" s="1"/>
  <c r="R68" i="3"/>
  <c r="Q68" i="3"/>
  <c r="P68" i="3"/>
  <c r="O68" i="3"/>
  <c r="K68" i="3"/>
  <c r="G68" i="3"/>
  <c r="S68" i="3" s="1"/>
  <c r="R67" i="3"/>
  <c r="Q67" i="3"/>
  <c r="P67" i="3"/>
  <c r="O67" i="3"/>
  <c r="K67" i="3"/>
  <c r="G67" i="3"/>
  <c r="S67" i="3" s="1"/>
  <c r="R66" i="3"/>
  <c r="Q66" i="3"/>
  <c r="P66" i="3"/>
  <c r="O66" i="3"/>
  <c r="K66" i="3"/>
  <c r="G66" i="3"/>
  <c r="S66" i="3" s="1"/>
  <c r="R65" i="3"/>
  <c r="Q65" i="3"/>
  <c r="P65" i="3"/>
  <c r="O65" i="3"/>
  <c r="K65" i="3"/>
  <c r="G65" i="3"/>
  <c r="S65" i="3" s="1"/>
  <c r="R64" i="3"/>
  <c r="Q64" i="3"/>
  <c r="P64" i="3"/>
  <c r="O64" i="3"/>
  <c r="K64" i="3"/>
  <c r="G64" i="3"/>
  <c r="S64" i="3" s="1"/>
  <c r="R63" i="3"/>
  <c r="Q63" i="3"/>
  <c r="P63" i="3"/>
  <c r="O63" i="3"/>
  <c r="K63" i="3"/>
  <c r="G63" i="3"/>
  <c r="S63" i="3" s="1"/>
  <c r="R62" i="3"/>
  <c r="Q62" i="3"/>
  <c r="P62" i="3"/>
  <c r="O62" i="3"/>
  <c r="K62" i="3"/>
  <c r="G62" i="3"/>
  <c r="S62" i="3" s="1"/>
  <c r="R61" i="3"/>
  <c r="Q61" i="3"/>
  <c r="P61" i="3"/>
  <c r="O61" i="3"/>
  <c r="K61" i="3"/>
  <c r="G61" i="3"/>
  <c r="S61" i="3" s="1"/>
  <c r="R60" i="3"/>
  <c r="Q60" i="3"/>
  <c r="P60" i="3"/>
  <c r="O60" i="3"/>
  <c r="K60" i="3"/>
  <c r="G60" i="3"/>
  <c r="S60" i="3" s="1"/>
  <c r="R59" i="3"/>
  <c r="Q59" i="3"/>
  <c r="P59" i="3"/>
  <c r="O59" i="3"/>
  <c r="K59" i="3"/>
  <c r="G59" i="3"/>
  <c r="S59" i="3" s="1"/>
  <c r="R58" i="3"/>
  <c r="Q58" i="3"/>
  <c r="P58" i="3"/>
  <c r="O58" i="3"/>
  <c r="K58" i="3"/>
  <c r="G58" i="3"/>
  <c r="S58" i="3" s="1"/>
  <c r="R57" i="3"/>
  <c r="Q57" i="3"/>
  <c r="P57" i="3"/>
  <c r="O57" i="3"/>
  <c r="K57" i="3"/>
  <c r="G57" i="3"/>
  <c r="S57" i="3" s="1"/>
  <c r="R56" i="3"/>
  <c r="Q56" i="3"/>
  <c r="P56" i="3"/>
  <c r="O56" i="3"/>
  <c r="K56" i="3"/>
  <c r="G56" i="3"/>
  <c r="S56" i="3" s="1"/>
  <c r="R55" i="3"/>
  <c r="Q55" i="3"/>
  <c r="P55" i="3"/>
  <c r="O55" i="3"/>
  <c r="K55" i="3"/>
  <c r="G55" i="3"/>
  <c r="S55" i="3" s="1"/>
  <c r="R54" i="3"/>
  <c r="Q54" i="3"/>
  <c r="P54" i="3"/>
  <c r="O54" i="3"/>
  <c r="K54" i="3"/>
  <c r="G54" i="3"/>
  <c r="S54" i="3" s="1"/>
  <c r="R53" i="3"/>
  <c r="Q53" i="3"/>
  <c r="P53" i="3"/>
  <c r="O53" i="3"/>
  <c r="K53" i="3"/>
  <c r="G53" i="3"/>
  <c r="S53" i="3" s="1"/>
  <c r="R52" i="3"/>
  <c r="Q52" i="3"/>
  <c r="P52" i="3"/>
  <c r="O52" i="3"/>
  <c r="K52" i="3"/>
  <c r="G52" i="3"/>
  <c r="S52" i="3" s="1"/>
  <c r="R51" i="3"/>
  <c r="Q51" i="3"/>
  <c r="P51" i="3"/>
  <c r="O51" i="3"/>
  <c r="K51" i="3"/>
  <c r="G51" i="3"/>
  <c r="S51" i="3" s="1"/>
  <c r="F51" i="3"/>
  <c r="F77" i="3" s="1"/>
  <c r="R50" i="3"/>
  <c r="Q50" i="3"/>
  <c r="P50" i="3"/>
  <c r="O50" i="3"/>
  <c r="K50" i="3"/>
  <c r="S50" i="3" s="1"/>
  <c r="G50" i="3"/>
  <c r="R49" i="3"/>
  <c r="R77" i="3" s="1"/>
  <c r="Q49" i="3"/>
  <c r="Q77" i="3" s="1"/>
  <c r="P49" i="3"/>
  <c r="P77" i="3" s="1"/>
  <c r="O49" i="3"/>
  <c r="K49" i="3"/>
  <c r="K77" i="3" s="1"/>
  <c r="G49" i="3"/>
  <c r="A53" i="3"/>
  <c r="N44" i="3"/>
  <c r="M44" i="3"/>
  <c r="L44" i="3"/>
  <c r="J44" i="3"/>
  <c r="I44" i="3"/>
  <c r="H44" i="3"/>
  <c r="F44" i="3"/>
  <c r="E44" i="3"/>
  <c r="D44" i="3"/>
  <c r="R43" i="3"/>
  <c r="Q43" i="3"/>
  <c r="P43" i="3"/>
  <c r="O43" i="3"/>
  <c r="K43" i="3"/>
  <c r="G43" i="3"/>
  <c r="R39" i="3"/>
  <c r="Q39" i="3"/>
  <c r="P39" i="3"/>
  <c r="O39" i="3"/>
  <c r="K39" i="3"/>
  <c r="G39" i="3"/>
  <c r="R38" i="3"/>
  <c r="Q38" i="3"/>
  <c r="P38" i="3"/>
  <c r="O38" i="3"/>
  <c r="K38" i="3"/>
  <c r="G38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V35" i="3"/>
  <c r="T35" i="3"/>
  <c r="P35" i="3"/>
  <c r="L35" i="3"/>
  <c r="H35" i="3"/>
  <c r="D35" i="3"/>
  <c r="C35" i="3"/>
  <c r="B35" i="3"/>
  <c r="A35" i="3"/>
  <c r="N33" i="3"/>
  <c r="M33" i="3"/>
  <c r="L33" i="3"/>
  <c r="J33" i="3"/>
  <c r="I33" i="3"/>
  <c r="H33" i="3"/>
  <c r="F33" i="3"/>
  <c r="E33" i="3"/>
  <c r="D33" i="3"/>
  <c r="R32" i="3"/>
  <c r="Q32" i="3"/>
  <c r="P32" i="3"/>
  <c r="O32" i="3"/>
  <c r="K32" i="3"/>
  <c r="G32" i="3"/>
  <c r="R31" i="3"/>
  <c r="Q31" i="3"/>
  <c r="P31" i="3"/>
  <c r="O31" i="3"/>
  <c r="K31" i="3"/>
  <c r="G31" i="3"/>
  <c r="R30" i="3"/>
  <c r="Q30" i="3"/>
  <c r="P30" i="3"/>
  <c r="O30" i="3"/>
  <c r="K30" i="3"/>
  <c r="G30" i="3"/>
  <c r="R29" i="3"/>
  <c r="Q29" i="3"/>
  <c r="P29" i="3"/>
  <c r="O29" i="3"/>
  <c r="K29" i="3"/>
  <c r="G29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V26" i="3"/>
  <c r="T26" i="3"/>
  <c r="P26" i="3"/>
  <c r="L26" i="3"/>
  <c r="H26" i="3"/>
  <c r="D26" i="3"/>
  <c r="C26" i="3"/>
  <c r="B26" i="3"/>
  <c r="A26" i="3"/>
  <c r="N24" i="3"/>
  <c r="M24" i="3"/>
  <c r="L24" i="3"/>
  <c r="J24" i="3"/>
  <c r="I24" i="3"/>
  <c r="H24" i="3"/>
  <c r="F24" i="3"/>
  <c r="E24" i="3"/>
  <c r="D24" i="3"/>
  <c r="R23" i="3"/>
  <c r="Q23" i="3"/>
  <c r="P23" i="3"/>
  <c r="O23" i="3"/>
  <c r="K23" i="3"/>
  <c r="G23" i="3"/>
  <c r="R21" i="3"/>
  <c r="Q21" i="3"/>
  <c r="P21" i="3"/>
  <c r="O21" i="3"/>
  <c r="K21" i="3"/>
  <c r="G21" i="3"/>
  <c r="R20" i="3"/>
  <c r="Q20" i="3"/>
  <c r="P20" i="3"/>
  <c r="O20" i="3"/>
  <c r="K20" i="3"/>
  <c r="G20" i="3"/>
  <c r="R19" i="3"/>
  <c r="Q19" i="3"/>
  <c r="P19" i="3"/>
  <c r="O19" i="3"/>
  <c r="K19" i="3"/>
  <c r="G19" i="3"/>
  <c r="S6" i="3"/>
  <c r="R23" i="1"/>
  <c r="Q23" i="1"/>
  <c r="P23" i="1"/>
  <c r="O23" i="1"/>
  <c r="K23" i="1"/>
  <c r="G23" i="1"/>
  <c r="O142" i="1"/>
  <c r="G37" i="1"/>
  <c r="G36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0" i="1"/>
  <c r="Q30" i="1"/>
  <c r="P30" i="1"/>
  <c r="G30" i="1"/>
  <c r="K30" i="1"/>
  <c r="S156" i="1"/>
  <c r="S154" i="1"/>
  <c r="S153" i="1"/>
  <c r="S152" i="1"/>
  <c r="K139" i="1"/>
  <c r="K138" i="1"/>
  <c r="K137" i="1"/>
  <c r="K136" i="1"/>
  <c r="K135" i="1"/>
  <c r="K134" i="1"/>
  <c r="K133" i="1"/>
  <c r="K132" i="1"/>
  <c r="G139" i="1"/>
  <c r="G138" i="1"/>
  <c r="G137" i="1"/>
  <c r="G136" i="1"/>
  <c r="G135" i="1"/>
  <c r="G134" i="1"/>
  <c r="G133" i="1"/>
  <c r="G132" i="1"/>
  <c r="P127" i="1"/>
  <c r="P126" i="1"/>
  <c r="P125" i="1"/>
  <c r="K129" i="1"/>
  <c r="K128" i="1"/>
  <c r="K127" i="1"/>
  <c r="K126" i="1"/>
  <c r="K125" i="1"/>
  <c r="G129" i="1"/>
  <c r="G128" i="1"/>
  <c r="G127" i="1"/>
  <c r="G126" i="1"/>
  <c r="G125" i="1"/>
  <c r="K122" i="1"/>
  <c r="K121" i="1"/>
  <c r="K120" i="1"/>
  <c r="K119" i="1"/>
  <c r="K118" i="1"/>
  <c r="K117" i="1"/>
  <c r="K116" i="1"/>
  <c r="K115" i="1"/>
  <c r="K114" i="1"/>
  <c r="G122" i="1"/>
  <c r="G121" i="1"/>
  <c r="G120" i="1"/>
  <c r="G119" i="1"/>
  <c r="G118" i="1"/>
  <c r="G117" i="1"/>
  <c r="G116" i="1"/>
  <c r="G115" i="1"/>
  <c r="G114" i="1"/>
  <c r="K111" i="1"/>
  <c r="K110" i="1"/>
  <c r="K109" i="1"/>
  <c r="K108" i="1"/>
  <c r="G111" i="1"/>
  <c r="G110" i="1"/>
  <c r="G109" i="1"/>
  <c r="G10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K79" i="1"/>
  <c r="K78" i="1"/>
  <c r="K77" i="1"/>
  <c r="K76" i="1"/>
  <c r="K75" i="1"/>
  <c r="F77" i="1"/>
  <c r="G77" i="1" s="1"/>
  <c r="G79" i="1"/>
  <c r="G78" i="1"/>
  <c r="G76" i="1"/>
  <c r="G75" i="1"/>
  <c r="K69" i="1"/>
  <c r="K68" i="1"/>
  <c r="K67" i="1"/>
  <c r="G69" i="1"/>
  <c r="G68" i="1"/>
  <c r="G67" i="1"/>
  <c r="K61" i="1"/>
  <c r="K60" i="1"/>
  <c r="K59" i="1"/>
  <c r="K58" i="1"/>
  <c r="G61" i="1"/>
  <c r="G60" i="1"/>
  <c r="G59" i="1"/>
  <c r="G58" i="1"/>
  <c r="K52" i="1"/>
  <c r="K51" i="1"/>
  <c r="K50" i="1"/>
  <c r="K49" i="1"/>
  <c r="G52" i="1"/>
  <c r="G51" i="1"/>
  <c r="G50" i="1"/>
  <c r="G49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G43" i="1"/>
  <c r="G42" i="1"/>
  <c r="G41" i="1"/>
  <c r="G40" i="1"/>
  <c r="G39" i="1"/>
  <c r="G38" i="1"/>
  <c r="G35" i="1"/>
  <c r="G34" i="1"/>
  <c r="G33" i="1"/>
  <c r="G32" i="1"/>
  <c r="G31" i="1"/>
  <c r="G29" i="1"/>
  <c r="G28" i="1"/>
  <c r="G27" i="1"/>
  <c r="K24" i="1"/>
  <c r="K22" i="1"/>
  <c r="K21" i="1"/>
  <c r="K20" i="1"/>
  <c r="K19" i="1"/>
  <c r="G24" i="1"/>
  <c r="G22" i="1"/>
  <c r="G21" i="1"/>
  <c r="G20" i="1"/>
  <c r="G19" i="1"/>
  <c r="G16" i="1"/>
  <c r="G15" i="1"/>
  <c r="G14" i="1"/>
  <c r="G13" i="1"/>
  <c r="G12" i="1"/>
  <c r="G11" i="1"/>
  <c r="K16" i="1"/>
  <c r="K15" i="1"/>
  <c r="K14" i="1"/>
  <c r="K13" i="1"/>
  <c r="K12" i="1"/>
  <c r="K11" i="1"/>
  <c r="Q142" i="1"/>
  <c r="R128" i="1"/>
  <c r="Q128" i="1"/>
  <c r="P128" i="1"/>
  <c r="O128" i="1"/>
  <c r="R122" i="1"/>
  <c r="Q122" i="1"/>
  <c r="P122" i="1"/>
  <c r="O122" i="1"/>
  <c r="R119" i="1"/>
  <c r="Q119" i="1"/>
  <c r="P119" i="1"/>
  <c r="O119" i="1"/>
  <c r="S119" i="1" s="1"/>
  <c r="R60" i="1"/>
  <c r="Q60" i="1"/>
  <c r="P60" i="1"/>
  <c r="O60" i="1"/>
  <c r="R51" i="1"/>
  <c r="Q51" i="1"/>
  <c r="P51" i="1"/>
  <c r="O51" i="1"/>
  <c r="V31" i="1"/>
  <c r="R85" i="1"/>
  <c r="Q85" i="1"/>
  <c r="P85" i="1"/>
  <c r="O85" i="1"/>
  <c r="A60" i="3" l="1"/>
  <c r="A54" i="3"/>
  <c r="A55" i="3" s="1"/>
  <c r="A56" i="3" s="1"/>
  <c r="A57" i="3" s="1"/>
  <c r="A58" i="3" s="1"/>
  <c r="S49" i="3"/>
  <c r="G77" i="3"/>
  <c r="A50" i="3"/>
  <c r="A51" i="3" s="1"/>
  <c r="A52" i="3" s="1"/>
  <c r="S74" i="3"/>
  <c r="P24" i="3"/>
  <c r="K33" i="3"/>
  <c r="R33" i="3"/>
  <c r="P33" i="3"/>
  <c r="G33" i="3"/>
  <c r="Q33" i="3"/>
  <c r="S30" i="3"/>
  <c r="S32" i="3"/>
  <c r="G44" i="3"/>
  <c r="Q44" i="3"/>
  <c r="S39" i="3"/>
  <c r="K24" i="3"/>
  <c r="K44" i="3"/>
  <c r="R44" i="3"/>
  <c r="R24" i="3"/>
  <c r="S38" i="3"/>
  <c r="O24" i="3"/>
  <c r="S20" i="3"/>
  <c r="S23" i="3"/>
  <c r="P44" i="3"/>
  <c r="S21" i="3"/>
  <c r="Q24" i="3"/>
  <c r="O33" i="3"/>
  <c r="S31" i="3"/>
  <c r="S43" i="3"/>
  <c r="A20" i="3"/>
  <c r="A23" i="3" s="1"/>
  <c r="A21" i="3"/>
  <c r="A29" i="3"/>
  <c r="G24" i="3"/>
  <c r="S19" i="3"/>
  <c r="O44" i="3"/>
  <c r="S29" i="3"/>
  <c r="S23" i="1"/>
  <c r="S13" i="1"/>
  <c r="S12" i="1"/>
  <c r="S16" i="1"/>
  <c r="S11" i="1"/>
  <c r="S15" i="1"/>
  <c r="S60" i="1"/>
  <c r="S122" i="1"/>
  <c r="S14" i="1"/>
  <c r="S51" i="1"/>
  <c r="S85" i="1"/>
  <c r="S128" i="1"/>
  <c r="R82" i="1"/>
  <c r="Q82" i="1"/>
  <c r="P82" i="1"/>
  <c r="O82" i="1"/>
  <c r="S82" i="1" s="1"/>
  <c r="R83" i="1"/>
  <c r="Q83" i="1"/>
  <c r="P83" i="1"/>
  <c r="O83" i="1"/>
  <c r="S83" i="1" s="1"/>
  <c r="R81" i="1"/>
  <c r="Q81" i="1"/>
  <c r="P81" i="1"/>
  <c r="O81" i="1"/>
  <c r="S81" i="1" s="1"/>
  <c r="R80" i="1"/>
  <c r="Q80" i="1"/>
  <c r="P80" i="1"/>
  <c r="O80" i="1"/>
  <c r="S80" i="1" s="1"/>
  <c r="R79" i="1"/>
  <c r="Q79" i="1"/>
  <c r="P79" i="1"/>
  <c r="O79" i="1"/>
  <c r="S79" i="1" s="1"/>
  <c r="R69" i="1"/>
  <c r="Q69" i="1"/>
  <c r="P69" i="1"/>
  <c r="O69" i="1"/>
  <c r="S69" i="1" s="1"/>
  <c r="R68" i="1"/>
  <c r="Q68" i="1"/>
  <c r="P68" i="1"/>
  <c r="O68" i="1"/>
  <c r="S68" i="1" s="1"/>
  <c r="R61" i="1"/>
  <c r="Q61" i="1"/>
  <c r="P61" i="1"/>
  <c r="O61" i="1"/>
  <c r="S61" i="1" s="1"/>
  <c r="R59" i="1"/>
  <c r="Q59" i="1"/>
  <c r="P59" i="1"/>
  <c r="O52" i="1"/>
  <c r="S52" i="1" s="1"/>
  <c r="R52" i="1"/>
  <c r="Q52" i="1"/>
  <c r="P52" i="1"/>
  <c r="R50" i="1"/>
  <c r="Q50" i="1"/>
  <c r="P50" i="1"/>
  <c r="N70" i="1"/>
  <c r="M70" i="1"/>
  <c r="L70" i="1"/>
  <c r="J70" i="1"/>
  <c r="I70" i="1"/>
  <c r="H70" i="1"/>
  <c r="F70" i="1"/>
  <c r="E70" i="1"/>
  <c r="D70" i="1"/>
  <c r="N62" i="1"/>
  <c r="M62" i="1"/>
  <c r="L62" i="1"/>
  <c r="J62" i="1"/>
  <c r="I62" i="1"/>
  <c r="H62" i="1"/>
  <c r="F62" i="1"/>
  <c r="E62" i="1"/>
  <c r="D62" i="1"/>
  <c r="N53" i="1"/>
  <c r="M53" i="1"/>
  <c r="L53" i="1"/>
  <c r="J53" i="1"/>
  <c r="I53" i="1"/>
  <c r="H53" i="1"/>
  <c r="F53" i="1"/>
  <c r="E53" i="1"/>
  <c r="D53" i="1"/>
  <c r="R67" i="1"/>
  <c r="Q67" i="1"/>
  <c r="P67" i="1"/>
  <c r="O67" i="1"/>
  <c r="S67" i="1" s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V64" i="1"/>
  <c r="T64" i="1"/>
  <c r="P64" i="1"/>
  <c r="L64" i="1"/>
  <c r="H64" i="1"/>
  <c r="D64" i="1"/>
  <c r="C64" i="1"/>
  <c r="B64" i="1"/>
  <c r="A64" i="1"/>
  <c r="O59" i="1"/>
  <c r="S59" i="1" s="1"/>
  <c r="R58" i="1"/>
  <c r="Q58" i="1"/>
  <c r="Q62" i="1" s="1"/>
  <c r="P58" i="1"/>
  <c r="O58" i="1"/>
  <c r="S58" i="1" s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V55" i="1"/>
  <c r="T55" i="1"/>
  <c r="P55" i="1"/>
  <c r="L55" i="1"/>
  <c r="H55" i="1"/>
  <c r="D55" i="1"/>
  <c r="C55" i="1"/>
  <c r="B55" i="1"/>
  <c r="A55" i="1"/>
  <c r="O50" i="1"/>
  <c r="S50" i="1" s="1"/>
  <c r="R49" i="1"/>
  <c r="Q49" i="1"/>
  <c r="Q53" i="1" s="1"/>
  <c r="P49" i="1"/>
  <c r="O49" i="1"/>
  <c r="S49" i="1" s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V46" i="1"/>
  <c r="T46" i="1"/>
  <c r="P46" i="1"/>
  <c r="L46" i="1"/>
  <c r="H46" i="1"/>
  <c r="D46" i="1"/>
  <c r="C46" i="1"/>
  <c r="B46" i="1"/>
  <c r="A46" i="1"/>
  <c r="S6" i="1"/>
  <c r="J146" i="1" s="1"/>
  <c r="R127" i="1"/>
  <c r="Q127" i="1"/>
  <c r="R126" i="1"/>
  <c r="Q126" i="1"/>
  <c r="O126" i="1"/>
  <c r="S126" i="1" s="1"/>
  <c r="R125" i="1"/>
  <c r="Q125" i="1"/>
  <c r="O125" i="1"/>
  <c r="S125" i="1" s="1"/>
  <c r="N140" i="1"/>
  <c r="M140" i="1"/>
  <c r="L140" i="1"/>
  <c r="J140" i="1"/>
  <c r="I140" i="1"/>
  <c r="H140" i="1"/>
  <c r="F140" i="1"/>
  <c r="E140" i="1"/>
  <c r="D140" i="1"/>
  <c r="N130" i="1"/>
  <c r="M130" i="1"/>
  <c r="L130" i="1"/>
  <c r="J130" i="1"/>
  <c r="I130" i="1"/>
  <c r="H130" i="1"/>
  <c r="F130" i="1"/>
  <c r="E130" i="1"/>
  <c r="D130" i="1"/>
  <c r="N123" i="1"/>
  <c r="M123" i="1"/>
  <c r="L123" i="1"/>
  <c r="J123" i="1"/>
  <c r="I123" i="1"/>
  <c r="H123" i="1"/>
  <c r="F123" i="1"/>
  <c r="E123" i="1"/>
  <c r="D123" i="1"/>
  <c r="R120" i="1"/>
  <c r="Q120" i="1"/>
  <c r="P120" i="1"/>
  <c r="O120" i="1"/>
  <c r="S120" i="1" s="1"/>
  <c r="N112" i="1"/>
  <c r="M112" i="1"/>
  <c r="L112" i="1"/>
  <c r="J112" i="1"/>
  <c r="I112" i="1"/>
  <c r="H112" i="1"/>
  <c r="F112" i="1"/>
  <c r="E112" i="1"/>
  <c r="D112" i="1"/>
  <c r="R78" i="1"/>
  <c r="Q78" i="1"/>
  <c r="P78" i="1"/>
  <c r="R77" i="1"/>
  <c r="Q77" i="1"/>
  <c r="P77" i="1"/>
  <c r="R76" i="1"/>
  <c r="Q76" i="1"/>
  <c r="P76" i="1"/>
  <c r="N103" i="1"/>
  <c r="M103" i="1"/>
  <c r="L103" i="1"/>
  <c r="J103" i="1"/>
  <c r="I103" i="1"/>
  <c r="H103" i="1"/>
  <c r="D103" i="1"/>
  <c r="E103" i="1"/>
  <c r="F103" i="1"/>
  <c r="N44" i="1"/>
  <c r="M44" i="1"/>
  <c r="L44" i="1"/>
  <c r="J44" i="1"/>
  <c r="I44" i="1"/>
  <c r="H44" i="1"/>
  <c r="F44" i="1"/>
  <c r="E44" i="1"/>
  <c r="D44" i="1"/>
  <c r="N25" i="1"/>
  <c r="M25" i="1"/>
  <c r="L25" i="1"/>
  <c r="J25" i="1"/>
  <c r="I25" i="1"/>
  <c r="H25" i="1"/>
  <c r="F25" i="1"/>
  <c r="E25" i="1"/>
  <c r="D25" i="1"/>
  <c r="O17" i="1"/>
  <c r="N17" i="1"/>
  <c r="M17" i="1"/>
  <c r="L17" i="1"/>
  <c r="J17" i="1"/>
  <c r="I17" i="1"/>
  <c r="H17" i="1"/>
  <c r="F17" i="1"/>
  <c r="E17" i="1"/>
  <c r="R11" i="1"/>
  <c r="Q11" i="1"/>
  <c r="P1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V149" i="1"/>
  <c r="T149" i="1"/>
  <c r="P149" i="1"/>
  <c r="L149" i="1"/>
  <c r="H149" i="1"/>
  <c r="D149" i="1"/>
  <c r="C149" i="1"/>
  <c r="B149" i="1"/>
  <c r="A149" i="1"/>
  <c r="R139" i="1"/>
  <c r="Q139" i="1"/>
  <c r="P139" i="1"/>
  <c r="O139" i="1"/>
  <c r="S139" i="1" s="1"/>
  <c r="R138" i="1"/>
  <c r="Q138" i="1"/>
  <c r="P138" i="1"/>
  <c r="O138" i="1"/>
  <c r="S138" i="1" s="1"/>
  <c r="R137" i="1"/>
  <c r="Q137" i="1"/>
  <c r="P137" i="1"/>
  <c r="O137" i="1"/>
  <c r="S137" i="1" s="1"/>
  <c r="R136" i="1"/>
  <c r="Q136" i="1"/>
  <c r="P136" i="1"/>
  <c r="O136" i="1"/>
  <c r="S136" i="1" s="1"/>
  <c r="R135" i="1"/>
  <c r="Q135" i="1"/>
  <c r="P135" i="1"/>
  <c r="O135" i="1"/>
  <c r="S135" i="1" s="1"/>
  <c r="R134" i="1"/>
  <c r="Q134" i="1"/>
  <c r="P134" i="1"/>
  <c r="O134" i="1"/>
  <c r="S134" i="1" s="1"/>
  <c r="R133" i="1"/>
  <c r="Q133" i="1"/>
  <c r="P133" i="1"/>
  <c r="O133" i="1"/>
  <c r="S133" i="1" s="1"/>
  <c r="R132" i="1"/>
  <c r="Q132" i="1"/>
  <c r="P132" i="1"/>
  <c r="O132" i="1"/>
  <c r="S132" i="1" s="1"/>
  <c r="R129" i="1"/>
  <c r="Q129" i="1"/>
  <c r="P129" i="1"/>
  <c r="O129" i="1"/>
  <c r="S129" i="1" s="1"/>
  <c r="O127" i="1"/>
  <c r="S127" i="1" s="1"/>
  <c r="R121" i="1"/>
  <c r="Q121" i="1"/>
  <c r="P121" i="1"/>
  <c r="O121" i="1"/>
  <c r="S121" i="1" s="1"/>
  <c r="R118" i="1"/>
  <c r="Q118" i="1"/>
  <c r="P118" i="1"/>
  <c r="O118" i="1"/>
  <c r="S118" i="1" s="1"/>
  <c r="R117" i="1"/>
  <c r="Q117" i="1"/>
  <c r="P117" i="1"/>
  <c r="O117" i="1"/>
  <c r="S117" i="1" s="1"/>
  <c r="R116" i="1"/>
  <c r="Q116" i="1"/>
  <c r="P116" i="1"/>
  <c r="O116" i="1"/>
  <c r="S116" i="1" s="1"/>
  <c r="R115" i="1"/>
  <c r="Q115" i="1"/>
  <c r="P115" i="1"/>
  <c r="O115" i="1"/>
  <c r="S115" i="1" s="1"/>
  <c r="R114" i="1"/>
  <c r="Q114" i="1"/>
  <c r="P114" i="1"/>
  <c r="O114" i="1"/>
  <c r="S114" i="1" s="1"/>
  <c r="O111" i="1"/>
  <c r="S111" i="1" s="1"/>
  <c r="O110" i="1"/>
  <c r="S110" i="1" s="1"/>
  <c r="O109" i="1"/>
  <c r="S109" i="1" s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4" i="1"/>
  <c r="Q84" i="1"/>
  <c r="P84" i="1"/>
  <c r="R75" i="1"/>
  <c r="Q75" i="1"/>
  <c r="P75" i="1"/>
  <c r="O43" i="1"/>
  <c r="S43" i="1" s="1"/>
  <c r="O42" i="1"/>
  <c r="S42" i="1" s="1"/>
  <c r="O41" i="1"/>
  <c r="S41" i="1" s="1"/>
  <c r="O40" i="1"/>
  <c r="S40" i="1" s="1"/>
  <c r="R32" i="1"/>
  <c r="Q32" i="1"/>
  <c r="P32" i="1"/>
  <c r="R31" i="1"/>
  <c r="Q31" i="1"/>
  <c r="P31" i="1"/>
  <c r="R29" i="1"/>
  <c r="Q29" i="1"/>
  <c r="P29" i="1"/>
  <c r="R28" i="1"/>
  <c r="Q28" i="1"/>
  <c r="P28" i="1"/>
  <c r="R27" i="1"/>
  <c r="Q27" i="1"/>
  <c r="P27" i="1"/>
  <c r="R24" i="1"/>
  <c r="Q24" i="1"/>
  <c r="P24" i="1"/>
  <c r="R22" i="1"/>
  <c r="Q22" i="1"/>
  <c r="P22" i="1"/>
  <c r="R21" i="1"/>
  <c r="Q21" i="1"/>
  <c r="P21" i="1"/>
  <c r="R20" i="1"/>
  <c r="Q20" i="1"/>
  <c r="P20" i="1"/>
  <c r="R19" i="1"/>
  <c r="Q19" i="1"/>
  <c r="P19" i="1"/>
  <c r="P16" i="1"/>
  <c r="R16" i="1"/>
  <c r="Q16" i="1"/>
  <c r="R15" i="1"/>
  <c r="Q15" i="1"/>
  <c r="R14" i="1"/>
  <c r="Q14" i="1"/>
  <c r="R13" i="1"/>
  <c r="Q13" i="1"/>
  <c r="P1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V72" i="1"/>
  <c r="T72" i="1"/>
  <c r="P72" i="1"/>
  <c r="L72" i="1"/>
  <c r="H72" i="1"/>
  <c r="D72" i="1"/>
  <c r="C72" i="1"/>
  <c r="B72" i="1"/>
  <c r="A72" i="1"/>
  <c r="R12" i="1"/>
  <c r="Q12" i="1"/>
  <c r="P12" i="1"/>
  <c r="O102" i="1"/>
  <c r="S102" i="1" s="1"/>
  <c r="O101" i="1"/>
  <c r="S101" i="1" s="1"/>
  <c r="O100" i="1"/>
  <c r="S100" i="1" s="1"/>
  <c r="O99" i="1"/>
  <c r="S99" i="1" s="1"/>
  <c r="O98" i="1"/>
  <c r="S98" i="1" s="1"/>
  <c r="O97" i="1"/>
  <c r="S97" i="1" s="1"/>
  <c r="O96" i="1"/>
  <c r="S96" i="1" s="1"/>
  <c r="O95" i="1"/>
  <c r="S95" i="1" s="1"/>
  <c r="O94" i="1"/>
  <c r="S94" i="1" s="1"/>
  <c r="O93" i="1"/>
  <c r="S93" i="1" s="1"/>
  <c r="O92" i="1"/>
  <c r="S92" i="1" s="1"/>
  <c r="O91" i="1"/>
  <c r="S91" i="1" s="1"/>
  <c r="O90" i="1"/>
  <c r="S90" i="1" s="1"/>
  <c r="O89" i="1"/>
  <c r="S89" i="1" s="1"/>
  <c r="O88" i="1"/>
  <c r="S88" i="1" s="1"/>
  <c r="O87" i="1"/>
  <c r="S87" i="1" s="1"/>
  <c r="O86" i="1"/>
  <c r="S86" i="1" s="1"/>
  <c r="A38" i="1"/>
  <c r="A39" i="1" s="1"/>
  <c r="A40" i="1" s="1"/>
  <c r="A41" i="1" s="1"/>
  <c r="O39" i="1"/>
  <c r="S39" i="1" s="1"/>
  <c r="O38" i="1"/>
  <c r="S38" i="1" s="1"/>
  <c r="O37" i="1"/>
  <c r="S37" i="1" s="1"/>
  <c r="O36" i="1"/>
  <c r="S36" i="1" s="1"/>
  <c r="O35" i="1"/>
  <c r="S35" i="1" s="1"/>
  <c r="O34" i="1"/>
  <c r="S34" i="1" s="1"/>
  <c r="O33" i="1"/>
  <c r="S33" i="1" s="1"/>
  <c r="O32" i="1"/>
  <c r="S32" i="1" s="1"/>
  <c r="O31" i="1"/>
  <c r="S31" i="1" s="1"/>
  <c r="O30" i="1"/>
  <c r="S30" i="1" s="1"/>
  <c r="O21" i="1"/>
  <c r="S21" i="1" s="1"/>
  <c r="B105" i="1"/>
  <c r="O108" i="1"/>
  <c r="S108" i="1" s="1"/>
  <c r="O84" i="1"/>
  <c r="S84" i="1" s="1"/>
  <c r="O78" i="1"/>
  <c r="S78" i="1" s="1"/>
  <c r="O77" i="1"/>
  <c r="S77" i="1" s="1"/>
  <c r="O76" i="1"/>
  <c r="S76" i="1" s="1"/>
  <c r="O75" i="1"/>
  <c r="S75" i="1" s="1"/>
  <c r="O29" i="1"/>
  <c r="S29" i="1" s="1"/>
  <c r="O28" i="1"/>
  <c r="S28" i="1" s="1"/>
  <c r="O27" i="1"/>
  <c r="S27" i="1" s="1"/>
  <c r="O24" i="1"/>
  <c r="S24" i="1" s="1"/>
  <c r="O22" i="1"/>
  <c r="S22" i="1" s="1"/>
  <c r="O20" i="1"/>
  <c r="S20" i="1" s="1"/>
  <c r="O19" i="1"/>
  <c r="S19" i="1" s="1"/>
  <c r="A12" i="1"/>
  <c r="A13" i="1" s="1"/>
  <c r="A14" i="1" s="1"/>
  <c r="A15" i="1" s="1"/>
  <c r="A16" i="1" s="1"/>
  <c r="O106" i="1"/>
  <c r="N106" i="1"/>
  <c r="M106" i="1"/>
  <c r="L106" i="1"/>
  <c r="L105" i="1"/>
  <c r="K106" i="1"/>
  <c r="J106" i="1"/>
  <c r="I106" i="1"/>
  <c r="H106" i="1"/>
  <c r="H105" i="1"/>
  <c r="A19" i="1"/>
  <c r="A20" i="1" s="1"/>
  <c r="A21" i="1" s="1"/>
  <c r="V105" i="1"/>
  <c r="T105" i="1"/>
  <c r="P105" i="1"/>
  <c r="S106" i="1"/>
  <c r="R106" i="1"/>
  <c r="Q106" i="1"/>
  <c r="P106" i="1"/>
  <c r="G106" i="1"/>
  <c r="E106" i="1"/>
  <c r="D106" i="1"/>
  <c r="F106" i="1"/>
  <c r="D105" i="1"/>
  <c r="A105" i="1"/>
  <c r="C105" i="1"/>
  <c r="F146" i="1"/>
  <c r="A64" i="3" l="1"/>
  <c r="A61" i="3"/>
  <c r="A62" i="3" s="1"/>
  <c r="A63" i="3" s="1"/>
  <c r="S77" i="3"/>
  <c r="A59" i="3"/>
  <c r="V73" i="3"/>
  <c r="S33" i="3"/>
  <c r="S24" i="3"/>
  <c r="S44" i="3"/>
  <c r="A38" i="3"/>
  <c r="A30" i="3"/>
  <c r="A31" i="3" s="1"/>
  <c r="A32" i="3" s="1"/>
  <c r="A22" i="1"/>
  <c r="A23" i="1"/>
  <c r="F142" i="1"/>
  <c r="E144" i="1"/>
  <c r="F144" i="1"/>
  <c r="L144" i="1"/>
  <c r="J144" i="1"/>
  <c r="I144" i="1"/>
  <c r="N144" i="1"/>
  <c r="M144" i="1"/>
  <c r="H144" i="1"/>
  <c r="G62" i="1"/>
  <c r="G70" i="1"/>
  <c r="Q70" i="1"/>
  <c r="O53" i="1"/>
  <c r="O70" i="1"/>
  <c r="K112" i="1"/>
  <c r="O62" i="1"/>
  <c r="K70" i="1"/>
  <c r="K62" i="1"/>
  <c r="R70" i="1"/>
  <c r="P70" i="1"/>
  <c r="R62" i="1"/>
  <c r="P62" i="1"/>
  <c r="R53" i="1"/>
  <c r="K53" i="1"/>
  <c r="G53" i="1"/>
  <c r="P53" i="1"/>
  <c r="O140" i="1"/>
  <c r="K140" i="1"/>
  <c r="R140" i="1"/>
  <c r="O130" i="1"/>
  <c r="Q140" i="1"/>
  <c r="O112" i="1"/>
  <c r="Q112" i="1"/>
  <c r="K130" i="1"/>
  <c r="R130" i="1"/>
  <c r="Q130" i="1"/>
  <c r="G112" i="1"/>
  <c r="P140" i="1"/>
  <c r="R112" i="1"/>
  <c r="O123" i="1"/>
  <c r="O103" i="1"/>
  <c r="G140" i="1"/>
  <c r="O25" i="1"/>
  <c r="G25" i="1"/>
  <c r="P25" i="1"/>
  <c r="G123" i="1"/>
  <c r="Q123" i="1"/>
  <c r="P130" i="1"/>
  <c r="K17" i="1"/>
  <c r="R17" i="1"/>
  <c r="O44" i="1"/>
  <c r="R25" i="1"/>
  <c r="Q17" i="1"/>
  <c r="P112" i="1"/>
  <c r="K25" i="1"/>
  <c r="K103" i="1"/>
  <c r="Q103" i="1"/>
  <c r="K123" i="1"/>
  <c r="R123" i="1"/>
  <c r="G130" i="1"/>
  <c r="Q44" i="1"/>
  <c r="P123" i="1"/>
  <c r="R103" i="1"/>
  <c r="G103" i="1"/>
  <c r="P103" i="1"/>
  <c r="D17" i="1"/>
  <c r="D144" i="1" s="1"/>
  <c r="R44" i="1"/>
  <c r="Q25" i="1"/>
  <c r="K44" i="1"/>
  <c r="G44" i="1"/>
  <c r="P44" i="1"/>
  <c r="P15" i="1"/>
  <c r="A42" i="1"/>
  <c r="A43" i="1" s="1"/>
  <c r="A27" i="1"/>
  <c r="A24" i="1"/>
  <c r="V65" i="3" l="1"/>
  <c r="A65" i="3"/>
  <c r="A66" i="3" s="1"/>
  <c r="A67" i="3"/>
  <c r="A39" i="3"/>
  <c r="A43" i="3" s="1"/>
  <c r="J142" i="1"/>
  <c r="H142" i="1" s="1"/>
  <c r="D142" i="1"/>
  <c r="O144" i="1"/>
  <c r="O147" i="1" s="1"/>
  <c r="Q144" i="1"/>
  <c r="L145" i="1"/>
  <c r="M145" i="1" s="1"/>
  <c r="A28" i="1"/>
  <c r="A29" i="1" s="1"/>
  <c r="A30" i="1" s="1"/>
  <c r="A31" i="1" s="1"/>
  <c r="A32" i="1" s="1"/>
  <c r="A33" i="1" s="1"/>
  <c r="A34" i="1" s="1"/>
  <c r="A35" i="1" s="1"/>
  <c r="A36" i="1" s="1"/>
  <c r="A49" i="1"/>
  <c r="A51" i="1" s="1"/>
  <c r="S70" i="1"/>
  <c r="S62" i="1"/>
  <c r="S53" i="1"/>
  <c r="S112" i="1"/>
  <c r="S140" i="1"/>
  <c r="S123" i="1"/>
  <c r="S130" i="1"/>
  <c r="S103" i="1"/>
  <c r="S25" i="1"/>
  <c r="S44" i="1"/>
  <c r="A68" i="3" l="1"/>
  <c r="A69" i="3"/>
  <c r="R142" i="1"/>
  <c r="R144" i="1" s="1"/>
  <c r="O145" i="1"/>
  <c r="O146" i="1" s="1"/>
  <c r="A50" i="1"/>
  <c r="A52" i="1" s="1"/>
  <c r="A58" i="1"/>
  <c r="A70" i="3" l="1"/>
  <c r="A71" i="3" s="1"/>
  <c r="A72" i="3" s="1"/>
  <c r="A73" i="3" s="1"/>
  <c r="A74" i="3" s="1"/>
  <c r="A75" i="3"/>
  <c r="A76" i="3" s="1"/>
  <c r="T4" i="3"/>
  <c r="A59" i="1"/>
  <c r="A60" i="1" s="1"/>
  <c r="A61" i="1" s="1"/>
  <c r="A67" i="1"/>
  <c r="A68" i="1" l="1"/>
  <c r="A69" i="1" s="1"/>
  <c r="A75" i="1"/>
  <c r="A79" i="1" l="1"/>
  <c r="A76" i="1"/>
  <c r="A77" i="1" s="1"/>
  <c r="A78" i="1" s="1"/>
  <c r="A108" i="1"/>
  <c r="A80" i="1" l="1"/>
  <c r="A81" i="1" s="1"/>
  <c r="A82" i="1" s="1"/>
  <c r="A83" i="1" s="1"/>
  <c r="A84" i="1" s="1"/>
  <c r="A85" i="1" s="1"/>
  <c r="A86" i="1"/>
  <c r="A109" i="1"/>
  <c r="A110" i="1" s="1"/>
  <c r="A111" i="1" s="1"/>
  <c r="A114" i="1"/>
  <c r="A87" i="1" l="1"/>
  <c r="A88" i="1" s="1"/>
  <c r="A89" i="1" s="1"/>
  <c r="A90" i="1"/>
  <c r="A93" i="1" s="1"/>
  <c r="A95" i="1" s="1"/>
  <c r="A101" i="1" s="1"/>
  <c r="A102" i="1" s="1"/>
  <c r="V99" i="1"/>
  <c r="A125" i="1"/>
  <c r="A115" i="1"/>
  <c r="A116" i="1" s="1"/>
  <c r="A117" i="1" s="1"/>
  <c r="A118" i="1" s="1"/>
  <c r="A119" i="1" s="1"/>
  <c r="A120" i="1" s="1"/>
  <c r="A121" i="1" s="1"/>
  <c r="A122" i="1" s="1"/>
  <c r="A91" i="1" l="1"/>
  <c r="A92" i="1" s="1"/>
  <c r="A94" i="1" s="1"/>
  <c r="A96" i="1" s="1"/>
  <c r="A97" i="1" s="1"/>
  <c r="A98" i="1" s="1"/>
  <c r="A99" i="1" s="1"/>
  <c r="A100" i="1" s="1"/>
  <c r="V91" i="1"/>
  <c r="A132" i="1"/>
  <c r="A142" i="1" s="1"/>
  <c r="A152" i="1" s="1"/>
  <c r="A126" i="1"/>
  <c r="A127" i="1" s="1"/>
  <c r="A128" i="1" s="1"/>
  <c r="A129" i="1" s="1"/>
  <c r="V115" i="1" l="1"/>
  <c r="A133" i="1"/>
  <c r="A134" i="1" s="1"/>
  <c r="A135" i="1" s="1"/>
  <c r="A136" i="1" s="1"/>
  <c r="A137" i="1" s="1"/>
  <c r="A138" i="1" s="1"/>
  <c r="A139" i="1" s="1"/>
  <c r="P14" i="1"/>
  <c r="A153" i="1" l="1"/>
  <c r="A154" i="1" s="1"/>
  <c r="A155" i="1" s="1"/>
  <c r="A156" i="1" s="1"/>
  <c r="A157" i="1" s="1"/>
  <c r="G17" i="1"/>
  <c r="P17" i="1"/>
  <c r="S17" i="1" l="1"/>
  <c r="H145" i="1" l="1"/>
  <c r="I145" i="1" l="1"/>
  <c r="D145" i="1"/>
  <c r="E145" i="1" s="1"/>
  <c r="K142" i="1" l="1"/>
  <c r="K144" i="1" s="1"/>
  <c r="G142" i="1"/>
  <c r="P142" i="1"/>
  <c r="P144" i="1" s="1"/>
  <c r="P145" i="1" s="1"/>
  <c r="Q145" i="1" s="1"/>
  <c r="S142" i="1" l="1"/>
  <c r="S144" i="1" s="1"/>
  <c r="F147" i="1"/>
  <c r="G144" i="1"/>
  <c r="T144" i="1" s="1"/>
  <c r="J147" i="1"/>
  <c r="T145" i="1"/>
  <c r="T4" i="1"/>
  <c r="R147" i="1" l="1"/>
</calcChain>
</file>

<file path=xl/sharedStrings.xml><?xml version="1.0" encoding="utf-8"?>
<sst xmlns="http://schemas.openxmlformats.org/spreadsheetml/2006/main" count="457" uniqueCount="251">
  <si>
    <t>Task</t>
  </si>
  <si>
    <t>Ref</t>
  </si>
  <si>
    <t>Average effective development days per week</t>
  </si>
  <si>
    <t>Comments</t>
  </si>
  <si>
    <t>Var</t>
  </si>
  <si>
    <t>Misc</t>
  </si>
  <si>
    <t>Available days (effective days)</t>
  </si>
  <si>
    <t>Total</t>
  </si>
  <si>
    <t>Colour Codes</t>
  </si>
  <si>
    <t>Completed</t>
  </si>
  <si>
    <t>Est/Act Date</t>
  </si>
  <si>
    <t>Date of last addition of tasks or change in the estimated times.</t>
  </si>
  <si>
    <t>Date of last "done" update.</t>
  </si>
  <si>
    <t xml:space="preserve">Est. </t>
  </si>
  <si>
    <t>Done</t>
  </si>
  <si>
    <t>To Do</t>
  </si>
  <si>
    <t>Others</t>
  </si>
  <si>
    <t>Total days incl Var, % done</t>
  </si>
  <si>
    <t>All times in days</t>
  </si>
  <si>
    <t>Notes:</t>
  </si>
  <si>
    <t>Totals and Ready to LAUNCH Day</t>
  </si>
  <si>
    <t>Projected Ready to Launch Date</t>
  </si>
  <si>
    <t>Projected Ready for Launch Date at time of issue</t>
  </si>
  <si>
    <t>Blog</t>
  </si>
  <si>
    <t>Postponed to post launch</t>
  </si>
  <si>
    <t>Admin Stuff</t>
  </si>
  <si>
    <t>Braiins chosen</t>
  </si>
  <si>
    <t>Set up Braiins Ltd UK</t>
  </si>
  <si>
    <t>Charles</t>
  </si>
  <si>
    <t>David</t>
  </si>
  <si>
    <t>Accounting, VAT, legal, banking etc admin stuff</t>
  </si>
  <si>
    <t>Other?</t>
  </si>
  <si>
    <t>Project</t>
  </si>
  <si>
    <t>Initial Plans</t>
  </si>
  <si>
    <t>Tools Selection</t>
  </si>
  <si>
    <t>Main site plus Braiins Desktop</t>
  </si>
  <si>
    <t>Choose Payment Processing Service(s)</t>
  </si>
  <si>
    <t>Choose Hosting</t>
  </si>
  <si>
    <t>HMRC Registered</t>
  </si>
  <si>
    <t>Main Braiins.com Site</t>
  </si>
  <si>
    <t>Initial framework up</t>
  </si>
  <si>
    <t>Initial Database design</t>
  </si>
  <si>
    <t>Home Page</t>
  </si>
  <si>
    <t>Free Trial</t>
  </si>
  <si>
    <t>Registration</t>
  </si>
  <si>
    <t>Sitemap</t>
  </si>
  <si>
    <t>Contact Us</t>
  </si>
  <si>
    <t>Strap line, copy, images + slide show or video?</t>
  </si>
  <si>
    <t>Pic and copy due from Charles</t>
  </si>
  <si>
    <t>BDT - Braiins DeskTop</t>
  </si>
  <si>
    <t>Initial framework up incl Close</t>
  </si>
  <si>
    <t>Actions: Logout</t>
  </si>
  <si>
    <t>Actions: Fullscreen</t>
  </si>
  <si>
    <t>Actions: Minimise all open windows</t>
  </si>
  <si>
    <t>Entities: Change Entity</t>
  </si>
  <si>
    <t>Entities: New Entity</t>
  </si>
  <si>
    <t>Entities: Edit, Reset, Delete Entity</t>
  </si>
  <si>
    <t>Entities: Entities List</t>
  </si>
  <si>
    <t>Interaction: Messages</t>
  </si>
  <si>
    <t>Interaction: Support</t>
  </si>
  <si>
    <t>Interaction: Documentation</t>
  </si>
  <si>
    <t>Preferences: Headings</t>
  </si>
  <si>
    <t>Admin: Agent Details (Account)</t>
  </si>
  <si>
    <t>Admin: Administrator</t>
  </si>
  <si>
    <t>Admin: Staff</t>
  </si>
  <si>
    <t>Admin: Credits</t>
  </si>
  <si>
    <t>Admin: Download Export Format</t>
  </si>
  <si>
    <t>Admin: Admin Reports</t>
  </si>
  <si>
    <t>Info: Features &amp; Benefits</t>
  </si>
  <si>
    <t>Info: Prices</t>
  </si>
  <si>
    <t>Info: FAQs</t>
  </si>
  <si>
    <t>Info: About Us</t>
  </si>
  <si>
    <t>Info: Policies</t>
  </si>
  <si>
    <t>Info: Terms</t>
  </si>
  <si>
    <t>jDesktop tidying up</t>
  </si>
  <si>
    <t>Marketing</t>
  </si>
  <si>
    <t>Launch Preparation</t>
  </si>
  <si>
    <t>Get HMRC approval</t>
  </si>
  <si>
    <t>Set up deployment server</t>
  </si>
  <si>
    <t>Get SSL certificate and get SSL working</t>
  </si>
  <si>
    <t>Incl gzip</t>
  </si>
  <si>
    <t>Tidy &amp; minimise JS, CSS, HTML + optimise</t>
  </si>
  <si>
    <t>Change from cookies to local storage use</t>
  </si>
  <si>
    <t>Add browser version warnings</t>
  </si>
  <si>
    <t>Admin</t>
  </si>
  <si>
    <t>Edit people esp password</t>
  </si>
  <si>
    <t>Report: Agents &amp; Entities</t>
  </si>
  <si>
    <t>Report: Credits i.e. Money Stuff</t>
  </si>
  <si>
    <t>Report: Site Usage and Tracking Stuff</t>
  </si>
  <si>
    <t>Support Message System</t>
  </si>
  <si>
    <t>Down for maintenance page</t>
  </si>
  <si>
    <t>Housekeeping (End of Day) cron task</t>
  </si>
  <si>
    <t>Add Testimonials page</t>
  </si>
  <si>
    <t>Finalise payment processing</t>
  </si>
  <si>
    <t>Credits Journals</t>
  </si>
  <si>
    <t>Document Issue History</t>
  </si>
  <si>
    <t>Setup Google Analytics &amp; add code to main pages</t>
  </si>
  <si>
    <t>Issue Press Releases</t>
  </si>
  <si>
    <t>Contact AccMan, AW, AA etc</t>
  </si>
  <si>
    <t>Enable Braiins Newsletter sign up</t>
  </si>
  <si>
    <t>Mostly for mailings about Blog posts. Would also be sent to Braiins site members. Need to avoid duplicates</t>
  </si>
  <si>
    <t>More, much more….</t>
  </si>
  <si>
    <t>Charles to nominate what the formats need and to write the SAPA export format accordingly</t>
  </si>
  <si>
    <t>Ongoing after launch</t>
  </si>
  <si>
    <t>Write and post blogs post launch</t>
  </si>
  <si>
    <t>Write and post launch blogs</t>
  </si>
  <si>
    <t>Small task as currently envisaged</t>
  </si>
  <si>
    <t>Set up an Admin Desktop @ admin.braiins.com</t>
  </si>
  <si>
    <t>Based on BDT</t>
  </si>
  <si>
    <t>Set it up with logo etc @ blog.braiins.com</t>
  </si>
  <si>
    <t>Test and fix, test and fix incl cross browser issues</t>
  </si>
  <si>
    <t>Remove authorisation login</t>
  </si>
  <si>
    <t>Choose Name and buy domains</t>
  </si>
  <si>
    <t>Charles to write. Incl BDT images as per current Tari page?</t>
  </si>
  <si>
    <t>Includes payment processing interaction</t>
  </si>
  <si>
    <t>Submit to SEs</t>
  </si>
  <si>
    <t>Post Launch</t>
  </si>
  <si>
    <t>Braiins Development Schedule</t>
  </si>
  <si>
    <t>Est:</t>
  </si>
  <si>
    <t>Var:</t>
  </si>
  <si>
    <t>Done:</t>
  </si>
  <si>
    <t>To Do:</t>
  </si>
  <si>
    <t>Estimated days</t>
  </si>
  <si>
    <t>Variation from original estimate</t>
  </si>
  <si>
    <t>Days completed</t>
  </si>
  <si>
    <t>Days remaining to be done</t>
  </si>
  <si>
    <t>Revised:</t>
  </si>
  <si>
    <t>Start Date:</t>
  </si>
  <si>
    <t>Launch Date:</t>
  </si>
  <si>
    <t>Development start date</t>
  </si>
  <si>
    <t>Last update:</t>
  </si>
  <si>
    <t>Charles to research and write</t>
  </si>
  <si>
    <t>Charles to write</t>
  </si>
  <si>
    <t>Charles to revise. Legal opinion necessary?</t>
  </si>
  <si>
    <t>David to revise with check by Charles</t>
  </si>
  <si>
    <t>Most of the time was choosing and learning tools time.</t>
  </si>
  <si>
    <t>Could be postponed to post launch if necessary</t>
  </si>
  <si>
    <t>09 Mar 11 First issue</t>
  </si>
  <si>
    <t>Sort out ElanElan or other IBC</t>
  </si>
  <si>
    <t>html 5, JavaScript, PHP, MySQL, jQuery, jDesktop, SlickGrid, WordPress, UniServer + various other jQuery plugins</t>
  </si>
  <si>
    <t>Logo, favicon, colours, layout/design</t>
  </si>
  <si>
    <t>Via Freelancer.com? Use template?</t>
  </si>
  <si>
    <t>Accounts Production</t>
  </si>
  <si>
    <t>UK-GAAP Taxonomy and BROs</t>
  </si>
  <si>
    <t>Create Bros</t>
  </si>
  <si>
    <t>SAPA export format</t>
  </si>
  <si>
    <t>Importing into Braiins</t>
  </si>
  <si>
    <t>Including mapping</t>
  </si>
  <si>
    <t>Report Generator</t>
  </si>
  <si>
    <t>Initial formats</t>
  </si>
  <si>
    <t>Done simply via a hint to press F11</t>
  </si>
  <si>
    <t>Current Entity: Enter or Edit Data</t>
  </si>
  <si>
    <t>Time to do this will depend a lot on how many and how complex the input screens are.</t>
  </si>
  <si>
    <t>Current Entity: Trial Balance</t>
  </si>
  <si>
    <t>Includes learning time on chosen report producing grid including printing and pdf etc output.</t>
  </si>
  <si>
    <t>Current Entity: Data Trail</t>
  </si>
  <si>
    <t>Current Entity: Generate Accounts</t>
  </si>
  <si>
    <t>Current Entity: Download Accounts</t>
  </si>
  <si>
    <t>Current Entity: Upload Data</t>
  </si>
  <si>
    <t>Current Entity: Set Current Year</t>
  </si>
  <si>
    <t>Import - SAPA Initially</t>
  </si>
  <si>
    <t>Desktop integration of Import task above</t>
  </si>
  <si>
    <t>Desktop integration of Accounts Production task above</t>
  </si>
  <si>
    <t>When credits are used up i.e. charged</t>
  </si>
  <si>
    <t>Form but have to check for unique ref, name and CH #</t>
  </si>
  <si>
    <t>Similar to the Change Entity table but with report options.</t>
  </si>
  <si>
    <t>Preferences: Layout Options</t>
  </si>
  <si>
    <t>Administrator permissions required for Reset and Delete.</t>
  </si>
  <si>
    <t>Change administrator</t>
  </si>
  <si>
    <t>Taxonomy DB and associated Admin Utils</t>
  </si>
  <si>
    <t>Bros system</t>
  </si>
  <si>
    <t>Including Bros Tree</t>
  </si>
  <si>
    <t>Maintenance, handling issues arising</t>
  </si>
  <si>
    <t>Checking and correcting import data</t>
  </si>
  <si>
    <t>General checking system to be used by BDT input/edit too</t>
  </si>
  <si>
    <t>Including SS Export/Import and summing. StartEnd summing to be finalised once Bros have been created.</t>
  </si>
  <si>
    <t>Similar to current Utils Data Dump in the BDT environment</t>
  </si>
  <si>
    <t>Exactly how still to be decided.</t>
  </si>
  <si>
    <t>Envisage a searchable table.</t>
  </si>
  <si>
    <t>Initial version only</t>
  </si>
  <si>
    <t>Add/Edit in two tabs</t>
  </si>
  <si>
    <t>Audit Trail + ?</t>
  </si>
  <si>
    <t>2 minutes!</t>
  </si>
  <si>
    <t>E</t>
  </si>
  <si>
    <t>E = Exclude from 'To Do' calcs</t>
  </si>
  <si>
    <t>Video on HP</t>
  </si>
  <si>
    <t>Ongoing…..</t>
  </si>
  <si>
    <t>Dreaming!</t>
  </si>
  <si>
    <t>Excluded Task Days</t>
  </si>
  <si>
    <t>Admin site</t>
  </si>
  <si>
    <t>'Done' days calculated as difference between Available and Total days below.</t>
  </si>
  <si>
    <t>Research, Thinking, Communicating, Negotiating</t>
  </si>
  <si>
    <t>Unallocated Braiins Days</t>
  </si>
  <si>
    <t>Based on D "To Do" days</t>
  </si>
  <si>
    <t>Based on C "To Do" days</t>
  </si>
  <si>
    <t>02 Jan 12</t>
  </si>
  <si>
    <t>Need to improve on this</t>
  </si>
  <si>
    <t>This just takes 3 sections and goes into greater detail on content/features.</t>
  </si>
  <si>
    <t>No attempt is made to attache any time scales.</t>
  </si>
  <si>
    <t>Sections covered are:</t>
  </si>
  <si>
    <t>a</t>
  </si>
  <si>
    <t>b</t>
  </si>
  <si>
    <t>Restructure with pseudo CoA</t>
  </si>
  <si>
    <t>De-constructed and am now re-constructing. As part of this will put in a CoA feature</t>
  </si>
  <si>
    <t>Later formats</t>
  </si>
  <si>
    <t>c</t>
  </si>
  <si>
    <t>Styles options</t>
  </si>
  <si>
    <t>Put in anything left out from above e.g. Restated, Discontinued/Acquired, Consolidations</t>
  </si>
  <si>
    <t>Provide update which gives user control over layout e.g. number of columns, fonts, point size and colours</t>
  </si>
  <si>
    <t>d</t>
  </si>
  <si>
    <t>Graphics</t>
  </si>
  <si>
    <t>Put in the pretty pictures</t>
  </si>
  <si>
    <t>Product Version</t>
  </si>
  <si>
    <t>0.1</t>
  </si>
  <si>
    <t>0.2</t>
  </si>
  <si>
    <t>0.3</t>
  </si>
  <si>
    <t>2.n</t>
  </si>
  <si>
    <t>.01</t>
  </si>
  <si>
    <t>VERSION</t>
  </si>
  <si>
    <t>Simply true, truly beautiful</t>
  </si>
  <si>
    <t>DESIGN MAXIM</t>
  </si>
  <si>
    <t>SUMMARY</t>
  </si>
  <si>
    <t>Covers bulk of formats but in a fixed style. Recreating UK GAAP taxonomy straight-forward. Though may leave out truly obscure reports. If ability to do things such as Restated and Discontinued Acquired is time consuming that would look to leave them out</t>
  </si>
  <si>
    <t>N.n</t>
  </si>
  <si>
    <t>Equates to SFS</t>
  </si>
  <si>
    <t>Simple SAPA XBRL bolt on v2</t>
  </si>
  <si>
    <t>Simple SAPA XBRL bolt on v1</t>
  </si>
  <si>
    <t>Put in any formats left out from above e.g. Restated, Discontinued/Acquired, Consolidations</t>
  </si>
  <si>
    <t>Manually enter and edit data.</t>
  </si>
  <si>
    <t>Control layout of formats: Include/exclude, fonts, columns</t>
  </si>
  <si>
    <t>1.0</t>
  </si>
  <si>
    <t>Self contained AP system</t>
  </si>
  <si>
    <t>Covers bulk of formats but in a fixed style. Recreating UK GAAP taxonomy straight-forward. Cover most common and easy.</t>
  </si>
  <si>
    <t>Ultimate</t>
  </si>
  <si>
    <t>XBRL In.</t>
  </si>
  <si>
    <t>Objective is to eliminate as many tasks as possible between Entity source and AP output</t>
  </si>
  <si>
    <t>e.g. Data re-entry, duplicating SSs. Put as much pwer as possible within the BRAIINs itself</t>
  </si>
  <si>
    <t>So it become it what its name says.</t>
  </si>
  <si>
    <t>Provide ability to directly import from all major GL systems</t>
  </si>
  <si>
    <t>2.0</t>
  </si>
  <si>
    <t>3.0</t>
  </si>
  <si>
    <t>Getting fancy</t>
  </si>
  <si>
    <t>Insert graphics?</t>
  </si>
  <si>
    <t>Insert Objects?</t>
  </si>
  <si>
    <t>Charities</t>
  </si>
  <si>
    <t>New Taxonomy 1</t>
  </si>
  <si>
    <t>4.0</t>
  </si>
  <si>
    <t>New Taxonomy 2</t>
  </si>
  <si>
    <t>UK-IFRS</t>
  </si>
  <si>
    <t>Cover all English language taxonomies.</t>
  </si>
  <si>
    <t>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</si>
</sst>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;;"/>
    <numFmt numFmtId="166" formatCode="#;\-#;"/>
    <numFmt numFmtId="167" formatCode="dd\ mmm\ yy"/>
    <numFmt numFmtId="168" formatCode="0.0;;"/>
    <numFmt numFmtId="169" formatCode="#.0;\-#.0;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quotePrefix="1"/>
    <xf numFmtId="0" fontId="1" fillId="0" borderId="0" xfId="0" applyFont="1"/>
    <xf numFmtId="1" fontId="0" fillId="0" borderId="0" xfId="0" applyNumberFormat="1"/>
    <xf numFmtId="0" fontId="2" fillId="0" borderId="0" xfId="0" applyFont="1"/>
    <xf numFmtId="49" fontId="0" fillId="0" borderId="0" xfId="0" applyNumberFormat="1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vertical="top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vertical="top"/>
    </xf>
    <xf numFmtId="0" fontId="1" fillId="2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0" fillId="0" borderId="0" xfId="0" applyBorder="1"/>
    <xf numFmtId="0" fontId="2" fillId="0" borderId="0" xfId="0" quotePrefix="1" applyFont="1"/>
    <xf numFmtId="0" fontId="2" fillId="3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vertical="top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0" borderId="1" xfId="0" applyNumberFormat="1" applyBorder="1"/>
    <xf numFmtId="166" fontId="0" fillId="0" borderId="1" xfId="0" applyNumberFormat="1" applyFill="1" applyBorder="1" applyAlignment="1">
      <alignment horizontal="right"/>
    </xf>
    <xf numFmtId="167" fontId="0" fillId="0" borderId="0" xfId="0" applyNumberFormat="1" applyAlignment="1"/>
    <xf numFmtId="164" fontId="2" fillId="0" borderId="0" xfId="0" quotePrefix="1" applyNumberFormat="1" applyFont="1" applyAlignment="1">
      <alignment horizontal="left"/>
    </xf>
    <xf numFmtId="164" fontId="0" fillId="0" borderId="0" xfId="0" quotePrefix="1" applyNumberFormat="1" applyAlignment="1">
      <alignment horizontal="left"/>
    </xf>
    <xf numFmtId="0" fontId="2" fillId="0" borderId="0" xfId="0" applyFont="1" applyFill="1" applyAlignment="1">
      <alignment horizontal="left"/>
    </xf>
    <xf numFmtId="164" fontId="0" fillId="0" borderId="0" xfId="0" quotePrefix="1" applyNumberFormat="1" applyFill="1" applyAlignment="1">
      <alignment horizontal="left"/>
    </xf>
    <xf numFmtId="166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5" borderId="0" xfId="0" quotePrefix="1" applyNumberFormat="1" applyFill="1" applyAlignment="1">
      <alignment horizontal="left"/>
    </xf>
    <xf numFmtId="0" fontId="0" fillId="0" borderId="0" xfId="0" applyFont="1" applyFill="1" applyAlignment="1">
      <alignment horizontal="right"/>
    </xf>
    <xf numFmtId="166" fontId="0" fillId="0" borderId="0" xfId="0" applyNumberFormat="1"/>
    <xf numFmtId="166" fontId="3" fillId="3" borderId="2" xfId="0" applyNumberFormat="1" applyFont="1" applyFill="1" applyBorder="1" applyAlignment="1">
      <alignment horizontal="center" vertical="center" wrapText="1"/>
    </xf>
    <xf numFmtId="166" fontId="0" fillId="0" borderId="3" xfId="0" applyNumberFormat="1" applyBorder="1"/>
    <xf numFmtId="166" fontId="0" fillId="0" borderId="3" xfId="0" applyNumberFormat="1" applyFill="1" applyBorder="1"/>
    <xf numFmtId="166" fontId="2" fillId="0" borderId="0" xfId="0" applyNumberFormat="1" applyFont="1" applyAlignment="1">
      <alignment horizontal="right"/>
    </xf>
    <xf numFmtId="166" fontId="0" fillId="0" borderId="0" xfId="0" applyNumberFormat="1" applyBorder="1"/>
    <xf numFmtId="166" fontId="3" fillId="3" borderId="4" xfId="0" applyNumberFormat="1" applyFont="1" applyFill="1" applyBorder="1" applyAlignment="1">
      <alignment horizontal="center" vertical="center" wrapText="1"/>
    </xf>
    <xf numFmtId="166" fontId="1" fillId="0" borderId="0" xfId="0" applyNumberFormat="1" applyFont="1"/>
    <xf numFmtId="166" fontId="2" fillId="0" borderId="0" xfId="0" applyNumberFormat="1" applyFont="1"/>
    <xf numFmtId="166" fontId="3" fillId="3" borderId="6" xfId="0" applyNumberFormat="1" applyFont="1" applyFill="1" applyBorder="1" applyAlignment="1">
      <alignment horizontal="center" vertical="center" wrapText="1"/>
    </xf>
    <xf numFmtId="166" fontId="0" fillId="0" borderId="3" xfId="0" applyNumberFormat="1" applyFill="1" applyBorder="1" applyAlignment="1">
      <alignment horizontal="right"/>
    </xf>
    <xf numFmtId="166" fontId="0" fillId="0" borderId="3" xfId="0" quotePrefix="1" applyNumberFormat="1" applyBorder="1" applyAlignment="1">
      <alignment horizontal="right"/>
    </xf>
    <xf numFmtId="166" fontId="0" fillId="0" borderId="0" xfId="0" quotePrefix="1" applyNumberFormat="1" applyBorder="1" applyAlignment="1">
      <alignment horizontal="right"/>
    </xf>
    <xf numFmtId="166" fontId="0" fillId="0" borderId="1" xfId="0" quotePrefix="1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right"/>
    </xf>
    <xf numFmtId="165" fontId="0" fillId="0" borderId="0" xfId="0" applyNumberFormat="1"/>
    <xf numFmtId="166" fontId="1" fillId="0" borderId="0" xfId="0" applyNumberFormat="1" applyFont="1" applyAlignment="1">
      <alignment horizontal="right"/>
    </xf>
    <xf numFmtId="166" fontId="2" fillId="0" borderId="3" xfId="0" applyNumberFormat="1" applyFont="1" applyFill="1" applyBorder="1"/>
    <xf numFmtId="166" fontId="2" fillId="0" borderId="0" xfId="0" applyNumberFormat="1" applyFont="1" applyFill="1" applyBorder="1"/>
    <xf numFmtId="166" fontId="2" fillId="0" borderId="1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4" fontId="2" fillId="6" borderId="0" xfId="0" quotePrefix="1" applyNumberFormat="1" applyFont="1" applyFill="1" applyAlignment="1">
      <alignment horizontal="left"/>
    </xf>
    <xf numFmtId="0" fontId="0" fillId="6" borderId="0" xfId="0" applyFill="1"/>
    <xf numFmtId="164" fontId="2" fillId="0" borderId="0" xfId="0" quotePrefix="1" applyNumberFormat="1" applyFont="1" applyFill="1" applyAlignment="1">
      <alignment horizontal="left"/>
    </xf>
    <xf numFmtId="167" fontId="2" fillId="0" borderId="0" xfId="0" applyNumberFormat="1" applyFont="1" applyAlignment="1"/>
    <xf numFmtId="2" fontId="0" fillId="0" borderId="0" xfId="0" quotePrefix="1" applyNumberFormat="1" applyAlignment="1">
      <alignment horizontal="left"/>
    </xf>
    <xf numFmtId="164" fontId="0" fillId="0" borderId="0" xfId="0" applyNumberFormat="1" applyFill="1" applyBorder="1"/>
    <xf numFmtId="164" fontId="0" fillId="0" borderId="3" xfId="0" applyNumberFormat="1" applyFill="1" applyBorder="1"/>
    <xf numFmtId="2" fontId="0" fillId="6" borderId="0" xfId="0" quotePrefix="1" applyNumberFormat="1" applyFill="1" applyAlignment="1">
      <alignment horizontal="left"/>
    </xf>
    <xf numFmtId="2" fontId="0" fillId="5" borderId="0" xfId="0" quotePrefix="1" applyNumberForma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166" fontId="3" fillId="0" borderId="3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166" fontId="0" fillId="0" borderId="9" xfId="0" applyNumberFormat="1" applyFill="1" applyBorder="1"/>
    <xf numFmtId="166" fontId="0" fillId="0" borderId="10" xfId="0" applyNumberFormat="1" applyFill="1" applyBorder="1"/>
    <xf numFmtId="166" fontId="0" fillId="0" borderId="6" xfId="0" applyNumberFormat="1" applyFill="1" applyBorder="1"/>
    <xf numFmtId="2" fontId="0" fillId="7" borderId="0" xfId="0" quotePrefix="1" applyNumberFormat="1" applyFill="1" applyAlignment="1">
      <alignment horizontal="left"/>
    </xf>
    <xf numFmtId="164" fontId="0" fillId="7" borderId="0" xfId="0" quotePrefix="1" applyNumberFormat="1" applyFill="1" applyAlignment="1">
      <alignment horizontal="left"/>
    </xf>
    <xf numFmtId="168" fontId="2" fillId="0" borderId="0" xfId="0" applyNumberFormat="1" applyFont="1" applyFill="1" applyBorder="1"/>
    <xf numFmtId="168" fontId="2" fillId="0" borderId="1" xfId="0" applyNumberFormat="1" applyFont="1" applyFill="1" applyBorder="1" applyAlignment="1">
      <alignment horizontal="right"/>
    </xf>
    <xf numFmtId="164" fontId="2" fillId="7" borderId="0" xfId="0" quotePrefix="1" applyNumberFormat="1" applyFont="1" applyFill="1" applyAlignment="1">
      <alignment horizontal="left"/>
    </xf>
    <xf numFmtId="166" fontId="0" fillId="3" borderId="9" xfId="0" applyNumberFormat="1" applyFill="1" applyBorder="1" applyAlignment="1">
      <alignment horizontal="right"/>
    </xf>
    <xf numFmtId="166" fontId="0" fillId="3" borderId="10" xfId="0" applyNumberFormat="1" applyFill="1" applyBorder="1" applyAlignment="1">
      <alignment horizontal="right"/>
    </xf>
    <xf numFmtId="166" fontId="0" fillId="3" borderId="6" xfId="0" applyNumberFormat="1" applyFill="1" applyBorder="1" applyAlignment="1">
      <alignment horizontal="right"/>
    </xf>
    <xf numFmtId="0" fontId="2" fillId="7" borderId="0" xfId="0" applyFont="1" applyFill="1"/>
    <xf numFmtId="0" fontId="2" fillId="8" borderId="0" xfId="0" applyFont="1" applyFill="1"/>
    <xf numFmtId="166" fontId="0" fillId="0" borderId="1" xfId="0" applyNumberFormat="1" applyFill="1" applyBorder="1"/>
    <xf numFmtId="164" fontId="0" fillId="0" borderId="0" xfId="0" applyNumberForma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quotePrefix="1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2" fillId="0" borderId="0" xfId="0" quotePrefix="1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7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9" fontId="0" fillId="0" borderId="1" xfId="0" applyNumberFormat="1" applyFill="1" applyBorder="1" applyAlignment="1">
      <alignment horizontal="right"/>
    </xf>
    <xf numFmtId="164" fontId="2" fillId="7" borderId="0" xfId="0" applyNumberFormat="1" applyFont="1" applyFill="1" applyAlignment="1">
      <alignment horizontal="center"/>
    </xf>
    <xf numFmtId="166" fontId="2" fillId="0" borderId="1" xfId="0" applyNumberFormat="1" applyFont="1" applyFill="1" applyBorder="1"/>
    <xf numFmtId="0" fontId="2" fillId="0" borderId="0" xfId="0" applyFont="1" applyFill="1" applyBorder="1"/>
    <xf numFmtId="166" fontId="0" fillId="0" borderId="1" xfId="0" quotePrefix="1" applyNumberFormat="1" applyFill="1" applyBorder="1" applyAlignment="1">
      <alignment horizontal="right"/>
    </xf>
    <xf numFmtId="166" fontId="0" fillId="0" borderId="0" xfId="0" quotePrefix="1" applyNumberFormat="1" applyFill="1" applyBorder="1" applyAlignment="1">
      <alignment horizontal="right"/>
    </xf>
    <xf numFmtId="166" fontId="0" fillId="0" borderId="12" xfId="0" applyNumberFormat="1" applyBorder="1"/>
    <xf numFmtId="167" fontId="0" fillId="3" borderId="0" xfId="0" quotePrefix="1" applyNumberFormat="1" applyFill="1" applyAlignment="1">
      <alignment vertical="top"/>
    </xf>
    <xf numFmtId="164" fontId="2" fillId="0" borderId="0" xfId="0" quotePrefix="1" applyNumberFormat="1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2" fillId="0" borderId="0" xfId="0" applyNumberFormat="1" applyFont="1" applyAlignment="1">
      <alignment horizontal="center"/>
    </xf>
    <xf numFmtId="166" fontId="1" fillId="4" borderId="9" xfId="0" applyNumberFormat="1" applyFont="1" applyFill="1" applyBorder="1" applyAlignment="1">
      <alignment horizontal="center"/>
    </xf>
    <xf numFmtId="166" fontId="1" fillId="4" borderId="10" xfId="0" applyNumberFormat="1" applyFont="1" applyFill="1" applyBorder="1" applyAlignment="1">
      <alignment horizontal="center"/>
    </xf>
    <xf numFmtId="166" fontId="1" fillId="4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3" fillId="4" borderId="9" xfId="0" applyNumberFormat="1" applyFont="1" applyFill="1" applyBorder="1" applyAlignment="1">
      <alignment horizontal="center" wrapText="1"/>
    </xf>
    <xf numFmtId="166" fontId="0" fillId="4" borderId="10" xfId="0" applyNumberFormat="1" applyFill="1" applyBorder="1" applyAlignment="1">
      <alignment horizontal="center" wrapText="1"/>
    </xf>
    <xf numFmtId="166" fontId="0" fillId="4" borderId="6" xfId="0" applyNumberFormat="1" applyFill="1" applyBorder="1" applyAlignment="1">
      <alignment horizont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left" vertical="center" wrapText="1"/>
    </xf>
    <xf numFmtId="9" fontId="0" fillId="0" borderId="0" xfId="1" applyFont="1" applyFill="1" applyBorder="1"/>
    <xf numFmtId="9" fontId="0" fillId="0" borderId="8" xfId="1" applyFont="1" applyFill="1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4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/>
    </xf>
    <xf numFmtId="49" fontId="0" fillId="9" borderId="4" xfId="0" applyNumberFormat="1" applyFill="1" applyBorder="1" applyAlignment="1">
      <alignment vertical="center" wrapText="1"/>
    </xf>
    <xf numFmtId="0" fontId="0" fillId="9" borderId="7" xfId="0" applyFill="1" applyBorder="1" applyAlignment="1">
      <alignment vertical="center" wrapText="1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3"/>
  <sheetViews>
    <sheetView tabSelected="1" topLeftCell="A89" workbookViewId="0">
      <selection activeCell="U101" sqref="U101"/>
    </sheetView>
  </sheetViews>
  <sheetFormatPr defaultColWidth="4.85546875" defaultRowHeight="12.75" x14ac:dyDescent="0.2"/>
  <cols>
    <col min="1" max="1" width="5.140625" customWidth="1"/>
    <col min="2" max="2" width="3" style="89" customWidth="1"/>
    <col min="3" max="3" width="42.85546875" customWidth="1"/>
    <col min="4" max="4" width="3.7109375" style="35" customWidth="1"/>
    <col min="5" max="5" width="4.28515625" style="35" customWidth="1"/>
    <col min="6" max="12" width="3.7109375" style="35" customWidth="1"/>
    <col min="13" max="13" width="3.140625" style="35" customWidth="1"/>
    <col min="14" max="15" width="3.7109375" style="35" customWidth="1"/>
    <col min="16" max="16" width="4.7109375" style="35" customWidth="1"/>
    <col min="17" max="19" width="3.7109375" style="35" customWidth="1"/>
    <col min="20" max="21" width="10.42578125" customWidth="1"/>
    <col min="22" max="22" width="74.7109375" customWidth="1"/>
    <col min="23" max="23" width="9.85546875" customWidth="1"/>
    <col min="24" max="24" width="5.42578125" customWidth="1"/>
    <col min="25" max="25" width="51.85546875" customWidth="1"/>
    <col min="26" max="26" width="12.7109375" customWidth="1"/>
  </cols>
  <sheetData>
    <row r="1" spans="1:24" x14ac:dyDescent="0.2">
      <c r="A1" s="12" t="s">
        <v>117</v>
      </c>
      <c r="B1" s="88"/>
      <c r="C1" s="15"/>
      <c r="E1" s="42"/>
      <c r="F1" s="4" t="s">
        <v>18</v>
      </c>
      <c r="S1" s="10" t="s">
        <v>126</v>
      </c>
      <c r="T1" s="26">
        <v>40909</v>
      </c>
      <c r="U1" s="26"/>
      <c r="V1" t="s">
        <v>11</v>
      </c>
      <c r="W1" s="6"/>
      <c r="X1" s="6"/>
    </row>
    <row r="2" spans="1:24" x14ac:dyDescent="0.2">
      <c r="S2" s="39" t="s">
        <v>130</v>
      </c>
      <c r="T2" s="26">
        <v>40909</v>
      </c>
      <c r="U2" s="26"/>
      <c r="V2" s="16" t="s">
        <v>12</v>
      </c>
    </row>
    <row r="3" spans="1:24" x14ac:dyDescent="0.2">
      <c r="A3" s="2" t="s">
        <v>8</v>
      </c>
      <c r="E3" s="39" t="s">
        <v>118</v>
      </c>
      <c r="F3" s="43" t="s">
        <v>122</v>
      </c>
      <c r="S3" s="39" t="s">
        <v>127</v>
      </c>
      <c r="T3" s="26">
        <v>40575</v>
      </c>
      <c r="U3" s="26"/>
      <c r="V3" t="s">
        <v>129</v>
      </c>
    </row>
    <row r="4" spans="1:24" x14ac:dyDescent="0.2">
      <c r="A4" s="60" t="s">
        <v>9</v>
      </c>
      <c r="B4" s="90"/>
      <c r="E4" s="39" t="s">
        <v>119</v>
      </c>
      <c r="F4" s="43" t="s">
        <v>123</v>
      </c>
      <c r="G4" s="39"/>
      <c r="H4" s="43"/>
      <c r="S4" s="39" t="s">
        <v>128</v>
      </c>
      <c r="T4" s="32">
        <f>T144</f>
        <v>41290.666666666664</v>
      </c>
      <c r="U4" s="32"/>
      <c r="V4" s="4" t="s">
        <v>21</v>
      </c>
    </row>
    <row r="5" spans="1:24" x14ac:dyDescent="0.2">
      <c r="A5" s="85" t="s">
        <v>24</v>
      </c>
      <c r="B5" s="91"/>
      <c r="C5" s="30"/>
      <c r="E5" s="39" t="s">
        <v>120</v>
      </c>
      <c r="F5" s="43" t="s">
        <v>124</v>
      </c>
      <c r="G5" s="39"/>
      <c r="H5" s="43"/>
      <c r="S5" s="39"/>
      <c r="T5" s="26"/>
      <c r="U5" s="26"/>
    </row>
    <row r="6" spans="1:24" x14ac:dyDescent="0.2">
      <c r="A6" s="84" t="s">
        <v>136</v>
      </c>
      <c r="B6" s="92"/>
      <c r="E6" s="39" t="s">
        <v>121</v>
      </c>
      <c r="F6" s="43" t="s">
        <v>125</v>
      </c>
      <c r="S6" s="53">
        <f>7/T6</f>
        <v>1.1666666666666667</v>
      </c>
      <c r="T6" s="35">
        <v>6</v>
      </c>
      <c r="U6" s="35"/>
      <c r="V6" t="s">
        <v>2</v>
      </c>
    </row>
    <row r="7" spans="1:24" x14ac:dyDescent="0.2">
      <c r="B7" s="7" t="s">
        <v>184</v>
      </c>
      <c r="L7" s="43"/>
      <c r="S7" s="39"/>
      <c r="T7" s="32"/>
      <c r="U7" s="32"/>
      <c r="V7" s="4"/>
    </row>
    <row r="8" spans="1:24" ht="12.75" customHeight="1" x14ac:dyDescent="0.2">
      <c r="A8" s="122" t="s">
        <v>1</v>
      </c>
      <c r="B8" s="124" t="s">
        <v>183</v>
      </c>
      <c r="C8" s="122" t="s">
        <v>0</v>
      </c>
      <c r="D8" s="117" t="s">
        <v>29</v>
      </c>
      <c r="E8" s="118"/>
      <c r="F8" s="118"/>
      <c r="G8" s="118"/>
      <c r="H8" s="117" t="s">
        <v>28</v>
      </c>
      <c r="I8" s="118"/>
      <c r="J8" s="118"/>
      <c r="K8" s="119"/>
      <c r="L8" s="118" t="s">
        <v>16</v>
      </c>
      <c r="M8" s="118"/>
      <c r="N8" s="118"/>
      <c r="O8" s="118"/>
      <c r="P8" s="126" t="s">
        <v>7</v>
      </c>
      <c r="Q8" s="127"/>
      <c r="R8" s="127"/>
      <c r="S8" s="128"/>
      <c r="T8" s="129" t="s">
        <v>10</v>
      </c>
      <c r="U8" s="136" t="s">
        <v>212</v>
      </c>
      <c r="V8" s="131" t="s">
        <v>3</v>
      </c>
    </row>
    <row r="9" spans="1:24" ht="22.5" customHeight="1" x14ac:dyDescent="0.2">
      <c r="A9" s="123"/>
      <c r="B9" s="125"/>
      <c r="C9" s="123"/>
      <c r="D9" s="36" t="s">
        <v>13</v>
      </c>
      <c r="E9" s="36" t="s">
        <v>4</v>
      </c>
      <c r="F9" s="36" t="s">
        <v>14</v>
      </c>
      <c r="G9" s="36" t="s">
        <v>15</v>
      </c>
      <c r="H9" s="36" t="s">
        <v>13</v>
      </c>
      <c r="I9" s="36" t="s">
        <v>4</v>
      </c>
      <c r="J9" s="36" t="s">
        <v>14</v>
      </c>
      <c r="K9" s="36" t="s">
        <v>15</v>
      </c>
      <c r="L9" s="44" t="s">
        <v>13</v>
      </c>
      <c r="M9" s="36" t="s">
        <v>4</v>
      </c>
      <c r="N9" s="36" t="s">
        <v>14</v>
      </c>
      <c r="O9" s="36" t="s">
        <v>15</v>
      </c>
      <c r="P9" s="41" t="s">
        <v>13</v>
      </c>
      <c r="Q9" s="41" t="s">
        <v>4</v>
      </c>
      <c r="R9" s="36" t="s">
        <v>14</v>
      </c>
      <c r="S9" s="36" t="s">
        <v>15</v>
      </c>
      <c r="T9" s="130"/>
      <c r="U9" s="137"/>
      <c r="V9" s="123"/>
      <c r="W9" s="5"/>
      <c r="X9" s="5"/>
    </row>
    <row r="10" spans="1:24" x14ac:dyDescent="0.2">
      <c r="A10" s="7"/>
      <c r="C10" s="12" t="s">
        <v>25</v>
      </c>
      <c r="D10" s="37"/>
      <c r="E10" s="40"/>
      <c r="F10" s="40"/>
      <c r="G10" s="31"/>
      <c r="H10" s="37"/>
      <c r="I10" s="40"/>
      <c r="J10" s="40"/>
      <c r="K10" s="24"/>
      <c r="L10" s="40"/>
      <c r="M10" s="40"/>
      <c r="N10" s="40"/>
      <c r="O10" s="25"/>
      <c r="P10" s="23"/>
      <c r="Q10" s="40"/>
      <c r="R10" s="40"/>
      <c r="S10" s="24"/>
      <c r="T10" s="6"/>
      <c r="U10" s="6"/>
    </row>
    <row r="11" spans="1:24" x14ac:dyDescent="0.2">
      <c r="A11" s="59">
        <v>1</v>
      </c>
      <c r="B11" s="93"/>
      <c r="C11" s="29" t="s">
        <v>112</v>
      </c>
      <c r="D11" s="55">
        <v>1</v>
      </c>
      <c r="E11" s="56"/>
      <c r="F11" s="56">
        <v>1</v>
      </c>
      <c r="G11" s="25">
        <f>(D11+E11-F11)*(B11="")</f>
        <v>0</v>
      </c>
      <c r="H11" s="38">
        <v>2</v>
      </c>
      <c r="I11" s="23"/>
      <c r="J11" s="23">
        <v>2</v>
      </c>
      <c r="K11" s="25">
        <f>(H11+I11-J11)*(B11="")</f>
        <v>0</v>
      </c>
      <c r="L11" s="58"/>
      <c r="M11" s="58"/>
      <c r="N11" s="58"/>
      <c r="O11" s="57"/>
      <c r="P11" s="56">
        <f t="shared" ref="P11:S16" si="0">D11+H11+L11</f>
        <v>3</v>
      </c>
      <c r="Q11" s="56">
        <f t="shared" si="0"/>
        <v>0</v>
      </c>
      <c r="R11" s="56">
        <f t="shared" si="0"/>
        <v>3</v>
      </c>
      <c r="S11" s="105">
        <f t="shared" si="0"/>
        <v>0</v>
      </c>
      <c r="T11" s="26">
        <v>40580</v>
      </c>
      <c r="U11" s="26"/>
      <c r="V11" s="4" t="s">
        <v>26</v>
      </c>
    </row>
    <row r="12" spans="1:24" x14ac:dyDescent="0.2">
      <c r="A12" s="59">
        <f>+A11+0.1</f>
        <v>1.1000000000000001</v>
      </c>
      <c r="B12" s="93"/>
      <c r="C12" s="29" t="s">
        <v>27</v>
      </c>
      <c r="D12" s="55"/>
      <c r="E12" s="56"/>
      <c r="F12" s="56"/>
      <c r="G12" s="25">
        <f t="shared" ref="G12:G16" si="1">(D12+E12-F12)*(B12="")</f>
        <v>0</v>
      </c>
      <c r="H12" s="38">
        <v>2</v>
      </c>
      <c r="I12" s="23"/>
      <c r="J12" s="23">
        <v>2</v>
      </c>
      <c r="K12" s="25">
        <f t="shared" ref="K12:K16" si="2">(H12+I12-J12)*(B12="")</f>
        <v>0</v>
      </c>
      <c r="L12" s="58"/>
      <c r="M12" s="58"/>
      <c r="N12" s="58"/>
      <c r="O12" s="57"/>
      <c r="P12" s="56">
        <f t="shared" si="0"/>
        <v>2</v>
      </c>
      <c r="Q12" s="56">
        <f t="shared" si="0"/>
        <v>0</v>
      </c>
      <c r="R12" s="56">
        <f t="shared" si="0"/>
        <v>2</v>
      </c>
      <c r="S12" s="105">
        <f t="shared" si="0"/>
        <v>0</v>
      </c>
      <c r="T12" s="26"/>
      <c r="U12" s="26"/>
      <c r="V12" s="13"/>
    </row>
    <row r="13" spans="1:24" x14ac:dyDescent="0.2">
      <c r="A13" s="61">
        <f t="shared" ref="A13:A16" si="3">+A12+0.1</f>
        <v>1.2000000000000002</v>
      </c>
      <c r="B13" s="94"/>
      <c r="C13" s="29" t="s">
        <v>138</v>
      </c>
      <c r="D13" s="38">
        <v>2</v>
      </c>
      <c r="E13" s="23"/>
      <c r="F13" s="23">
        <v>1</v>
      </c>
      <c r="G13" s="25">
        <f t="shared" si="1"/>
        <v>1</v>
      </c>
      <c r="H13" s="45"/>
      <c r="I13" s="22"/>
      <c r="J13" s="22"/>
      <c r="K13" s="25">
        <f t="shared" si="2"/>
        <v>0</v>
      </c>
      <c r="L13" s="22"/>
      <c r="M13" s="22"/>
      <c r="N13" s="22"/>
      <c r="O13" s="25"/>
      <c r="P13" s="56">
        <f t="shared" ref="P13:P16" si="4">D13+H13+L13</f>
        <v>2</v>
      </c>
      <c r="Q13" s="56">
        <f t="shared" ref="Q13:Q16" si="5">E13+I13+M13</f>
        <v>0</v>
      </c>
      <c r="R13" s="56">
        <f t="shared" ref="R13:R16" si="6">F13+J13+N13</f>
        <v>1</v>
      </c>
      <c r="S13" s="105">
        <f t="shared" si="0"/>
        <v>1</v>
      </c>
      <c r="T13" s="6"/>
      <c r="U13" s="6"/>
      <c r="V13" s="4"/>
    </row>
    <row r="14" spans="1:24" x14ac:dyDescent="0.2">
      <c r="A14" s="61">
        <f t="shared" si="3"/>
        <v>1.3000000000000003</v>
      </c>
      <c r="B14" s="94"/>
      <c r="C14" s="29" t="s">
        <v>30</v>
      </c>
      <c r="D14" s="38"/>
      <c r="E14" s="23"/>
      <c r="F14" s="23"/>
      <c r="G14" s="25">
        <f t="shared" si="1"/>
        <v>0</v>
      </c>
      <c r="H14" s="45">
        <v>5</v>
      </c>
      <c r="I14" s="22"/>
      <c r="J14" s="22"/>
      <c r="K14" s="25">
        <f t="shared" si="2"/>
        <v>5</v>
      </c>
      <c r="L14" s="22"/>
      <c r="M14" s="22"/>
      <c r="N14" s="22"/>
      <c r="O14" s="25"/>
      <c r="P14" s="56">
        <f t="shared" si="4"/>
        <v>5</v>
      </c>
      <c r="Q14" s="56">
        <f t="shared" si="5"/>
        <v>0</v>
      </c>
      <c r="R14" s="56">
        <f t="shared" si="6"/>
        <v>0</v>
      </c>
      <c r="S14" s="105">
        <f t="shared" si="0"/>
        <v>5</v>
      </c>
      <c r="T14" s="6"/>
      <c r="U14" s="6"/>
      <c r="V14" s="4"/>
    </row>
    <row r="15" spans="1:24" x14ac:dyDescent="0.2">
      <c r="A15" s="61">
        <f t="shared" si="3"/>
        <v>1.4000000000000004</v>
      </c>
      <c r="B15" s="94"/>
      <c r="C15" s="29" t="s">
        <v>38</v>
      </c>
      <c r="D15" s="38"/>
      <c r="E15" s="23"/>
      <c r="F15" s="23"/>
      <c r="G15" s="25">
        <f t="shared" si="1"/>
        <v>0</v>
      </c>
      <c r="H15" s="45">
        <v>2</v>
      </c>
      <c r="I15" s="22"/>
      <c r="J15" s="22"/>
      <c r="K15" s="25">
        <f t="shared" si="2"/>
        <v>2</v>
      </c>
      <c r="L15" s="22"/>
      <c r="M15" s="22"/>
      <c r="N15" s="22"/>
      <c r="O15" s="25"/>
      <c r="P15" s="56">
        <f t="shared" si="4"/>
        <v>2</v>
      </c>
      <c r="Q15" s="56">
        <f t="shared" si="5"/>
        <v>0</v>
      </c>
      <c r="R15" s="56">
        <f t="shared" si="6"/>
        <v>0</v>
      </c>
      <c r="S15" s="105">
        <f t="shared" si="0"/>
        <v>2</v>
      </c>
      <c r="T15" s="6"/>
      <c r="U15" s="6"/>
      <c r="V15" s="4"/>
    </row>
    <row r="16" spans="1:24" x14ac:dyDescent="0.2">
      <c r="A16" s="61">
        <f t="shared" si="3"/>
        <v>1.5000000000000004</v>
      </c>
      <c r="B16" s="94"/>
      <c r="C16" s="29" t="s">
        <v>31</v>
      </c>
      <c r="D16" s="38">
        <v>1</v>
      </c>
      <c r="E16" s="23"/>
      <c r="F16" s="23"/>
      <c r="G16" s="25">
        <f t="shared" si="1"/>
        <v>1</v>
      </c>
      <c r="H16" s="45">
        <v>2</v>
      </c>
      <c r="I16" s="22"/>
      <c r="J16" s="22"/>
      <c r="K16" s="25">
        <f t="shared" si="2"/>
        <v>2</v>
      </c>
      <c r="L16" s="22"/>
      <c r="M16" s="22"/>
      <c r="N16" s="22"/>
      <c r="O16" s="25"/>
      <c r="P16" s="56">
        <f t="shared" si="4"/>
        <v>3</v>
      </c>
      <c r="Q16" s="56">
        <f t="shared" si="5"/>
        <v>0</v>
      </c>
      <c r="R16" s="56">
        <f t="shared" si="6"/>
        <v>0</v>
      </c>
      <c r="S16" s="105">
        <f t="shared" si="0"/>
        <v>3</v>
      </c>
      <c r="T16" s="6"/>
      <c r="U16" s="6"/>
      <c r="V16" s="4"/>
    </row>
    <row r="17" spans="1:22" x14ac:dyDescent="0.2">
      <c r="A17" s="19"/>
      <c r="B17" s="95"/>
      <c r="C17" s="34"/>
      <c r="D17" s="73">
        <f>SUM(D11:D16)</f>
        <v>4</v>
      </c>
      <c r="E17" s="74">
        <f t="shared" ref="E17:G17" si="7">SUM(E11:E16)</f>
        <v>0</v>
      </c>
      <c r="F17" s="74">
        <f t="shared" si="7"/>
        <v>2</v>
      </c>
      <c r="G17" s="75">
        <f t="shared" si="7"/>
        <v>2</v>
      </c>
      <c r="H17" s="73">
        <f>SUM(H11:H16)</f>
        <v>13</v>
      </c>
      <c r="I17" s="74">
        <f t="shared" ref="I17" si="8">SUM(I11:I16)</f>
        <v>0</v>
      </c>
      <c r="J17" s="74">
        <f t="shared" ref="J17" si="9">SUM(J11:J16)</f>
        <v>4</v>
      </c>
      <c r="K17" s="75">
        <f t="shared" ref="K17" si="10">SUM(K11:K16)</f>
        <v>9</v>
      </c>
      <c r="L17" s="73">
        <f>SUM(L11:L16)</f>
        <v>0</v>
      </c>
      <c r="M17" s="74">
        <f t="shared" ref="M17" si="11">SUM(M11:M16)</f>
        <v>0</v>
      </c>
      <c r="N17" s="74">
        <f t="shared" ref="N17" si="12">SUM(N11:N16)</f>
        <v>0</v>
      </c>
      <c r="O17" s="75">
        <f t="shared" ref="O17" si="13">SUM(O11:O16)</f>
        <v>0</v>
      </c>
      <c r="P17" s="73">
        <f>SUM(P11:P16)</f>
        <v>17</v>
      </c>
      <c r="Q17" s="74">
        <f t="shared" ref="Q17" si="14">SUM(Q11:Q16)</f>
        <v>0</v>
      </c>
      <c r="R17" s="74">
        <f t="shared" ref="R17" si="15">SUM(R11:R16)</f>
        <v>6</v>
      </c>
      <c r="S17" s="75">
        <f t="shared" ref="S17" si="16">SUM(S11:S16)</f>
        <v>11</v>
      </c>
      <c r="T17" s="14"/>
      <c r="U17" s="14"/>
    </row>
    <row r="18" spans="1:22" x14ac:dyDescent="0.2">
      <c r="A18" s="19"/>
      <c r="B18" s="95"/>
      <c r="C18" s="12" t="s">
        <v>32</v>
      </c>
      <c r="D18" s="38"/>
      <c r="E18" s="23"/>
      <c r="F18" s="23"/>
      <c r="G18" s="25"/>
      <c r="H18" s="45"/>
      <c r="I18" s="22"/>
      <c r="J18" s="22"/>
      <c r="K18" s="25"/>
      <c r="L18" s="22"/>
      <c r="M18" s="22"/>
      <c r="N18" s="22"/>
      <c r="O18" s="22"/>
      <c r="P18" s="38"/>
      <c r="Q18" s="23"/>
      <c r="R18" s="23"/>
      <c r="S18" s="25"/>
      <c r="T18" s="14"/>
      <c r="U18" s="14"/>
    </row>
    <row r="19" spans="1:22" x14ac:dyDescent="0.2">
      <c r="A19" s="59">
        <f>A11+1</f>
        <v>2</v>
      </c>
      <c r="B19" s="93"/>
      <c r="C19" s="29" t="s">
        <v>33</v>
      </c>
      <c r="D19" s="38">
        <v>2</v>
      </c>
      <c r="E19" s="23"/>
      <c r="F19" s="23">
        <v>2</v>
      </c>
      <c r="G19" s="25">
        <f t="shared" ref="G19:G24" si="17">(D19+E19-F19)*(B19="")</f>
        <v>0</v>
      </c>
      <c r="H19" s="45">
        <v>1</v>
      </c>
      <c r="I19" s="22"/>
      <c r="J19" s="22">
        <v>1</v>
      </c>
      <c r="K19" s="25">
        <f t="shared" ref="K19:K24" si="18">(H19+I19-J19)*(B19="")</f>
        <v>0</v>
      </c>
      <c r="L19" s="22"/>
      <c r="M19" s="22"/>
      <c r="N19" s="22"/>
      <c r="O19" s="25">
        <f t="shared" ref="O19:O24" si="19">L19+M19-N19</f>
        <v>0</v>
      </c>
      <c r="P19" s="56">
        <f t="shared" ref="P19:P24" si="20">D19+H19+L19</f>
        <v>3</v>
      </c>
      <c r="Q19" s="56">
        <f t="shared" ref="Q19:Q24" si="21">E19+I19+M19</f>
        <v>0</v>
      </c>
      <c r="R19" s="56">
        <f t="shared" ref="R19:S24" si="22">F19+J19+N19</f>
        <v>3</v>
      </c>
      <c r="S19" s="105">
        <f t="shared" si="22"/>
        <v>0</v>
      </c>
      <c r="T19" s="26">
        <v>40577</v>
      </c>
      <c r="U19" s="26"/>
      <c r="V19" s="4" t="s">
        <v>35</v>
      </c>
    </row>
    <row r="20" spans="1:22" x14ac:dyDescent="0.2">
      <c r="A20" s="61">
        <f>+A19+0.1</f>
        <v>2.1</v>
      </c>
      <c r="B20" s="96"/>
      <c r="C20" s="29" t="s">
        <v>34</v>
      </c>
      <c r="D20" s="38">
        <v>8</v>
      </c>
      <c r="E20" s="23"/>
      <c r="F20" s="23">
        <v>6</v>
      </c>
      <c r="G20" s="25">
        <f t="shared" si="17"/>
        <v>2</v>
      </c>
      <c r="H20" s="45"/>
      <c r="I20" s="22"/>
      <c r="J20" s="22"/>
      <c r="K20" s="25">
        <f t="shared" si="18"/>
        <v>0</v>
      </c>
      <c r="L20" s="22"/>
      <c r="M20" s="22"/>
      <c r="N20" s="22"/>
      <c r="O20" s="25">
        <f t="shared" si="19"/>
        <v>0</v>
      </c>
      <c r="P20" s="56">
        <f t="shared" si="20"/>
        <v>8</v>
      </c>
      <c r="Q20" s="56">
        <f t="shared" si="21"/>
        <v>0</v>
      </c>
      <c r="R20" s="56">
        <f t="shared" si="22"/>
        <v>6</v>
      </c>
      <c r="S20" s="105">
        <f t="shared" si="22"/>
        <v>2</v>
      </c>
      <c r="T20" s="26"/>
      <c r="U20" s="26"/>
      <c r="V20" s="4" t="s">
        <v>139</v>
      </c>
    </row>
    <row r="21" spans="1:22" x14ac:dyDescent="0.2">
      <c r="A21" s="59">
        <f>+A20+0.1</f>
        <v>2.2000000000000002</v>
      </c>
      <c r="B21" s="93"/>
      <c r="C21" s="29" t="s">
        <v>41</v>
      </c>
      <c r="D21" s="38">
        <v>2</v>
      </c>
      <c r="E21" s="23"/>
      <c r="F21" s="23">
        <v>2</v>
      </c>
      <c r="G21" s="25">
        <f t="shared" si="17"/>
        <v>0</v>
      </c>
      <c r="H21" s="45"/>
      <c r="I21" s="22"/>
      <c r="J21" s="22"/>
      <c r="K21" s="25">
        <f t="shared" si="18"/>
        <v>0</v>
      </c>
      <c r="L21" s="22"/>
      <c r="M21" s="22"/>
      <c r="N21" s="22"/>
      <c r="O21" s="25">
        <f t="shared" si="19"/>
        <v>0</v>
      </c>
      <c r="P21" s="56">
        <f t="shared" si="20"/>
        <v>2</v>
      </c>
      <c r="Q21" s="56">
        <f t="shared" si="21"/>
        <v>0</v>
      </c>
      <c r="R21" s="56">
        <f t="shared" si="22"/>
        <v>2</v>
      </c>
      <c r="S21" s="105">
        <f t="shared" si="22"/>
        <v>0</v>
      </c>
      <c r="T21" s="62">
        <v>40588</v>
      </c>
      <c r="U21" s="62"/>
      <c r="V21" s="4"/>
    </row>
    <row r="22" spans="1:22" x14ac:dyDescent="0.2">
      <c r="A22" s="30">
        <f>+A21+0.1</f>
        <v>2.3000000000000003</v>
      </c>
      <c r="B22" s="97"/>
      <c r="C22" s="29" t="s">
        <v>36</v>
      </c>
      <c r="D22" s="38">
        <v>1</v>
      </c>
      <c r="E22" s="23"/>
      <c r="F22" s="23"/>
      <c r="G22" s="25">
        <f t="shared" si="17"/>
        <v>1</v>
      </c>
      <c r="H22" s="45">
        <v>3</v>
      </c>
      <c r="I22" s="22"/>
      <c r="J22" s="22"/>
      <c r="K22" s="25">
        <f t="shared" si="18"/>
        <v>3</v>
      </c>
      <c r="L22" s="22"/>
      <c r="M22" s="22"/>
      <c r="N22" s="22"/>
      <c r="O22" s="25">
        <f t="shared" si="19"/>
        <v>0</v>
      </c>
      <c r="P22" s="56">
        <f t="shared" si="20"/>
        <v>4</v>
      </c>
      <c r="Q22" s="56">
        <f t="shared" si="21"/>
        <v>0</v>
      </c>
      <c r="R22" s="56">
        <f t="shared" si="22"/>
        <v>0</v>
      </c>
      <c r="S22" s="105">
        <f t="shared" si="22"/>
        <v>4</v>
      </c>
      <c r="T22" s="14"/>
      <c r="U22" s="14"/>
      <c r="V22" s="4"/>
    </row>
    <row r="23" spans="1:22" x14ac:dyDescent="0.2">
      <c r="A23" s="30">
        <f>+A21+0.1</f>
        <v>2.3000000000000003</v>
      </c>
      <c r="B23" s="97"/>
      <c r="C23" s="29" t="s">
        <v>37</v>
      </c>
      <c r="D23" s="38">
        <v>1</v>
      </c>
      <c r="E23" s="23"/>
      <c r="F23" s="23"/>
      <c r="G23" s="25">
        <f t="shared" ref="G23" si="23">(D23+E23-F23)*(B23="")</f>
        <v>1</v>
      </c>
      <c r="H23" s="45">
        <v>1</v>
      </c>
      <c r="I23" s="22"/>
      <c r="J23" s="22"/>
      <c r="K23" s="25">
        <f t="shared" ref="K23" si="24">(H23+I23-J23)*(B23="")</f>
        <v>1</v>
      </c>
      <c r="L23" s="22"/>
      <c r="M23" s="22"/>
      <c r="N23" s="22"/>
      <c r="O23" s="25">
        <f t="shared" si="19"/>
        <v>0</v>
      </c>
      <c r="P23" s="56">
        <f t="shared" ref="P23" si="25">D23+H23+L23</f>
        <v>2</v>
      </c>
      <c r="Q23" s="56">
        <f t="shared" ref="Q23" si="26">E23+I23+M23</f>
        <v>0</v>
      </c>
      <c r="R23" s="56">
        <f t="shared" ref="R23" si="27">F23+J23+N23</f>
        <v>0</v>
      </c>
      <c r="S23" s="105">
        <f t="shared" ref="S23" si="28">G23+K23+O23</f>
        <v>2</v>
      </c>
      <c r="T23" s="14"/>
      <c r="U23" s="14"/>
      <c r="V23" s="4"/>
    </row>
    <row r="24" spans="1:22" x14ac:dyDescent="0.2">
      <c r="A24" s="30">
        <f>+A22+0.1</f>
        <v>2.4000000000000004</v>
      </c>
      <c r="B24" s="97"/>
      <c r="C24" s="29" t="s">
        <v>191</v>
      </c>
      <c r="D24" s="38">
        <v>50</v>
      </c>
      <c r="E24" s="23"/>
      <c r="F24" s="23">
        <v>23</v>
      </c>
      <c r="G24" s="25">
        <f t="shared" si="17"/>
        <v>27</v>
      </c>
      <c r="H24" s="45">
        <v>120</v>
      </c>
      <c r="I24" s="22"/>
      <c r="J24" s="22">
        <v>60</v>
      </c>
      <c r="K24" s="25">
        <f t="shared" si="18"/>
        <v>60</v>
      </c>
      <c r="L24" s="22"/>
      <c r="M24" s="22"/>
      <c r="N24" s="22"/>
      <c r="O24" s="25">
        <f t="shared" si="19"/>
        <v>0</v>
      </c>
      <c r="P24" s="56">
        <f t="shared" si="20"/>
        <v>170</v>
      </c>
      <c r="Q24" s="56">
        <f t="shared" si="21"/>
        <v>0</v>
      </c>
      <c r="R24" s="56">
        <f t="shared" si="22"/>
        <v>83</v>
      </c>
      <c r="S24" s="105">
        <f t="shared" si="22"/>
        <v>87</v>
      </c>
      <c r="T24" s="14"/>
      <c r="U24" s="14"/>
      <c r="V24" s="4"/>
    </row>
    <row r="25" spans="1:22" x14ac:dyDescent="0.2">
      <c r="A25" s="19"/>
      <c r="B25" s="95"/>
      <c r="C25" s="52"/>
      <c r="D25" s="73">
        <f>SUM(D18:D24)</f>
        <v>64</v>
      </c>
      <c r="E25" s="74">
        <f t="shared" ref="E25" si="29">SUM(E18:E24)</f>
        <v>0</v>
      </c>
      <c r="F25" s="74">
        <f t="shared" ref="F25" si="30">SUM(F18:F24)</f>
        <v>33</v>
      </c>
      <c r="G25" s="75">
        <f t="shared" ref="G25" si="31">SUM(G18:G24)</f>
        <v>31</v>
      </c>
      <c r="H25" s="73">
        <f>SUM(H18:H24)</f>
        <v>125</v>
      </c>
      <c r="I25" s="74">
        <f t="shared" ref="I25" si="32">SUM(I18:I24)</f>
        <v>0</v>
      </c>
      <c r="J25" s="74">
        <f t="shared" ref="J25" si="33">SUM(J18:J24)</f>
        <v>61</v>
      </c>
      <c r="K25" s="75">
        <f t="shared" ref="K25" si="34">SUM(K18:K24)</f>
        <v>64</v>
      </c>
      <c r="L25" s="73">
        <f>SUM(L18:L24)</f>
        <v>0</v>
      </c>
      <c r="M25" s="74">
        <f t="shared" ref="M25" si="35">SUM(M18:M24)</f>
        <v>0</v>
      </c>
      <c r="N25" s="74">
        <f t="shared" ref="N25" si="36">SUM(N18:N24)</f>
        <v>0</v>
      </c>
      <c r="O25" s="75">
        <f t="shared" ref="O25" si="37">SUM(O18:O24)</f>
        <v>0</v>
      </c>
      <c r="P25" s="73">
        <f>SUM(P18:P24)</f>
        <v>189</v>
      </c>
      <c r="Q25" s="74">
        <f t="shared" ref="Q25" si="38">SUM(Q18:Q24)</f>
        <v>0</v>
      </c>
      <c r="R25" s="74">
        <f t="shared" ref="R25" si="39">SUM(R18:R24)</f>
        <v>94</v>
      </c>
      <c r="S25" s="75">
        <f t="shared" ref="S25" si="40">SUM(S18:S24)</f>
        <v>95</v>
      </c>
      <c r="T25" s="14"/>
      <c r="U25" s="14"/>
    </row>
    <row r="26" spans="1:22" x14ac:dyDescent="0.2">
      <c r="A26" s="7"/>
      <c r="C26" s="12" t="s">
        <v>39</v>
      </c>
      <c r="D26" s="37"/>
      <c r="E26" s="40"/>
      <c r="F26" s="40"/>
      <c r="G26" s="31"/>
      <c r="H26" s="37"/>
      <c r="I26" s="40"/>
      <c r="J26" s="40"/>
      <c r="K26" s="24"/>
      <c r="L26" s="40"/>
      <c r="M26" s="40"/>
      <c r="N26" s="40"/>
      <c r="O26" s="40"/>
      <c r="P26" s="37"/>
      <c r="Q26" s="40"/>
      <c r="R26" s="40"/>
      <c r="S26" s="24"/>
      <c r="T26" s="14"/>
      <c r="U26" s="14"/>
    </row>
    <row r="27" spans="1:22" x14ac:dyDescent="0.2">
      <c r="A27" s="59">
        <f>A19+1</f>
        <v>3</v>
      </c>
      <c r="B27" s="93"/>
      <c r="C27" s="29" t="s">
        <v>40</v>
      </c>
      <c r="D27" s="38">
        <v>7</v>
      </c>
      <c r="E27" s="23"/>
      <c r="F27" s="23">
        <v>7</v>
      </c>
      <c r="G27" s="25">
        <f t="shared" ref="G27:G43" si="41">(D27+E27-F27)*(B27="")</f>
        <v>0</v>
      </c>
      <c r="H27" s="45">
        <v>1</v>
      </c>
      <c r="I27" s="22"/>
      <c r="J27" s="22">
        <v>1</v>
      </c>
      <c r="K27" s="25">
        <f t="shared" ref="K27:K43" si="42">(H27+I27-J27)*(B27="")</f>
        <v>0</v>
      </c>
      <c r="L27" s="22"/>
      <c r="M27" s="22"/>
      <c r="N27" s="22"/>
      <c r="O27" s="25">
        <f>L27+M27-N27</f>
        <v>0</v>
      </c>
      <c r="P27" s="56">
        <f t="shared" ref="P27:P32" si="43">D27+H27+L27</f>
        <v>8</v>
      </c>
      <c r="Q27" s="56">
        <f t="shared" ref="Q27:Q32" si="44">E27+I27+M27</f>
        <v>0</v>
      </c>
      <c r="R27" s="56">
        <f t="shared" ref="R27:S32" si="45">F27+J27+N27</f>
        <v>8</v>
      </c>
      <c r="S27" s="105">
        <f t="shared" si="45"/>
        <v>0</v>
      </c>
      <c r="T27" s="62">
        <v>40588</v>
      </c>
      <c r="U27" s="62"/>
    </row>
    <row r="28" spans="1:22" x14ac:dyDescent="0.2">
      <c r="A28" s="28">
        <f>+A27+0.1</f>
        <v>3.1</v>
      </c>
      <c r="B28" s="94"/>
      <c r="C28" s="29" t="s">
        <v>140</v>
      </c>
      <c r="D28" s="38">
        <v>3</v>
      </c>
      <c r="E28" s="23"/>
      <c r="F28" s="23"/>
      <c r="G28" s="25">
        <f t="shared" si="41"/>
        <v>3</v>
      </c>
      <c r="H28" s="45">
        <v>3</v>
      </c>
      <c r="I28" s="22"/>
      <c r="J28" s="22"/>
      <c r="K28" s="25">
        <f t="shared" si="42"/>
        <v>3</v>
      </c>
      <c r="L28" s="22">
        <v>3</v>
      </c>
      <c r="M28" s="22"/>
      <c r="N28" s="22"/>
      <c r="O28" s="25">
        <f>L28+M28-N28</f>
        <v>3</v>
      </c>
      <c r="P28" s="56">
        <f t="shared" si="43"/>
        <v>9</v>
      </c>
      <c r="Q28" s="56">
        <f t="shared" si="44"/>
        <v>0</v>
      </c>
      <c r="R28" s="56">
        <f t="shared" si="45"/>
        <v>0</v>
      </c>
      <c r="S28" s="105">
        <f t="shared" si="45"/>
        <v>9</v>
      </c>
      <c r="T28" s="14"/>
      <c r="U28" s="14"/>
      <c r="V28" s="4" t="s">
        <v>141</v>
      </c>
    </row>
    <row r="29" spans="1:22" x14ac:dyDescent="0.2">
      <c r="A29" s="28">
        <f>+A28+0.1</f>
        <v>3.2</v>
      </c>
      <c r="B29" s="94"/>
      <c r="C29" s="29" t="s">
        <v>42</v>
      </c>
      <c r="D29" s="38">
        <v>3</v>
      </c>
      <c r="E29" s="23"/>
      <c r="F29" s="23"/>
      <c r="G29" s="25">
        <f t="shared" si="41"/>
        <v>3</v>
      </c>
      <c r="H29" s="45">
        <v>3</v>
      </c>
      <c r="I29" s="22"/>
      <c r="J29" s="22"/>
      <c r="K29" s="25">
        <f t="shared" si="42"/>
        <v>3</v>
      </c>
      <c r="L29" s="22">
        <v>3</v>
      </c>
      <c r="M29" s="22"/>
      <c r="N29" s="22"/>
      <c r="O29" s="25">
        <f>L29+M29-N29</f>
        <v>3</v>
      </c>
      <c r="P29" s="56">
        <f t="shared" si="43"/>
        <v>9</v>
      </c>
      <c r="Q29" s="56">
        <f t="shared" si="44"/>
        <v>0</v>
      </c>
      <c r="R29" s="56">
        <f t="shared" si="45"/>
        <v>0</v>
      </c>
      <c r="S29" s="105">
        <f t="shared" si="45"/>
        <v>9</v>
      </c>
      <c r="T29" s="14"/>
      <c r="U29" s="14"/>
      <c r="V29" s="4" t="s">
        <v>47</v>
      </c>
    </row>
    <row r="30" spans="1:22" x14ac:dyDescent="0.2">
      <c r="A30" s="28">
        <f t="shared" ref="A30:A36" si="46">+A29+0.1</f>
        <v>3.3000000000000003</v>
      </c>
      <c r="B30" s="94"/>
      <c r="C30" s="29" t="s">
        <v>43</v>
      </c>
      <c r="D30" s="38">
        <v>1</v>
      </c>
      <c r="E30" s="23"/>
      <c r="F30" s="23"/>
      <c r="G30" s="25">
        <f t="shared" ref="G30" si="47">(D30+E30-F30)*(B30="")</f>
        <v>1</v>
      </c>
      <c r="H30" s="45">
        <v>1</v>
      </c>
      <c r="I30" s="22"/>
      <c r="J30" s="22"/>
      <c r="K30" s="25">
        <f t="shared" ref="K30" si="48">(H30+I30-J30)*(B30="")</f>
        <v>1</v>
      </c>
      <c r="L30" s="22"/>
      <c r="M30" s="22"/>
      <c r="N30" s="22"/>
      <c r="O30" s="25">
        <f t="shared" ref="O30:O39" si="49">L30+M30-N30</f>
        <v>0</v>
      </c>
      <c r="P30" s="56">
        <f t="shared" ref="P30" si="50">D30+H30+L30</f>
        <v>2</v>
      </c>
      <c r="Q30" s="56">
        <f t="shared" ref="Q30" si="51">E30+I30+M30</f>
        <v>0</v>
      </c>
      <c r="R30" s="56">
        <f t="shared" ref="R30" si="52">F30+J30+N30</f>
        <v>0</v>
      </c>
      <c r="S30" s="105">
        <f t="shared" ref="S30" si="53">G30+K30+O30</f>
        <v>2</v>
      </c>
      <c r="T30" s="14"/>
      <c r="U30" s="14"/>
      <c r="V30" s="4" t="s">
        <v>106</v>
      </c>
    </row>
    <row r="31" spans="1:22" x14ac:dyDescent="0.2">
      <c r="A31" s="28">
        <f t="shared" si="46"/>
        <v>3.4000000000000004</v>
      </c>
      <c r="B31" s="94"/>
      <c r="C31" s="29" t="s">
        <v>44</v>
      </c>
      <c r="D31" s="38">
        <v>5</v>
      </c>
      <c r="E31" s="23"/>
      <c r="F31" s="23">
        <v>3</v>
      </c>
      <c r="G31" s="25">
        <f t="shared" si="41"/>
        <v>2</v>
      </c>
      <c r="H31" s="45">
        <v>3</v>
      </c>
      <c r="I31" s="22"/>
      <c r="J31" s="22">
        <v>2</v>
      </c>
      <c r="K31" s="25">
        <f t="shared" si="42"/>
        <v>1</v>
      </c>
      <c r="L31" s="22"/>
      <c r="M31" s="22"/>
      <c r="N31" s="22"/>
      <c r="O31" s="25">
        <f t="shared" si="49"/>
        <v>0</v>
      </c>
      <c r="P31" s="56">
        <f t="shared" si="43"/>
        <v>8</v>
      </c>
      <c r="Q31" s="56">
        <f t="shared" si="44"/>
        <v>0</v>
      </c>
      <c r="R31" s="56">
        <f t="shared" si="45"/>
        <v>5</v>
      </c>
      <c r="S31" s="105">
        <f t="shared" si="45"/>
        <v>3</v>
      </c>
      <c r="T31" s="14"/>
      <c r="U31" s="14"/>
      <c r="V31" s="4" t="str">
        <f>"Terms of Service to be updated once task "&amp;TEXT(A37,"#.00")&amp;" is final. Guarantee to be agreed. Add pw strength check?"</f>
        <v>Terms of Service to be updated once task 3.10 is final. Guarantee to be agreed. Add pw strength check?</v>
      </c>
    </row>
    <row r="32" spans="1:22" x14ac:dyDescent="0.2">
      <c r="A32" s="28">
        <f t="shared" si="46"/>
        <v>3.5000000000000004</v>
      </c>
      <c r="B32" s="94"/>
      <c r="C32" s="29" t="s">
        <v>68</v>
      </c>
      <c r="D32" s="38">
        <v>1</v>
      </c>
      <c r="E32" s="23"/>
      <c r="F32" s="23"/>
      <c r="G32" s="25">
        <f t="shared" si="41"/>
        <v>1</v>
      </c>
      <c r="H32" s="45">
        <v>5</v>
      </c>
      <c r="I32" s="22"/>
      <c r="J32" s="22"/>
      <c r="K32" s="25">
        <f t="shared" si="42"/>
        <v>5</v>
      </c>
      <c r="L32" s="22"/>
      <c r="M32" s="22"/>
      <c r="N32" s="22"/>
      <c r="O32" s="25">
        <f t="shared" si="49"/>
        <v>0</v>
      </c>
      <c r="P32" s="56">
        <f t="shared" si="43"/>
        <v>6</v>
      </c>
      <c r="Q32" s="56">
        <f t="shared" si="44"/>
        <v>0</v>
      </c>
      <c r="R32" s="56">
        <f t="shared" si="45"/>
        <v>0</v>
      </c>
      <c r="S32" s="105">
        <f t="shared" si="45"/>
        <v>6</v>
      </c>
      <c r="T32" s="14"/>
      <c r="U32" s="14"/>
      <c r="V32" s="4" t="s">
        <v>113</v>
      </c>
    </row>
    <row r="33" spans="1:22" x14ac:dyDescent="0.2">
      <c r="A33" s="28">
        <f t="shared" si="46"/>
        <v>3.6000000000000005</v>
      </c>
      <c r="B33" s="94"/>
      <c r="C33" s="29" t="s">
        <v>69</v>
      </c>
      <c r="D33" s="38">
        <v>1</v>
      </c>
      <c r="E33" s="23"/>
      <c r="F33" s="23"/>
      <c r="G33" s="25">
        <f t="shared" si="41"/>
        <v>1</v>
      </c>
      <c r="H33" s="45">
        <v>3</v>
      </c>
      <c r="I33" s="22"/>
      <c r="J33" s="22"/>
      <c r="K33" s="25">
        <f t="shared" si="42"/>
        <v>3</v>
      </c>
      <c r="L33" s="22"/>
      <c r="M33" s="22"/>
      <c r="N33" s="22"/>
      <c r="O33" s="25">
        <f t="shared" si="49"/>
        <v>0</v>
      </c>
      <c r="P33" s="56">
        <f t="shared" ref="P33:P43" si="54">D33+H33+L33</f>
        <v>4</v>
      </c>
      <c r="Q33" s="56">
        <f t="shared" ref="Q33:Q43" si="55">E33+I33+M33</f>
        <v>0</v>
      </c>
      <c r="R33" s="56">
        <f t="shared" ref="R33:R43" si="56">F33+J33+N33</f>
        <v>0</v>
      </c>
      <c r="S33" s="105">
        <f t="shared" ref="S33:S43" si="57">G33+K33+O33</f>
        <v>4</v>
      </c>
      <c r="T33" s="14"/>
      <c r="U33" s="14"/>
      <c r="V33" s="4" t="s">
        <v>131</v>
      </c>
    </row>
    <row r="34" spans="1:22" x14ac:dyDescent="0.2">
      <c r="A34" s="28">
        <f t="shared" si="46"/>
        <v>3.7000000000000006</v>
      </c>
      <c r="B34" s="94"/>
      <c r="C34" s="29" t="s">
        <v>70</v>
      </c>
      <c r="D34" s="38">
        <v>1</v>
      </c>
      <c r="E34" s="23"/>
      <c r="F34" s="23"/>
      <c r="G34" s="25">
        <f t="shared" si="41"/>
        <v>1</v>
      </c>
      <c r="H34" s="45">
        <v>2</v>
      </c>
      <c r="I34" s="22"/>
      <c r="J34" s="22"/>
      <c r="K34" s="25">
        <f t="shared" si="42"/>
        <v>2</v>
      </c>
      <c r="L34" s="22"/>
      <c r="M34" s="22"/>
      <c r="N34" s="22"/>
      <c r="O34" s="25">
        <f t="shared" si="49"/>
        <v>0</v>
      </c>
      <c r="P34" s="56">
        <f t="shared" si="54"/>
        <v>3</v>
      </c>
      <c r="Q34" s="56">
        <f t="shared" si="55"/>
        <v>0</v>
      </c>
      <c r="R34" s="56">
        <f t="shared" si="56"/>
        <v>0</v>
      </c>
      <c r="S34" s="105">
        <f t="shared" si="57"/>
        <v>3</v>
      </c>
      <c r="T34" s="14"/>
      <c r="U34" s="14"/>
      <c r="V34" s="4" t="s">
        <v>132</v>
      </c>
    </row>
    <row r="35" spans="1:22" x14ac:dyDescent="0.2">
      <c r="A35" s="28">
        <f t="shared" si="46"/>
        <v>3.8000000000000007</v>
      </c>
      <c r="B35" s="94"/>
      <c r="C35" s="29" t="s">
        <v>71</v>
      </c>
      <c r="D35" s="38">
        <v>2</v>
      </c>
      <c r="E35" s="23"/>
      <c r="F35" s="23">
        <v>1</v>
      </c>
      <c r="G35" s="25">
        <f t="shared" si="41"/>
        <v>1</v>
      </c>
      <c r="H35" s="45">
        <v>1</v>
      </c>
      <c r="I35" s="22"/>
      <c r="J35" s="22"/>
      <c r="K35" s="25">
        <f t="shared" si="42"/>
        <v>1</v>
      </c>
      <c r="L35" s="22"/>
      <c r="M35" s="22"/>
      <c r="N35" s="22"/>
      <c r="O35" s="25">
        <f t="shared" si="49"/>
        <v>0</v>
      </c>
      <c r="P35" s="56">
        <f t="shared" si="54"/>
        <v>3</v>
      </c>
      <c r="Q35" s="56">
        <f t="shared" si="55"/>
        <v>0</v>
      </c>
      <c r="R35" s="56">
        <f t="shared" si="56"/>
        <v>1</v>
      </c>
      <c r="S35" s="105">
        <f t="shared" si="57"/>
        <v>2</v>
      </c>
      <c r="T35" s="14"/>
      <c r="U35" s="14"/>
      <c r="V35" s="4" t="s">
        <v>48</v>
      </c>
    </row>
    <row r="36" spans="1:22" x14ac:dyDescent="0.2">
      <c r="A36" s="28">
        <f t="shared" si="46"/>
        <v>3.9000000000000008</v>
      </c>
      <c r="B36" s="94"/>
      <c r="C36" s="29" t="s">
        <v>72</v>
      </c>
      <c r="D36" s="38">
        <v>1</v>
      </c>
      <c r="E36" s="23"/>
      <c r="F36" s="23"/>
      <c r="G36" s="25">
        <f t="shared" ref="G36:G37" si="58">(D36+E36-F36)*(B36="")</f>
        <v>1</v>
      </c>
      <c r="H36" s="45">
        <v>2</v>
      </c>
      <c r="I36" s="22"/>
      <c r="J36" s="22"/>
      <c r="K36" s="25">
        <f t="shared" si="42"/>
        <v>2</v>
      </c>
      <c r="L36" s="22"/>
      <c r="M36" s="22"/>
      <c r="N36" s="22"/>
      <c r="O36" s="25">
        <f t="shared" si="49"/>
        <v>0</v>
      </c>
      <c r="P36" s="56">
        <f t="shared" si="54"/>
        <v>3</v>
      </c>
      <c r="Q36" s="56">
        <f t="shared" si="55"/>
        <v>0</v>
      </c>
      <c r="R36" s="56">
        <f t="shared" si="56"/>
        <v>0</v>
      </c>
      <c r="S36" s="105">
        <f t="shared" si="57"/>
        <v>3</v>
      </c>
      <c r="T36" s="14"/>
      <c r="U36" s="14"/>
      <c r="V36" s="4" t="s">
        <v>134</v>
      </c>
    </row>
    <row r="37" spans="1:22" x14ac:dyDescent="0.2">
      <c r="A37" s="63">
        <v>3.1</v>
      </c>
      <c r="B37" s="94"/>
      <c r="C37" s="29" t="s">
        <v>73</v>
      </c>
      <c r="D37" s="38">
        <v>1</v>
      </c>
      <c r="E37" s="23"/>
      <c r="F37" s="23"/>
      <c r="G37" s="25">
        <f t="shared" si="58"/>
        <v>1</v>
      </c>
      <c r="H37" s="45">
        <v>2</v>
      </c>
      <c r="I37" s="22"/>
      <c r="J37" s="22"/>
      <c r="K37" s="25">
        <f t="shared" si="42"/>
        <v>2</v>
      </c>
      <c r="L37" s="22"/>
      <c r="M37" s="22"/>
      <c r="N37" s="22"/>
      <c r="O37" s="25">
        <f t="shared" si="49"/>
        <v>0</v>
      </c>
      <c r="P37" s="56">
        <f t="shared" si="54"/>
        <v>3</v>
      </c>
      <c r="Q37" s="56">
        <f t="shared" si="55"/>
        <v>0</v>
      </c>
      <c r="R37" s="56">
        <f t="shared" si="56"/>
        <v>0</v>
      </c>
      <c r="S37" s="105">
        <f t="shared" si="57"/>
        <v>3</v>
      </c>
      <c r="T37" s="14"/>
      <c r="U37" s="14"/>
      <c r="V37" s="4" t="s">
        <v>133</v>
      </c>
    </row>
    <row r="38" spans="1:22" x14ac:dyDescent="0.2">
      <c r="A38" s="66">
        <f>+A37+0.01</f>
        <v>3.11</v>
      </c>
      <c r="B38" s="93"/>
      <c r="C38" s="29" t="s">
        <v>45</v>
      </c>
      <c r="D38" s="38">
        <v>1</v>
      </c>
      <c r="E38" s="23"/>
      <c r="F38" s="23">
        <v>1</v>
      </c>
      <c r="G38" s="25">
        <f t="shared" si="41"/>
        <v>0</v>
      </c>
      <c r="H38" s="45"/>
      <c r="I38" s="22"/>
      <c r="J38" s="22"/>
      <c r="K38" s="25">
        <f t="shared" si="42"/>
        <v>0</v>
      </c>
      <c r="L38" s="22"/>
      <c r="M38" s="22"/>
      <c r="N38" s="22"/>
      <c r="O38" s="25">
        <f t="shared" si="49"/>
        <v>0</v>
      </c>
      <c r="P38" s="56">
        <f t="shared" si="54"/>
        <v>1</v>
      </c>
      <c r="Q38" s="56">
        <f t="shared" si="55"/>
        <v>0</v>
      </c>
      <c r="R38" s="56">
        <f t="shared" si="56"/>
        <v>1</v>
      </c>
      <c r="S38" s="105">
        <f t="shared" si="57"/>
        <v>0</v>
      </c>
      <c r="T38" s="14"/>
      <c r="U38" s="14"/>
    </row>
    <row r="39" spans="1:22" x14ac:dyDescent="0.2">
      <c r="A39" s="63">
        <f t="shared" ref="A39:A43" si="59">+A38+0.01</f>
        <v>3.1199999999999997</v>
      </c>
      <c r="B39" s="94"/>
      <c r="C39" s="29" t="s">
        <v>46</v>
      </c>
      <c r="D39" s="38">
        <v>1</v>
      </c>
      <c r="E39" s="23"/>
      <c r="F39" s="23"/>
      <c r="G39" s="25">
        <f t="shared" si="41"/>
        <v>1</v>
      </c>
      <c r="H39" s="45">
        <v>1</v>
      </c>
      <c r="I39" s="22"/>
      <c r="J39" s="22"/>
      <c r="K39" s="25">
        <f t="shared" si="42"/>
        <v>1</v>
      </c>
      <c r="L39" s="22"/>
      <c r="M39" s="22"/>
      <c r="N39" s="22"/>
      <c r="O39" s="25">
        <f t="shared" si="49"/>
        <v>0</v>
      </c>
      <c r="P39" s="56">
        <f t="shared" si="54"/>
        <v>2</v>
      </c>
      <c r="Q39" s="56">
        <f t="shared" si="55"/>
        <v>0</v>
      </c>
      <c r="R39" s="56">
        <f t="shared" si="56"/>
        <v>0</v>
      </c>
      <c r="S39" s="105">
        <f t="shared" si="57"/>
        <v>2</v>
      </c>
      <c r="T39" s="14"/>
      <c r="U39" s="14"/>
    </row>
    <row r="40" spans="1:22" x14ac:dyDescent="0.2">
      <c r="A40" s="76">
        <f t="shared" si="59"/>
        <v>3.1299999999999994</v>
      </c>
      <c r="B40" s="101" t="s">
        <v>183</v>
      </c>
      <c r="C40" s="29" t="s">
        <v>82</v>
      </c>
      <c r="D40" s="38">
        <v>2</v>
      </c>
      <c r="E40" s="23"/>
      <c r="F40" s="23"/>
      <c r="G40" s="25">
        <f t="shared" si="41"/>
        <v>0</v>
      </c>
      <c r="H40" s="45"/>
      <c r="I40" s="22"/>
      <c r="J40" s="22"/>
      <c r="K40" s="25">
        <f t="shared" si="42"/>
        <v>0</v>
      </c>
      <c r="L40" s="22"/>
      <c r="M40" s="22"/>
      <c r="N40" s="22"/>
      <c r="O40" s="25">
        <f t="shared" ref="O40:O43" si="60">L40+M40-N40</f>
        <v>0</v>
      </c>
      <c r="P40" s="56">
        <f t="shared" si="54"/>
        <v>2</v>
      </c>
      <c r="Q40" s="56">
        <f t="shared" si="55"/>
        <v>0</v>
      </c>
      <c r="R40" s="56">
        <f t="shared" si="56"/>
        <v>0</v>
      </c>
      <c r="S40" s="105">
        <f t="shared" si="57"/>
        <v>0</v>
      </c>
      <c r="T40" s="14"/>
      <c r="U40" s="14"/>
    </row>
    <row r="41" spans="1:22" x14ac:dyDescent="0.2">
      <c r="A41" s="63">
        <f t="shared" si="59"/>
        <v>3.1399999999999992</v>
      </c>
      <c r="B41" s="94"/>
      <c r="C41" s="29" t="s">
        <v>83</v>
      </c>
      <c r="D41" s="38">
        <v>1</v>
      </c>
      <c r="E41" s="23"/>
      <c r="F41" s="23"/>
      <c r="G41" s="25">
        <f t="shared" si="41"/>
        <v>1</v>
      </c>
      <c r="H41" s="45"/>
      <c r="I41" s="22"/>
      <c r="J41" s="22"/>
      <c r="K41" s="25">
        <f t="shared" si="42"/>
        <v>0</v>
      </c>
      <c r="L41" s="22"/>
      <c r="M41" s="22"/>
      <c r="N41" s="22"/>
      <c r="O41" s="25">
        <f t="shared" si="60"/>
        <v>0</v>
      </c>
      <c r="P41" s="56">
        <f t="shared" si="54"/>
        <v>1</v>
      </c>
      <c r="Q41" s="56">
        <f t="shared" si="55"/>
        <v>0</v>
      </c>
      <c r="R41" s="56">
        <f t="shared" si="56"/>
        <v>0</v>
      </c>
      <c r="S41" s="105">
        <f t="shared" si="57"/>
        <v>1</v>
      </c>
      <c r="T41" s="14"/>
      <c r="U41" s="14"/>
    </row>
    <row r="42" spans="1:22" x14ac:dyDescent="0.2">
      <c r="A42" s="67">
        <f>+A41+0.01</f>
        <v>3.149999999999999</v>
      </c>
      <c r="B42" s="102" t="s">
        <v>183</v>
      </c>
      <c r="C42" s="29" t="s">
        <v>92</v>
      </c>
      <c r="D42" s="38">
        <v>3</v>
      </c>
      <c r="E42" s="23"/>
      <c r="F42" s="23"/>
      <c r="G42" s="25">
        <f t="shared" si="41"/>
        <v>0</v>
      </c>
      <c r="H42" s="45">
        <v>3</v>
      </c>
      <c r="I42" s="22"/>
      <c r="J42" s="22"/>
      <c r="K42" s="25">
        <f t="shared" si="42"/>
        <v>0</v>
      </c>
      <c r="L42" s="22"/>
      <c r="M42" s="22"/>
      <c r="N42" s="22"/>
      <c r="O42" s="25">
        <f t="shared" si="60"/>
        <v>0</v>
      </c>
      <c r="P42" s="56">
        <f t="shared" si="54"/>
        <v>6</v>
      </c>
      <c r="Q42" s="56">
        <f t="shared" si="55"/>
        <v>0</v>
      </c>
      <c r="R42" s="56">
        <f t="shared" si="56"/>
        <v>0</v>
      </c>
      <c r="S42" s="105">
        <f t="shared" si="57"/>
        <v>0</v>
      </c>
      <c r="T42" s="14"/>
      <c r="U42" s="14"/>
    </row>
    <row r="43" spans="1:22" x14ac:dyDescent="0.2">
      <c r="A43" s="63">
        <f t="shared" si="59"/>
        <v>3.1599999999999988</v>
      </c>
      <c r="B43" s="94"/>
      <c r="C43" s="29" t="s">
        <v>5</v>
      </c>
      <c r="D43" s="38">
        <v>3</v>
      </c>
      <c r="E43" s="23"/>
      <c r="F43" s="23"/>
      <c r="G43" s="25">
        <f t="shared" si="41"/>
        <v>3</v>
      </c>
      <c r="H43" s="45">
        <v>3</v>
      </c>
      <c r="I43" s="22"/>
      <c r="J43" s="22"/>
      <c r="K43" s="25">
        <f t="shared" si="42"/>
        <v>3</v>
      </c>
      <c r="L43" s="22"/>
      <c r="M43" s="22"/>
      <c r="N43" s="22"/>
      <c r="O43" s="25">
        <f t="shared" si="60"/>
        <v>0</v>
      </c>
      <c r="P43" s="56">
        <f t="shared" si="54"/>
        <v>6</v>
      </c>
      <c r="Q43" s="56">
        <f t="shared" si="55"/>
        <v>0</v>
      </c>
      <c r="R43" s="56">
        <f t="shared" si="56"/>
        <v>0</v>
      </c>
      <c r="S43" s="105">
        <f t="shared" si="57"/>
        <v>6</v>
      </c>
      <c r="T43" s="14"/>
      <c r="U43" s="14"/>
    </row>
    <row r="44" spans="1:22" x14ac:dyDescent="0.2">
      <c r="A44" s="63"/>
      <c r="B44" s="94"/>
      <c r="C44" s="29"/>
      <c r="D44" s="73">
        <f>SUM(D26:D43)</f>
        <v>37</v>
      </c>
      <c r="E44" s="74">
        <f t="shared" ref="E44:G44" si="61">SUM(E26:E43)</f>
        <v>0</v>
      </c>
      <c r="F44" s="74">
        <f t="shared" si="61"/>
        <v>12</v>
      </c>
      <c r="G44" s="74">
        <f t="shared" si="61"/>
        <v>20</v>
      </c>
      <c r="H44" s="73">
        <f>SUM(H26:H43)</f>
        <v>33</v>
      </c>
      <c r="I44" s="74">
        <f t="shared" ref="I44" si="62">SUM(I26:I43)</f>
        <v>0</v>
      </c>
      <c r="J44" s="74">
        <f t="shared" ref="J44" si="63">SUM(J26:J43)</f>
        <v>3</v>
      </c>
      <c r="K44" s="74">
        <f t="shared" ref="K44" si="64">SUM(K26:K43)</f>
        <v>27</v>
      </c>
      <c r="L44" s="73">
        <f>SUM(L26:L43)</f>
        <v>6</v>
      </c>
      <c r="M44" s="74">
        <f t="shared" ref="M44" si="65">SUM(M26:M43)</f>
        <v>0</v>
      </c>
      <c r="N44" s="74">
        <f t="shared" ref="N44" si="66">SUM(N26:N43)</f>
        <v>0</v>
      </c>
      <c r="O44" s="74">
        <f t="shared" ref="O44" si="67">SUM(O26:O43)</f>
        <v>6</v>
      </c>
      <c r="P44" s="73">
        <f>SUM(P26:P43)</f>
        <v>76</v>
      </c>
      <c r="Q44" s="74">
        <f t="shared" ref="Q44" si="68">SUM(Q26:Q43)</f>
        <v>0</v>
      </c>
      <c r="R44" s="74">
        <f t="shared" ref="R44" si="69">SUM(R26:R43)</f>
        <v>15</v>
      </c>
      <c r="S44" s="75">
        <f t="shared" ref="S44" si="70">SUM(S26:S43)</f>
        <v>53</v>
      </c>
      <c r="T44" s="14"/>
      <c r="U44" s="14"/>
    </row>
    <row r="45" spans="1:22" x14ac:dyDescent="0.2">
      <c r="A45" s="63"/>
      <c r="B45" s="94"/>
      <c r="C45" s="29"/>
      <c r="D45" s="38"/>
      <c r="E45" s="23"/>
      <c r="F45" s="23"/>
      <c r="G45" s="23"/>
      <c r="H45" s="38"/>
      <c r="I45" s="23"/>
      <c r="J45" s="23"/>
      <c r="K45" s="23"/>
      <c r="L45" s="23"/>
      <c r="M45" s="23"/>
      <c r="N45" s="23"/>
      <c r="O45" s="23"/>
      <c r="P45" s="38"/>
      <c r="Q45" s="23"/>
      <c r="R45" s="23"/>
      <c r="S45" s="86"/>
      <c r="T45" s="14"/>
      <c r="U45" s="14"/>
    </row>
    <row r="46" spans="1:22" x14ac:dyDescent="0.2">
      <c r="A46" s="122" t="str">
        <f>A$8</f>
        <v>Ref</v>
      </c>
      <c r="B46" s="124" t="str">
        <f>B$8</f>
        <v>E</v>
      </c>
      <c r="C46" s="122" t="str">
        <f>C$8</f>
        <v>Task</v>
      </c>
      <c r="D46" s="117" t="str">
        <f>D$8</f>
        <v>David</v>
      </c>
      <c r="E46" s="118"/>
      <c r="F46" s="118"/>
      <c r="G46" s="119"/>
      <c r="H46" s="117" t="str">
        <f>H$8</f>
        <v>Charles</v>
      </c>
      <c r="I46" s="118"/>
      <c r="J46" s="118"/>
      <c r="K46" s="119"/>
      <c r="L46" s="117" t="str">
        <f>L$8</f>
        <v>Others</v>
      </c>
      <c r="M46" s="118"/>
      <c r="N46" s="118"/>
      <c r="O46" s="119"/>
      <c r="P46" s="117" t="str">
        <f>P$8</f>
        <v>Total</v>
      </c>
      <c r="Q46" s="118"/>
      <c r="R46" s="118"/>
      <c r="S46" s="119"/>
      <c r="T46" s="120" t="str">
        <f>T$8</f>
        <v>Est/Act Date</v>
      </c>
      <c r="U46" s="120" t="str">
        <f>U$8</f>
        <v>Product Version</v>
      </c>
      <c r="V46" s="122" t="str">
        <f>V$8</f>
        <v>Comments</v>
      </c>
    </row>
    <row r="47" spans="1:22" ht="24" x14ac:dyDescent="0.2">
      <c r="A47" s="123"/>
      <c r="B47" s="125"/>
      <c r="C47" s="123"/>
      <c r="D47" s="36" t="str">
        <f>D$9</f>
        <v xml:space="preserve">Est. </v>
      </c>
      <c r="E47" s="36" t="str">
        <f>E$9</f>
        <v>Var</v>
      </c>
      <c r="F47" s="36" t="str">
        <f>F$9</f>
        <v>Done</v>
      </c>
      <c r="G47" s="36" t="str">
        <f t="shared" ref="G47:S47" si="71">G$9</f>
        <v>To Do</v>
      </c>
      <c r="H47" s="36" t="str">
        <f t="shared" si="71"/>
        <v xml:space="preserve">Est. </v>
      </c>
      <c r="I47" s="36" t="str">
        <f t="shared" si="71"/>
        <v>Var</v>
      </c>
      <c r="J47" s="36" t="str">
        <f>J$9</f>
        <v>Done</v>
      </c>
      <c r="K47" s="36" t="str">
        <f t="shared" si="71"/>
        <v>To Do</v>
      </c>
      <c r="L47" s="36" t="str">
        <f t="shared" si="71"/>
        <v xml:space="preserve">Est. </v>
      </c>
      <c r="M47" s="36" t="str">
        <f t="shared" si="71"/>
        <v>Var</v>
      </c>
      <c r="N47" s="36" t="str">
        <f>N$9</f>
        <v>Done</v>
      </c>
      <c r="O47" s="36" t="str">
        <f t="shared" si="71"/>
        <v>To Do</v>
      </c>
      <c r="P47" s="36" t="str">
        <f t="shared" si="71"/>
        <v xml:space="preserve">Est. </v>
      </c>
      <c r="Q47" s="36" t="str">
        <f t="shared" si="71"/>
        <v>Var</v>
      </c>
      <c r="R47" s="36" t="str">
        <f t="shared" si="71"/>
        <v>Done</v>
      </c>
      <c r="S47" s="36" t="str">
        <f t="shared" si="71"/>
        <v>To Do</v>
      </c>
      <c r="T47" s="121"/>
      <c r="U47" s="121"/>
      <c r="V47" s="123"/>
    </row>
    <row r="48" spans="1:22" x14ac:dyDescent="0.2">
      <c r="A48" s="7"/>
      <c r="C48" s="12" t="s">
        <v>143</v>
      </c>
      <c r="D48" s="37"/>
      <c r="E48" s="40"/>
      <c r="F48" s="40"/>
      <c r="G48" s="31"/>
      <c r="H48" s="37"/>
      <c r="I48" s="40"/>
      <c r="J48" s="40"/>
      <c r="K48" s="24"/>
      <c r="L48" s="40"/>
      <c r="M48" s="40"/>
      <c r="N48" s="40"/>
      <c r="O48" s="40"/>
      <c r="P48" s="37"/>
      <c r="Q48" s="40"/>
      <c r="R48" s="40"/>
      <c r="S48" s="24"/>
      <c r="T48" s="6"/>
      <c r="U48" s="6"/>
    </row>
    <row r="49" spans="1:22" x14ac:dyDescent="0.2">
      <c r="A49" s="59">
        <f>A27+1</f>
        <v>4</v>
      </c>
      <c r="B49" s="93"/>
      <c r="C49" s="29" t="s">
        <v>169</v>
      </c>
      <c r="D49" s="38">
        <v>60</v>
      </c>
      <c r="E49" s="23"/>
      <c r="F49" s="23">
        <v>60</v>
      </c>
      <c r="G49" s="25">
        <f t="shared" ref="G49:G52" si="72">(D49+E49-F49)*(B49="")</f>
        <v>0</v>
      </c>
      <c r="H49" s="45">
        <v>28</v>
      </c>
      <c r="I49" s="22"/>
      <c r="J49" s="22">
        <v>28</v>
      </c>
      <c r="K49" s="25">
        <f t="shared" ref="K49:K52" si="73">(H49+I49-J49)*(B49="")</f>
        <v>0</v>
      </c>
      <c r="L49" s="22"/>
      <c r="M49" s="22"/>
      <c r="N49" s="22"/>
      <c r="O49" s="25">
        <f t="shared" ref="O49:O52" si="74">L49+M49-N49</f>
        <v>0</v>
      </c>
      <c r="P49" s="56">
        <f t="shared" ref="P49" si="75">D49+H49+L49</f>
        <v>88</v>
      </c>
      <c r="Q49" s="56">
        <f t="shared" ref="Q49" si="76">E49+I49+M49</f>
        <v>0</v>
      </c>
      <c r="R49" s="56">
        <f t="shared" ref="R49:S52" si="77">F49+J49+N49</f>
        <v>88</v>
      </c>
      <c r="S49" s="105">
        <f t="shared" si="77"/>
        <v>0</v>
      </c>
      <c r="T49" s="26"/>
      <c r="U49" s="26"/>
    </row>
    <row r="50" spans="1:22" x14ac:dyDescent="0.2">
      <c r="A50" s="28">
        <f t="shared" ref="A50" si="78">+A49+0.1</f>
        <v>4.0999999999999996</v>
      </c>
      <c r="B50" s="94"/>
      <c r="C50" s="13" t="s">
        <v>170</v>
      </c>
      <c r="D50" s="38">
        <v>72</v>
      </c>
      <c r="E50" s="23"/>
      <c r="F50" s="23">
        <v>60</v>
      </c>
      <c r="G50" s="25">
        <f t="shared" si="72"/>
        <v>12</v>
      </c>
      <c r="H50" s="45">
        <v>28</v>
      </c>
      <c r="I50" s="22"/>
      <c r="J50" s="22">
        <v>28</v>
      </c>
      <c r="K50" s="25">
        <f t="shared" si="73"/>
        <v>0</v>
      </c>
      <c r="L50" s="22"/>
      <c r="M50" s="22"/>
      <c r="N50" s="22"/>
      <c r="O50" s="25">
        <f t="shared" si="74"/>
        <v>0</v>
      </c>
      <c r="P50" s="56">
        <f t="shared" ref="P50:P52" si="79">D50+H50+L50</f>
        <v>100</v>
      </c>
      <c r="Q50" s="56">
        <f t="shared" ref="Q50:Q52" si="80">E50+I50+M50</f>
        <v>0</v>
      </c>
      <c r="R50" s="56">
        <f t="shared" ref="R50:R52" si="81">F50+J50+N50</f>
        <v>88</v>
      </c>
      <c r="S50" s="105">
        <f t="shared" si="77"/>
        <v>12</v>
      </c>
      <c r="T50" s="6"/>
      <c r="U50" s="6"/>
      <c r="V50" s="4" t="s">
        <v>175</v>
      </c>
    </row>
    <row r="51" spans="1:22" x14ac:dyDescent="0.2">
      <c r="A51" s="28">
        <f>+A49+0.1</f>
        <v>4.0999999999999996</v>
      </c>
      <c r="B51" s="94"/>
      <c r="C51" s="13" t="s">
        <v>144</v>
      </c>
      <c r="D51" s="38">
        <v>21</v>
      </c>
      <c r="E51" s="23"/>
      <c r="F51" s="23">
        <v>21</v>
      </c>
      <c r="G51" s="25">
        <f t="shared" si="72"/>
        <v>0</v>
      </c>
      <c r="H51" s="38">
        <v>90</v>
      </c>
      <c r="I51" s="23"/>
      <c r="J51" s="23">
        <v>28</v>
      </c>
      <c r="K51" s="25">
        <f t="shared" si="73"/>
        <v>62</v>
      </c>
      <c r="L51" s="23"/>
      <c r="M51" s="23"/>
      <c r="N51" s="23"/>
      <c r="O51" s="25">
        <f t="shared" ref="O51" si="82">L51+M51-N51</f>
        <v>0</v>
      </c>
      <c r="P51" s="56">
        <f t="shared" ref="P51" si="83">D51+H51+L51</f>
        <v>111</v>
      </c>
      <c r="Q51" s="56">
        <f t="shared" ref="Q51" si="84">E51+I51+M51</f>
        <v>0</v>
      </c>
      <c r="R51" s="56">
        <f t="shared" ref="R51" si="85">F51+J51+N51</f>
        <v>49</v>
      </c>
      <c r="S51" s="105">
        <f t="shared" si="77"/>
        <v>62</v>
      </c>
      <c r="T51" s="14"/>
      <c r="U51" s="14"/>
      <c r="V51" t="s">
        <v>171</v>
      </c>
    </row>
    <row r="52" spans="1:22" x14ac:dyDescent="0.2">
      <c r="A52" s="28">
        <f>+A50+0.1</f>
        <v>4.1999999999999993</v>
      </c>
      <c r="B52" s="94"/>
      <c r="C52" s="13" t="s">
        <v>172</v>
      </c>
      <c r="D52" s="38">
        <v>7</v>
      </c>
      <c r="E52" s="23"/>
      <c r="F52" s="23"/>
      <c r="G52" s="25">
        <f t="shared" si="72"/>
        <v>7</v>
      </c>
      <c r="H52" s="38">
        <v>7</v>
      </c>
      <c r="I52" s="23"/>
      <c r="J52" s="23"/>
      <c r="K52" s="25">
        <f t="shared" si="73"/>
        <v>7</v>
      </c>
      <c r="L52" s="23"/>
      <c r="M52" s="23"/>
      <c r="N52" s="23"/>
      <c r="O52" s="25">
        <f t="shared" si="74"/>
        <v>0</v>
      </c>
      <c r="P52" s="56">
        <f t="shared" si="79"/>
        <v>14</v>
      </c>
      <c r="Q52" s="56">
        <f t="shared" si="80"/>
        <v>0</v>
      </c>
      <c r="R52" s="56">
        <f t="shared" si="81"/>
        <v>0</v>
      </c>
      <c r="S52" s="105">
        <f t="shared" si="77"/>
        <v>14</v>
      </c>
      <c r="T52" s="14"/>
      <c r="U52" s="14"/>
    </row>
    <row r="53" spans="1:22" x14ac:dyDescent="0.2">
      <c r="A53" s="63"/>
      <c r="B53" s="94"/>
      <c r="C53" s="29"/>
      <c r="D53" s="73">
        <f>SUM(D49:D52)</f>
        <v>160</v>
      </c>
      <c r="E53" s="74">
        <f t="shared" ref="E53:K53" si="86">SUM(E49:E52)</f>
        <v>0</v>
      </c>
      <c r="F53" s="74">
        <f t="shared" si="86"/>
        <v>141</v>
      </c>
      <c r="G53" s="74">
        <f t="shared" si="86"/>
        <v>19</v>
      </c>
      <c r="H53" s="73">
        <f t="shared" si="86"/>
        <v>153</v>
      </c>
      <c r="I53" s="74">
        <f t="shared" si="86"/>
        <v>0</v>
      </c>
      <c r="J53" s="74">
        <f t="shared" si="86"/>
        <v>84</v>
      </c>
      <c r="K53" s="75">
        <f t="shared" si="86"/>
        <v>69</v>
      </c>
      <c r="L53" s="73">
        <f t="shared" ref="L53" si="87">SUM(L49:L52)</f>
        <v>0</v>
      </c>
      <c r="M53" s="74">
        <f t="shared" ref="M53" si="88">SUM(M49:M52)</f>
        <v>0</v>
      </c>
      <c r="N53" s="74">
        <f t="shared" ref="N53" si="89">SUM(N49:N52)</f>
        <v>0</v>
      </c>
      <c r="O53" s="75">
        <f t="shared" ref="O53" si="90">SUM(O49:O52)</f>
        <v>0</v>
      </c>
      <c r="P53" s="73">
        <f t="shared" ref="P53" si="91">SUM(P49:P52)</f>
        <v>313</v>
      </c>
      <c r="Q53" s="74">
        <f t="shared" ref="Q53" si="92">SUM(Q49:Q52)</f>
        <v>0</v>
      </c>
      <c r="R53" s="74">
        <f t="shared" ref="R53" si="93">SUM(R49:R52)</f>
        <v>225</v>
      </c>
      <c r="S53" s="75">
        <f t="shared" ref="S53" si="94">SUM(S49:S52)</f>
        <v>88</v>
      </c>
      <c r="T53" s="14"/>
      <c r="U53" s="14"/>
    </row>
    <row r="54" spans="1:22" x14ac:dyDescent="0.2">
      <c r="A54" s="63"/>
      <c r="B54" s="94"/>
      <c r="C54" s="29"/>
      <c r="D54" s="38"/>
      <c r="E54" s="23"/>
      <c r="F54" s="23"/>
      <c r="G54" s="23"/>
      <c r="H54" s="38"/>
      <c r="I54" s="23"/>
      <c r="J54" s="23"/>
      <c r="K54" s="23"/>
      <c r="L54" s="23"/>
      <c r="M54" s="23"/>
      <c r="N54" s="23"/>
      <c r="O54" s="23"/>
      <c r="P54" s="38"/>
      <c r="Q54" s="23"/>
      <c r="R54" s="23"/>
      <c r="S54" s="86"/>
      <c r="T54" s="14"/>
      <c r="U54" s="14"/>
    </row>
    <row r="55" spans="1:22" x14ac:dyDescent="0.2">
      <c r="A55" s="122" t="str">
        <f>A$8</f>
        <v>Ref</v>
      </c>
      <c r="B55" s="124" t="str">
        <f>B$8</f>
        <v>E</v>
      </c>
      <c r="C55" s="122" t="str">
        <f>C$8</f>
        <v>Task</v>
      </c>
      <c r="D55" s="117" t="str">
        <f>D$8</f>
        <v>David</v>
      </c>
      <c r="E55" s="118"/>
      <c r="F55" s="118"/>
      <c r="G55" s="119"/>
      <c r="H55" s="117" t="str">
        <f>H$8</f>
        <v>Charles</v>
      </c>
      <c r="I55" s="118"/>
      <c r="J55" s="118"/>
      <c r="K55" s="119"/>
      <c r="L55" s="117" t="str">
        <f>L$8</f>
        <v>Others</v>
      </c>
      <c r="M55" s="118"/>
      <c r="N55" s="118"/>
      <c r="O55" s="119"/>
      <c r="P55" s="117" t="str">
        <f>P$8</f>
        <v>Total</v>
      </c>
      <c r="Q55" s="118"/>
      <c r="R55" s="118"/>
      <c r="S55" s="119"/>
      <c r="T55" s="120" t="str">
        <f>T$8</f>
        <v>Est/Act Date</v>
      </c>
      <c r="U55" s="120" t="str">
        <f>U$8</f>
        <v>Product Version</v>
      </c>
      <c r="V55" s="122" t="str">
        <f>V$8</f>
        <v>Comments</v>
      </c>
    </row>
    <row r="56" spans="1:22" ht="24" x14ac:dyDescent="0.2">
      <c r="A56" s="123"/>
      <c r="B56" s="125"/>
      <c r="C56" s="123"/>
      <c r="D56" s="36" t="str">
        <f>D$9</f>
        <v xml:space="preserve">Est. </v>
      </c>
      <c r="E56" s="36" t="str">
        <f>E$9</f>
        <v>Var</v>
      </c>
      <c r="F56" s="36" t="str">
        <f>F$9</f>
        <v>Done</v>
      </c>
      <c r="G56" s="36" t="str">
        <f t="shared" ref="G56:S56" si="95">G$9</f>
        <v>To Do</v>
      </c>
      <c r="H56" s="36" t="str">
        <f t="shared" si="95"/>
        <v xml:space="preserve">Est. </v>
      </c>
      <c r="I56" s="36" t="str">
        <f t="shared" si="95"/>
        <v>Var</v>
      </c>
      <c r="J56" s="36" t="str">
        <f>J$9</f>
        <v>Done</v>
      </c>
      <c r="K56" s="36" t="str">
        <f t="shared" si="95"/>
        <v>To Do</v>
      </c>
      <c r="L56" s="36" t="str">
        <f t="shared" si="95"/>
        <v xml:space="preserve">Est. </v>
      </c>
      <c r="M56" s="36" t="str">
        <f t="shared" si="95"/>
        <v>Var</v>
      </c>
      <c r="N56" s="36" t="str">
        <f>N$9</f>
        <v>Done</v>
      </c>
      <c r="O56" s="36" t="str">
        <f t="shared" si="95"/>
        <v>To Do</v>
      </c>
      <c r="P56" s="36" t="str">
        <f t="shared" si="95"/>
        <v xml:space="preserve">Est. </v>
      </c>
      <c r="Q56" s="36" t="str">
        <f t="shared" si="95"/>
        <v>Var</v>
      </c>
      <c r="R56" s="36" t="str">
        <f t="shared" si="95"/>
        <v>Done</v>
      </c>
      <c r="S56" s="36" t="str">
        <f t="shared" si="95"/>
        <v>To Do</v>
      </c>
      <c r="T56" s="121"/>
      <c r="U56" s="121"/>
      <c r="V56" s="123"/>
    </row>
    <row r="57" spans="1:22" x14ac:dyDescent="0.2">
      <c r="A57" s="7"/>
      <c r="C57" s="12" t="s">
        <v>160</v>
      </c>
      <c r="D57" s="37"/>
      <c r="E57" s="40"/>
      <c r="F57" s="40"/>
      <c r="G57" s="31"/>
      <c r="H57" s="37"/>
      <c r="I57" s="40"/>
      <c r="J57" s="40"/>
      <c r="K57" s="24"/>
      <c r="L57" s="40"/>
      <c r="M57" s="40"/>
      <c r="N57" s="40"/>
      <c r="O57" s="40"/>
      <c r="P57" s="37"/>
      <c r="Q57" s="40"/>
      <c r="R57" s="40"/>
      <c r="S57" s="24"/>
      <c r="T57" s="6"/>
      <c r="U57" s="6"/>
    </row>
    <row r="58" spans="1:22" x14ac:dyDescent="0.2">
      <c r="A58" s="61">
        <f>A49+1</f>
        <v>5</v>
      </c>
      <c r="B58" s="96"/>
      <c r="C58" s="29" t="s">
        <v>145</v>
      </c>
      <c r="D58" s="38">
        <v>2</v>
      </c>
      <c r="E58" s="23"/>
      <c r="F58" s="23">
        <v>1</v>
      </c>
      <c r="G58" s="25">
        <f t="shared" ref="G58:G61" si="96">(D58+E58-F58)*(B58="")</f>
        <v>1</v>
      </c>
      <c r="H58" s="45">
        <v>14</v>
      </c>
      <c r="I58" s="22"/>
      <c r="J58" s="22">
        <v>10</v>
      </c>
      <c r="K58" s="25">
        <f t="shared" ref="K58:K61" si="97">(H58+I58-J58)*(B58="")</f>
        <v>4</v>
      </c>
      <c r="L58" s="22"/>
      <c r="M58" s="22"/>
      <c r="N58" s="22"/>
      <c r="O58" s="25">
        <f t="shared" ref="O58:O60" si="98">L58+M58-N58</f>
        <v>0</v>
      </c>
      <c r="P58" s="56">
        <f t="shared" ref="P58" si="99">D58+H58+L58</f>
        <v>16</v>
      </c>
      <c r="Q58" s="56">
        <f t="shared" ref="Q58" si="100">E58+I58+M58</f>
        <v>0</v>
      </c>
      <c r="R58" s="56">
        <f t="shared" ref="R58:S61" si="101">F58+J58+N58</f>
        <v>11</v>
      </c>
      <c r="S58" s="105">
        <f t="shared" si="101"/>
        <v>5</v>
      </c>
      <c r="T58" s="26"/>
      <c r="U58" s="26"/>
      <c r="V58" s="4" t="s">
        <v>102</v>
      </c>
    </row>
    <row r="59" spans="1:22" x14ac:dyDescent="0.2">
      <c r="A59" s="28">
        <f t="shared" ref="A59:A61" si="102">+A58+0.1</f>
        <v>5.0999999999999996</v>
      </c>
      <c r="B59" s="94"/>
      <c r="C59" s="13" t="s">
        <v>146</v>
      </c>
      <c r="D59" s="38">
        <v>28</v>
      </c>
      <c r="E59" s="23"/>
      <c r="F59" s="23">
        <v>21</v>
      </c>
      <c r="G59" s="25">
        <f t="shared" si="96"/>
        <v>7</v>
      </c>
      <c r="H59" s="45">
        <v>14</v>
      </c>
      <c r="I59" s="22"/>
      <c r="J59" s="22">
        <v>2</v>
      </c>
      <c r="K59" s="25">
        <f t="shared" si="97"/>
        <v>12</v>
      </c>
      <c r="L59" s="22"/>
      <c r="M59" s="22"/>
      <c r="N59" s="22"/>
      <c r="O59" s="25">
        <f t="shared" si="98"/>
        <v>0</v>
      </c>
      <c r="P59" s="56">
        <f t="shared" ref="P59:P60" si="103">D59+H59+L59</f>
        <v>42</v>
      </c>
      <c r="Q59" s="56">
        <f t="shared" ref="Q59:Q60" si="104">E59+I59+M59</f>
        <v>0</v>
      </c>
      <c r="R59" s="56">
        <f t="shared" ref="R59:R60" si="105">F59+J59+N59</f>
        <v>23</v>
      </c>
      <c r="S59" s="105">
        <f t="shared" si="101"/>
        <v>19</v>
      </c>
      <c r="T59" s="6"/>
      <c r="U59" s="6"/>
      <c r="V59" s="4" t="s">
        <v>147</v>
      </c>
    </row>
    <row r="60" spans="1:22" x14ac:dyDescent="0.2">
      <c r="A60" s="28">
        <f t="shared" si="102"/>
        <v>5.1999999999999993</v>
      </c>
      <c r="B60" s="94"/>
      <c r="C60" s="13" t="s">
        <v>173</v>
      </c>
      <c r="D60" s="38">
        <v>28</v>
      </c>
      <c r="E60" s="23"/>
      <c r="F60" s="23"/>
      <c r="G60" s="25">
        <f t="shared" si="96"/>
        <v>28</v>
      </c>
      <c r="H60" s="45">
        <v>7</v>
      </c>
      <c r="I60" s="22"/>
      <c r="J60" s="22"/>
      <c r="K60" s="25">
        <f t="shared" si="97"/>
        <v>7</v>
      </c>
      <c r="L60" s="22"/>
      <c r="M60" s="22"/>
      <c r="N60" s="22"/>
      <c r="O60" s="25">
        <f t="shared" si="98"/>
        <v>0</v>
      </c>
      <c r="P60" s="56">
        <f t="shared" si="103"/>
        <v>35</v>
      </c>
      <c r="Q60" s="56">
        <f t="shared" si="104"/>
        <v>0</v>
      </c>
      <c r="R60" s="56">
        <f t="shared" si="105"/>
        <v>0</v>
      </c>
      <c r="S60" s="105">
        <f t="shared" si="101"/>
        <v>35</v>
      </c>
      <c r="T60" s="6"/>
      <c r="U60" s="6"/>
      <c r="V60" s="4" t="s">
        <v>174</v>
      </c>
    </row>
    <row r="61" spans="1:22" x14ac:dyDescent="0.2">
      <c r="A61" s="28">
        <f t="shared" si="102"/>
        <v>5.2999999999999989</v>
      </c>
      <c r="B61" s="94"/>
      <c r="C61" s="13" t="s">
        <v>172</v>
      </c>
      <c r="D61" s="38">
        <v>7</v>
      </c>
      <c r="E61" s="23"/>
      <c r="F61" s="23"/>
      <c r="G61" s="25">
        <f t="shared" si="96"/>
        <v>7</v>
      </c>
      <c r="H61" s="45">
        <v>7</v>
      </c>
      <c r="I61" s="22"/>
      <c r="J61" s="22"/>
      <c r="K61" s="25">
        <f t="shared" si="97"/>
        <v>7</v>
      </c>
      <c r="L61" s="22"/>
      <c r="M61" s="22"/>
      <c r="N61" s="22"/>
      <c r="O61" s="25">
        <f t="shared" ref="O61" si="106">L61+M61-N61</f>
        <v>0</v>
      </c>
      <c r="P61" s="56">
        <f t="shared" ref="P61" si="107">D61+H61+L61</f>
        <v>14</v>
      </c>
      <c r="Q61" s="56">
        <f t="shared" ref="Q61" si="108">E61+I61+M61</f>
        <v>0</v>
      </c>
      <c r="R61" s="56">
        <f t="shared" ref="R61" si="109">F61+J61+N61</f>
        <v>0</v>
      </c>
      <c r="S61" s="105">
        <f t="shared" si="101"/>
        <v>14</v>
      </c>
      <c r="T61" s="6"/>
      <c r="U61" s="6"/>
      <c r="V61" s="4"/>
    </row>
    <row r="62" spans="1:22" x14ac:dyDescent="0.2">
      <c r="A62" s="28"/>
      <c r="B62" s="94"/>
      <c r="C62" s="13"/>
      <c r="D62" s="73">
        <f>SUM(D58:D61)</f>
        <v>65</v>
      </c>
      <c r="E62" s="74">
        <f t="shared" ref="E62" si="110">SUM(E58:E61)</f>
        <v>0</v>
      </c>
      <c r="F62" s="74">
        <f t="shared" ref="F62" si="111">SUM(F58:F61)</f>
        <v>22</v>
      </c>
      <c r="G62" s="74">
        <f t="shared" ref="G62" si="112">SUM(G58:G61)</f>
        <v>43</v>
      </c>
      <c r="H62" s="73">
        <f t="shared" ref="H62" si="113">SUM(H58:H61)</f>
        <v>42</v>
      </c>
      <c r="I62" s="74">
        <f t="shared" ref="I62" si="114">SUM(I58:I61)</f>
        <v>0</v>
      </c>
      <c r="J62" s="74">
        <f t="shared" ref="J62" si="115">SUM(J58:J61)</f>
        <v>12</v>
      </c>
      <c r="K62" s="75">
        <f t="shared" ref="K62" si="116">SUM(K58:K61)</f>
        <v>30</v>
      </c>
      <c r="L62" s="73">
        <f t="shared" ref="L62" si="117">SUM(L58:L61)</f>
        <v>0</v>
      </c>
      <c r="M62" s="74">
        <f t="shared" ref="M62" si="118">SUM(M58:M61)</f>
        <v>0</v>
      </c>
      <c r="N62" s="74">
        <f t="shared" ref="N62" si="119">SUM(N58:N61)</f>
        <v>0</v>
      </c>
      <c r="O62" s="75">
        <f t="shared" ref="O62" si="120">SUM(O58:O61)</f>
        <v>0</v>
      </c>
      <c r="P62" s="73">
        <f t="shared" ref="P62" si="121">SUM(P58:P61)</f>
        <v>107</v>
      </c>
      <c r="Q62" s="74">
        <f t="shared" ref="Q62" si="122">SUM(Q58:Q61)</f>
        <v>0</v>
      </c>
      <c r="R62" s="74">
        <f t="shared" ref="R62" si="123">SUM(R58:R61)</f>
        <v>34</v>
      </c>
      <c r="S62" s="75">
        <f t="shared" ref="S62" si="124">SUM(S58:S61)</f>
        <v>73</v>
      </c>
      <c r="T62" s="6"/>
      <c r="U62" s="6"/>
      <c r="V62" s="4"/>
    </row>
    <row r="63" spans="1:22" x14ac:dyDescent="0.2">
      <c r="A63" s="28"/>
      <c r="B63" s="94"/>
      <c r="C63" s="13"/>
      <c r="D63" s="65"/>
      <c r="E63" s="23"/>
      <c r="F63" s="23"/>
      <c r="G63" s="87"/>
      <c r="H63" s="45"/>
      <c r="I63" s="22"/>
      <c r="J63" s="22"/>
      <c r="K63" s="22"/>
      <c r="L63" s="22"/>
      <c r="M63" s="22"/>
      <c r="N63" s="22"/>
      <c r="O63" s="22"/>
      <c r="P63" s="78"/>
      <c r="Q63" s="78"/>
      <c r="R63" s="78"/>
      <c r="S63" s="79"/>
      <c r="T63" s="6"/>
      <c r="U63" s="6"/>
      <c r="V63" s="4"/>
    </row>
    <row r="64" spans="1:22" x14ac:dyDescent="0.2">
      <c r="A64" s="122" t="str">
        <f>A$8</f>
        <v>Ref</v>
      </c>
      <c r="B64" s="124" t="str">
        <f>B$8</f>
        <v>E</v>
      </c>
      <c r="C64" s="122" t="str">
        <f>C$8</f>
        <v>Task</v>
      </c>
      <c r="D64" s="117" t="str">
        <f>D$8</f>
        <v>David</v>
      </c>
      <c r="E64" s="118"/>
      <c r="F64" s="118"/>
      <c r="G64" s="119"/>
      <c r="H64" s="117" t="str">
        <f>H$8</f>
        <v>Charles</v>
      </c>
      <c r="I64" s="118"/>
      <c r="J64" s="118"/>
      <c r="K64" s="119"/>
      <c r="L64" s="117" t="str">
        <f>L$8</f>
        <v>Others</v>
      </c>
      <c r="M64" s="118"/>
      <c r="N64" s="118"/>
      <c r="O64" s="119"/>
      <c r="P64" s="117" t="str">
        <f>P$8</f>
        <v>Total</v>
      </c>
      <c r="Q64" s="118"/>
      <c r="R64" s="118"/>
      <c r="S64" s="119"/>
      <c r="T64" s="120" t="str">
        <f>T$8</f>
        <v>Est/Act Date</v>
      </c>
      <c r="U64" s="120" t="str">
        <f>U$8</f>
        <v>Product Version</v>
      </c>
      <c r="V64" s="122" t="str">
        <f>V$8</f>
        <v>Comments</v>
      </c>
    </row>
    <row r="65" spans="1:24" ht="24" x14ac:dyDescent="0.2">
      <c r="A65" s="123"/>
      <c r="B65" s="125"/>
      <c r="C65" s="123"/>
      <c r="D65" s="36" t="str">
        <f>D$9</f>
        <v xml:space="preserve">Est. </v>
      </c>
      <c r="E65" s="36" t="str">
        <f>E$9</f>
        <v>Var</v>
      </c>
      <c r="F65" s="36" t="str">
        <f>F$9</f>
        <v>Done</v>
      </c>
      <c r="G65" s="36" t="str">
        <f t="shared" ref="G65:S65" si="125">G$9</f>
        <v>To Do</v>
      </c>
      <c r="H65" s="36" t="str">
        <f t="shared" si="125"/>
        <v xml:space="preserve">Est. </v>
      </c>
      <c r="I65" s="36" t="str">
        <f t="shared" si="125"/>
        <v>Var</v>
      </c>
      <c r="J65" s="36" t="str">
        <f>J$9</f>
        <v>Done</v>
      </c>
      <c r="K65" s="36" t="str">
        <f t="shared" si="125"/>
        <v>To Do</v>
      </c>
      <c r="L65" s="36" t="str">
        <f t="shared" si="125"/>
        <v xml:space="preserve">Est. </v>
      </c>
      <c r="M65" s="36" t="str">
        <f t="shared" si="125"/>
        <v>Var</v>
      </c>
      <c r="N65" s="36" t="str">
        <f>N$9</f>
        <v>Done</v>
      </c>
      <c r="O65" s="36" t="str">
        <f t="shared" si="125"/>
        <v>To Do</v>
      </c>
      <c r="P65" s="36" t="str">
        <f t="shared" si="125"/>
        <v xml:space="preserve">Est. </v>
      </c>
      <c r="Q65" s="36" t="str">
        <f t="shared" si="125"/>
        <v>Var</v>
      </c>
      <c r="R65" s="36" t="str">
        <f t="shared" si="125"/>
        <v>Done</v>
      </c>
      <c r="S65" s="36" t="str">
        <f t="shared" si="125"/>
        <v>To Do</v>
      </c>
      <c r="T65" s="121"/>
      <c r="U65" s="121"/>
      <c r="V65" s="123"/>
    </row>
    <row r="66" spans="1:24" x14ac:dyDescent="0.2">
      <c r="A66" s="7"/>
      <c r="C66" s="12" t="s">
        <v>142</v>
      </c>
      <c r="D66" s="37"/>
      <c r="E66" s="40"/>
      <c r="F66" s="40"/>
      <c r="G66" s="31"/>
      <c r="H66" s="37"/>
      <c r="I66" s="40"/>
      <c r="J66" s="40"/>
      <c r="K66" s="24"/>
      <c r="L66" s="40"/>
      <c r="M66" s="40"/>
      <c r="N66" s="40"/>
      <c r="O66" s="40"/>
      <c r="P66" s="37"/>
      <c r="Q66" s="40"/>
      <c r="R66" s="40"/>
      <c r="S66" s="24"/>
      <c r="T66" s="6"/>
      <c r="U66" s="6"/>
    </row>
    <row r="67" spans="1:24" x14ac:dyDescent="0.2">
      <c r="A67" s="61">
        <f>A58+1</f>
        <v>6</v>
      </c>
      <c r="B67" s="96"/>
      <c r="C67" s="29" t="s">
        <v>148</v>
      </c>
      <c r="D67" s="38">
        <v>84</v>
      </c>
      <c r="E67" s="23"/>
      <c r="F67" s="23">
        <v>60</v>
      </c>
      <c r="G67" s="25">
        <f t="shared" ref="G67:G69" si="126">(D67+E67-F67)*(B67="")</f>
        <v>24</v>
      </c>
      <c r="H67" s="45"/>
      <c r="I67" s="22"/>
      <c r="J67" s="22"/>
      <c r="K67" s="25">
        <f t="shared" ref="K67:K69" si="127">(H67+I67-J67)*(B67="")</f>
        <v>0</v>
      </c>
      <c r="L67" s="22"/>
      <c r="M67" s="22"/>
      <c r="N67" s="22"/>
      <c r="O67" s="25">
        <f t="shared" ref="O67" si="128">L67+M67-N67</f>
        <v>0</v>
      </c>
      <c r="P67" s="56">
        <f t="shared" ref="P67" si="129">D67+H67+L67</f>
        <v>84</v>
      </c>
      <c r="Q67" s="56">
        <f t="shared" ref="Q67" si="130">E67+I67+M67</f>
        <v>0</v>
      </c>
      <c r="R67" s="56">
        <f t="shared" ref="R67:S69" si="131">F67+J67+N67</f>
        <v>60</v>
      </c>
      <c r="S67" s="105">
        <f t="shared" si="131"/>
        <v>24</v>
      </c>
      <c r="T67" s="26"/>
      <c r="U67" s="26"/>
    </row>
    <row r="68" spans="1:24" x14ac:dyDescent="0.2">
      <c r="A68" s="28">
        <f t="shared" ref="A68:A69" si="132">+A67+0.1</f>
        <v>6.1</v>
      </c>
      <c r="B68" s="94"/>
      <c r="C68" s="13" t="s">
        <v>149</v>
      </c>
      <c r="D68" s="38">
        <v>7</v>
      </c>
      <c r="E68" s="23"/>
      <c r="F68" s="23">
        <v>4</v>
      </c>
      <c r="G68" s="25">
        <f t="shared" si="126"/>
        <v>3</v>
      </c>
      <c r="H68" s="45">
        <v>120</v>
      </c>
      <c r="I68" s="22"/>
      <c r="J68" s="22"/>
      <c r="K68" s="25">
        <f t="shared" si="127"/>
        <v>120</v>
      </c>
      <c r="L68" s="22"/>
      <c r="M68" s="22"/>
      <c r="N68" s="22"/>
      <c r="O68" s="25">
        <f t="shared" ref="O68" si="133">L68+M68-N68</f>
        <v>0</v>
      </c>
      <c r="P68" s="56">
        <f t="shared" ref="P68" si="134">D68+H68+L68</f>
        <v>127</v>
      </c>
      <c r="Q68" s="56">
        <f t="shared" ref="Q68" si="135">E68+I68+M68</f>
        <v>0</v>
      </c>
      <c r="R68" s="56">
        <f t="shared" ref="R68" si="136">F68+J68+N68</f>
        <v>4</v>
      </c>
      <c r="S68" s="105">
        <f t="shared" si="131"/>
        <v>123</v>
      </c>
      <c r="T68" s="6"/>
      <c r="U68" s="6"/>
      <c r="V68" s="4"/>
    </row>
    <row r="69" spans="1:24" x14ac:dyDescent="0.2">
      <c r="A69" s="28">
        <f t="shared" si="132"/>
        <v>6.1999999999999993</v>
      </c>
      <c r="B69" s="94"/>
      <c r="C69" s="13" t="s">
        <v>172</v>
      </c>
      <c r="D69" s="38">
        <v>7</v>
      </c>
      <c r="E69" s="23"/>
      <c r="F69" s="23"/>
      <c r="G69" s="25">
        <f t="shared" si="126"/>
        <v>7</v>
      </c>
      <c r="H69" s="45">
        <v>14</v>
      </c>
      <c r="I69" s="22"/>
      <c r="J69" s="22"/>
      <c r="K69" s="25">
        <f t="shared" si="127"/>
        <v>14</v>
      </c>
      <c r="L69" s="22"/>
      <c r="M69" s="22"/>
      <c r="N69" s="22"/>
      <c r="O69" s="25">
        <f t="shared" ref="O69" si="137">L69+M69-N69</f>
        <v>0</v>
      </c>
      <c r="P69" s="56">
        <f t="shared" ref="P69" si="138">D69+H69+L69</f>
        <v>21</v>
      </c>
      <c r="Q69" s="56">
        <f t="shared" ref="Q69" si="139">E69+I69+M69</f>
        <v>0</v>
      </c>
      <c r="R69" s="56">
        <f t="shared" ref="R69" si="140">F69+J69+N69</f>
        <v>0</v>
      </c>
      <c r="S69" s="105">
        <f t="shared" si="131"/>
        <v>21</v>
      </c>
      <c r="T69" s="6"/>
      <c r="U69" s="6"/>
      <c r="V69" s="4"/>
    </row>
    <row r="70" spans="1:24" x14ac:dyDescent="0.2">
      <c r="A70" s="28"/>
      <c r="B70" s="94"/>
      <c r="C70" s="13"/>
      <c r="D70" s="73">
        <f>SUM(D67:D69)</f>
        <v>98</v>
      </c>
      <c r="E70" s="74">
        <f t="shared" ref="E70" si="141">SUM(E67:E69)</f>
        <v>0</v>
      </c>
      <c r="F70" s="74">
        <f t="shared" ref="F70" si="142">SUM(F67:F69)</f>
        <v>64</v>
      </c>
      <c r="G70" s="74">
        <f t="shared" ref="G70" si="143">SUM(G67:G69)</f>
        <v>34</v>
      </c>
      <c r="H70" s="73">
        <f t="shared" ref="H70" si="144">SUM(H67:H69)</f>
        <v>134</v>
      </c>
      <c r="I70" s="74">
        <f t="shared" ref="I70" si="145">SUM(I67:I69)</f>
        <v>0</v>
      </c>
      <c r="J70" s="74">
        <f t="shared" ref="J70" si="146">SUM(J67:J69)</f>
        <v>0</v>
      </c>
      <c r="K70" s="75">
        <f t="shared" ref="K70" si="147">SUM(K67:K69)</f>
        <v>134</v>
      </c>
      <c r="L70" s="73">
        <f t="shared" ref="L70" si="148">SUM(L67:L69)</f>
        <v>0</v>
      </c>
      <c r="M70" s="74">
        <f t="shared" ref="M70" si="149">SUM(M67:M69)</f>
        <v>0</v>
      </c>
      <c r="N70" s="74">
        <f t="shared" ref="N70" si="150">SUM(N67:N69)</f>
        <v>0</v>
      </c>
      <c r="O70" s="75">
        <f t="shared" ref="O70" si="151">SUM(O67:O69)</f>
        <v>0</v>
      </c>
      <c r="P70" s="73">
        <f t="shared" ref="P70" si="152">SUM(P67:P69)</f>
        <v>232</v>
      </c>
      <c r="Q70" s="74">
        <f t="shared" ref="Q70" si="153">SUM(Q67:Q69)</f>
        <v>0</v>
      </c>
      <c r="R70" s="74">
        <f t="shared" ref="R70" si="154">SUM(R67:R69)</f>
        <v>64</v>
      </c>
      <c r="S70" s="75">
        <f t="shared" ref="S70" si="155">SUM(S67:S69)</f>
        <v>168</v>
      </c>
      <c r="T70" s="6"/>
      <c r="U70" s="6"/>
      <c r="V70" s="4"/>
    </row>
    <row r="71" spans="1:24" x14ac:dyDescent="0.2">
      <c r="A71" s="19"/>
      <c r="B71" s="95"/>
      <c r="C71" s="52"/>
      <c r="D71" s="38"/>
      <c r="E71" s="23"/>
      <c r="F71" s="23"/>
      <c r="G71" s="25"/>
      <c r="H71" s="45"/>
      <c r="I71" s="22"/>
      <c r="J71" s="22"/>
      <c r="K71" s="25"/>
      <c r="L71" s="22"/>
      <c r="M71" s="22"/>
      <c r="N71" s="22"/>
      <c r="O71" s="22"/>
      <c r="P71" s="38"/>
      <c r="Q71" s="23"/>
      <c r="R71" s="23"/>
      <c r="S71" s="25"/>
      <c r="T71" s="14"/>
      <c r="U71" s="14"/>
    </row>
    <row r="72" spans="1:24" x14ac:dyDescent="0.2">
      <c r="A72" s="122" t="str">
        <f>A$8</f>
        <v>Ref</v>
      </c>
      <c r="B72" s="124" t="str">
        <f>B$8</f>
        <v>E</v>
      </c>
      <c r="C72" s="122" t="str">
        <f>C$8</f>
        <v>Task</v>
      </c>
      <c r="D72" s="117" t="str">
        <f>D$8</f>
        <v>David</v>
      </c>
      <c r="E72" s="118"/>
      <c r="F72" s="118"/>
      <c r="G72" s="119"/>
      <c r="H72" s="117" t="str">
        <f>H$8</f>
        <v>Charles</v>
      </c>
      <c r="I72" s="118"/>
      <c r="J72" s="118"/>
      <c r="K72" s="119"/>
      <c r="L72" s="117" t="str">
        <f>L$8</f>
        <v>Others</v>
      </c>
      <c r="M72" s="118"/>
      <c r="N72" s="118"/>
      <c r="O72" s="119"/>
      <c r="P72" s="117" t="str">
        <f>P$8</f>
        <v>Total</v>
      </c>
      <c r="Q72" s="118"/>
      <c r="R72" s="118"/>
      <c r="S72" s="119"/>
      <c r="T72" s="120" t="str">
        <f>T$8</f>
        <v>Est/Act Date</v>
      </c>
      <c r="U72" s="120" t="str">
        <f>U$8</f>
        <v>Product Version</v>
      </c>
      <c r="V72" s="122" t="str">
        <f>V$8</f>
        <v>Comments</v>
      </c>
    </row>
    <row r="73" spans="1:24" ht="24" x14ac:dyDescent="0.2">
      <c r="A73" s="123"/>
      <c r="B73" s="125"/>
      <c r="C73" s="123"/>
      <c r="D73" s="36" t="str">
        <f>D$9</f>
        <v xml:space="preserve">Est. </v>
      </c>
      <c r="E73" s="36" t="str">
        <f>E$9</f>
        <v>Var</v>
      </c>
      <c r="F73" s="36" t="str">
        <f>F$9</f>
        <v>Done</v>
      </c>
      <c r="G73" s="36" t="str">
        <f t="shared" ref="G73:S73" si="156">G$9</f>
        <v>To Do</v>
      </c>
      <c r="H73" s="36" t="str">
        <f t="shared" si="156"/>
        <v xml:space="preserve">Est. </v>
      </c>
      <c r="I73" s="36" t="str">
        <f t="shared" si="156"/>
        <v>Var</v>
      </c>
      <c r="J73" s="36" t="str">
        <f>J$9</f>
        <v>Done</v>
      </c>
      <c r="K73" s="36" t="str">
        <f t="shared" si="156"/>
        <v>To Do</v>
      </c>
      <c r="L73" s="36" t="str">
        <f t="shared" si="156"/>
        <v xml:space="preserve">Est. </v>
      </c>
      <c r="M73" s="36" t="str">
        <f t="shared" si="156"/>
        <v>Var</v>
      </c>
      <c r="N73" s="36" t="str">
        <f>N$9</f>
        <v>Done</v>
      </c>
      <c r="O73" s="36" t="str">
        <f t="shared" si="156"/>
        <v>To Do</v>
      </c>
      <c r="P73" s="36" t="str">
        <f t="shared" si="156"/>
        <v xml:space="preserve">Est. </v>
      </c>
      <c r="Q73" s="36" t="str">
        <f t="shared" si="156"/>
        <v>Var</v>
      </c>
      <c r="R73" s="36" t="str">
        <f t="shared" si="156"/>
        <v>Done</v>
      </c>
      <c r="S73" s="36" t="str">
        <f t="shared" si="156"/>
        <v>To Do</v>
      </c>
      <c r="T73" s="121"/>
      <c r="U73" s="121"/>
      <c r="V73" s="123"/>
    </row>
    <row r="74" spans="1:24" x14ac:dyDescent="0.2">
      <c r="A74" s="7"/>
      <c r="C74" s="12" t="s">
        <v>49</v>
      </c>
      <c r="D74" s="37"/>
      <c r="E74" s="40"/>
      <c r="F74" s="40"/>
      <c r="G74" s="31"/>
      <c r="H74" s="37"/>
      <c r="I74" s="40"/>
      <c r="J74" s="40"/>
      <c r="K74" s="24"/>
      <c r="L74" s="40"/>
      <c r="M74" s="40"/>
      <c r="N74" s="40"/>
      <c r="O74" s="40"/>
      <c r="P74" s="37"/>
      <c r="Q74" s="40"/>
      <c r="R74" s="40"/>
      <c r="S74" s="24"/>
      <c r="T74" s="6"/>
      <c r="U74" s="6"/>
    </row>
    <row r="75" spans="1:24" x14ac:dyDescent="0.2">
      <c r="A75" s="59">
        <f>A67+1</f>
        <v>7</v>
      </c>
      <c r="B75" s="93"/>
      <c r="C75" s="29" t="s">
        <v>50</v>
      </c>
      <c r="D75" s="38">
        <v>7</v>
      </c>
      <c r="E75" s="23"/>
      <c r="F75" s="23">
        <v>7</v>
      </c>
      <c r="G75" s="25">
        <f t="shared" ref="G75:G102" si="157">(D75+E75-F75)*(B75="")</f>
        <v>0</v>
      </c>
      <c r="H75" s="45"/>
      <c r="I75" s="22"/>
      <c r="J75" s="22"/>
      <c r="K75" s="25">
        <f t="shared" ref="K75:K102" si="158">(H75+I75-J75)*(B75="")</f>
        <v>0</v>
      </c>
      <c r="L75" s="22"/>
      <c r="M75" s="22"/>
      <c r="N75" s="22"/>
      <c r="O75" s="25">
        <f t="shared" ref="O75:O85" si="159">L75+M75-N75</f>
        <v>0</v>
      </c>
      <c r="P75" s="56">
        <f t="shared" ref="P75:P102" si="160">D75+H75+L75</f>
        <v>7</v>
      </c>
      <c r="Q75" s="56">
        <f t="shared" ref="Q75:Q102" si="161">E75+I75+M75</f>
        <v>0</v>
      </c>
      <c r="R75" s="56">
        <f t="shared" ref="R75:S102" si="162">F75+J75+N75</f>
        <v>7</v>
      </c>
      <c r="S75" s="105">
        <f t="shared" si="162"/>
        <v>0</v>
      </c>
      <c r="T75" s="26">
        <v>40601</v>
      </c>
      <c r="U75" s="26"/>
    </row>
    <row r="76" spans="1:24" x14ac:dyDescent="0.2">
      <c r="A76" s="66">
        <f>+A75+0.01</f>
        <v>7.01</v>
      </c>
      <c r="B76" s="98"/>
      <c r="C76" s="13" t="s">
        <v>51</v>
      </c>
      <c r="D76" s="65">
        <v>0.2</v>
      </c>
      <c r="E76" s="23"/>
      <c r="F76" s="64">
        <v>0.2</v>
      </c>
      <c r="G76" s="25">
        <f t="shared" si="157"/>
        <v>0</v>
      </c>
      <c r="H76" s="45"/>
      <c r="I76" s="22"/>
      <c r="J76" s="22"/>
      <c r="K76" s="25">
        <f t="shared" si="158"/>
        <v>0</v>
      </c>
      <c r="L76" s="22"/>
      <c r="M76" s="22"/>
      <c r="N76" s="22"/>
      <c r="O76" s="25">
        <f t="shared" si="159"/>
        <v>0</v>
      </c>
      <c r="P76" s="78">
        <f t="shared" si="160"/>
        <v>0.2</v>
      </c>
      <c r="Q76" s="78">
        <f t="shared" si="161"/>
        <v>0</v>
      </c>
      <c r="R76" s="78">
        <f t="shared" si="162"/>
        <v>0.2</v>
      </c>
      <c r="S76" s="105">
        <f t="shared" si="162"/>
        <v>0</v>
      </c>
      <c r="T76" s="26">
        <v>40909</v>
      </c>
      <c r="U76" s="26"/>
      <c r="V76" s="4"/>
      <c r="W76" s="6"/>
      <c r="X76" s="6"/>
    </row>
    <row r="77" spans="1:24" x14ac:dyDescent="0.2">
      <c r="A77" s="66">
        <f t="shared" ref="A77:A78" si="163">+A76+0.01</f>
        <v>7.02</v>
      </c>
      <c r="B77" s="93"/>
      <c r="C77" s="29" t="s">
        <v>52</v>
      </c>
      <c r="D77" s="65">
        <v>0.5</v>
      </c>
      <c r="E77" s="64">
        <v>-0.4</v>
      </c>
      <c r="F77" s="64">
        <f>0.1-0.00000000000000003</f>
        <v>9.9999999999999978E-2</v>
      </c>
      <c r="G77" s="103">
        <f t="shared" si="157"/>
        <v>0</v>
      </c>
      <c r="H77" s="45"/>
      <c r="I77" s="22"/>
      <c r="J77" s="22"/>
      <c r="K77" s="25">
        <f t="shared" si="158"/>
        <v>0</v>
      </c>
      <c r="L77" s="22"/>
      <c r="M77" s="22"/>
      <c r="N77" s="22"/>
      <c r="O77" s="25">
        <f t="shared" si="159"/>
        <v>0</v>
      </c>
      <c r="P77" s="78">
        <f t="shared" si="160"/>
        <v>0.5</v>
      </c>
      <c r="Q77" s="78">
        <f t="shared" si="161"/>
        <v>-0.4</v>
      </c>
      <c r="R77" s="78">
        <f t="shared" si="162"/>
        <v>9.9999999999999978E-2</v>
      </c>
      <c r="S77" s="105">
        <f t="shared" si="162"/>
        <v>0</v>
      </c>
      <c r="T77" s="26">
        <v>40909</v>
      </c>
      <c r="U77" s="26"/>
      <c r="V77" s="4" t="s">
        <v>150</v>
      </c>
      <c r="W77" s="6"/>
      <c r="X77" s="6"/>
    </row>
    <row r="78" spans="1:24" x14ac:dyDescent="0.2">
      <c r="A78" s="66">
        <f t="shared" si="163"/>
        <v>7.0299999999999994</v>
      </c>
      <c r="B78" s="93"/>
      <c r="C78" s="29" t="s">
        <v>53</v>
      </c>
      <c r="D78" s="65">
        <v>0.1</v>
      </c>
      <c r="E78" s="23"/>
      <c r="F78" s="64">
        <v>0.1</v>
      </c>
      <c r="G78" s="25">
        <f t="shared" si="157"/>
        <v>0</v>
      </c>
      <c r="H78" s="45"/>
      <c r="I78" s="22"/>
      <c r="J78" s="22"/>
      <c r="K78" s="25">
        <f t="shared" si="158"/>
        <v>0</v>
      </c>
      <c r="L78" s="22"/>
      <c r="M78" s="22"/>
      <c r="N78" s="22"/>
      <c r="O78" s="25">
        <f t="shared" si="159"/>
        <v>0</v>
      </c>
      <c r="P78" s="78">
        <f t="shared" si="160"/>
        <v>0.1</v>
      </c>
      <c r="Q78" s="78">
        <f t="shared" si="161"/>
        <v>0</v>
      </c>
      <c r="R78" s="78">
        <f t="shared" si="162"/>
        <v>0.1</v>
      </c>
      <c r="S78" s="105">
        <f t="shared" si="162"/>
        <v>0</v>
      </c>
      <c r="T78" s="6"/>
      <c r="U78" s="6"/>
      <c r="W78" s="6"/>
      <c r="X78" s="6"/>
    </row>
    <row r="79" spans="1:24" x14ac:dyDescent="0.2">
      <c r="A79" s="63">
        <f>+A75+0.1</f>
        <v>7.1</v>
      </c>
      <c r="B79" s="97"/>
      <c r="C79" s="29" t="s">
        <v>151</v>
      </c>
      <c r="D79" s="38">
        <v>56</v>
      </c>
      <c r="E79" s="23"/>
      <c r="F79" s="23"/>
      <c r="G79" s="25">
        <f t="shared" si="157"/>
        <v>56</v>
      </c>
      <c r="H79" s="45">
        <v>14</v>
      </c>
      <c r="I79" s="22"/>
      <c r="J79" s="22">
        <v>1</v>
      </c>
      <c r="K79" s="25">
        <f t="shared" si="158"/>
        <v>13</v>
      </c>
      <c r="L79" s="22"/>
      <c r="M79" s="22"/>
      <c r="N79" s="22"/>
      <c r="O79" s="25">
        <f t="shared" ref="O79" si="164">L79+M79-N79</f>
        <v>0</v>
      </c>
      <c r="P79" s="56">
        <f t="shared" ref="P79" si="165">D79+H79+L79</f>
        <v>70</v>
      </c>
      <c r="Q79" s="56">
        <f t="shared" ref="Q79" si="166">E79+I79+M79</f>
        <v>0</v>
      </c>
      <c r="R79" s="56">
        <f t="shared" ref="R79" si="167">F79+J79+N79</f>
        <v>1</v>
      </c>
      <c r="S79" s="105">
        <f t="shared" si="162"/>
        <v>69</v>
      </c>
      <c r="T79" s="6"/>
      <c r="U79" s="6"/>
      <c r="V79" s="4" t="s">
        <v>152</v>
      </c>
      <c r="W79" s="6"/>
      <c r="X79" s="6"/>
    </row>
    <row r="80" spans="1:24" x14ac:dyDescent="0.2">
      <c r="A80" s="63">
        <f t="shared" ref="A80:A84" si="168">+A79+0.01</f>
        <v>7.1099999999999994</v>
      </c>
      <c r="B80" s="96"/>
      <c r="C80" s="29" t="s">
        <v>153</v>
      </c>
      <c r="D80" s="38">
        <v>14</v>
      </c>
      <c r="E80" s="23"/>
      <c r="F80" s="23"/>
      <c r="G80" s="25">
        <f t="shared" si="157"/>
        <v>14</v>
      </c>
      <c r="H80" s="45">
        <v>2</v>
      </c>
      <c r="I80" s="22"/>
      <c r="J80" s="22">
        <v>1</v>
      </c>
      <c r="K80" s="25">
        <f t="shared" si="158"/>
        <v>1</v>
      </c>
      <c r="L80" s="22"/>
      <c r="M80" s="22"/>
      <c r="N80" s="22"/>
      <c r="O80" s="25">
        <f t="shared" ref="O80" si="169">L80+M80-N80</f>
        <v>0</v>
      </c>
      <c r="P80" s="56">
        <f t="shared" ref="P80" si="170">D80+H80+L80</f>
        <v>16</v>
      </c>
      <c r="Q80" s="56">
        <f t="shared" ref="Q80" si="171">E80+I80+M80</f>
        <v>0</v>
      </c>
      <c r="R80" s="56">
        <f t="shared" ref="R80" si="172">F80+J80+N80</f>
        <v>1</v>
      </c>
      <c r="S80" s="105">
        <f t="shared" si="162"/>
        <v>15</v>
      </c>
      <c r="T80" s="6"/>
      <c r="U80" s="6"/>
      <c r="V80" s="4" t="s">
        <v>154</v>
      </c>
      <c r="W80" s="6"/>
      <c r="X80" s="6"/>
    </row>
    <row r="81" spans="1:24" x14ac:dyDescent="0.2">
      <c r="A81" s="63">
        <f t="shared" si="168"/>
        <v>7.1199999999999992</v>
      </c>
      <c r="B81" s="96"/>
      <c r="C81" s="29" t="s">
        <v>155</v>
      </c>
      <c r="D81" s="38">
        <v>4</v>
      </c>
      <c r="E81" s="23"/>
      <c r="F81" s="23"/>
      <c r="G81" s="25">
        <f t="shared" si="157"/>
        <v>4</v>
      </c>
      <c r="H81" s="45">
        <v>1</v>
      </c>
      <c r="I81" s="22"/>
      <c r="J81" s="22"/>
      <c r="K81" s="25">
        <f t="shared" si="158"/>
        <v>1</v>
      </c>
      <c r="L81" s="22"/>
      <c r="M81" s="22"/>
      <c r="N81" s="22"/>
      <c r="O81" s="25">
        <f t="shared" ref="O81:O82" si="173">L81+M81-N81</f>
        <v>0</v>
      </c>
      <c r="P81" s="56">
        <f t="shared" ref="P81:P82" si="174">D81+H81+L81</f>
        <v>5</v>
      </c>
      <c r="Q81" s="56">
        <f t="shared" ref="Q81:Q82" si="175">E81+I81+M81</f>
        <v>0</v>
      </c>
      <c r="R81" s="56">
        <f t="shared" ref="R81:R82" si="176">F81+J81+N81</f>
        <v>0</v>
      </c>
      <c r="S81" s="105">
        <f t="shared" si="162"/>
        <v>5</v>
      </c>
      <c r="T81" s="6"/>
      <c r="U81" s="6"/>
      <c r="V81" s="4" t="s">
        <v>176</v>
      </c>
      <c r="W81" s="6"/>
      <c r="X81" s="6"/>
    </row>
    <row r="82" spans="1:24" x14ac:dyDescent="0.2">
      <c r="A82" s="63">
        <f t="shared" si="168"/>
        <v>7.129999999999999</v>
      </c>
      <c r="B82" s="96"/>
      <c r="C82" s="29" t="s">
        <v>156</v>
      </c>
      <c r="D82" s="38">
        <v>7</v>
      </c>
      <c r="E82" s="23"/>
      <c r="F82" s="23"/>
      <c r="G82" s="25">
        <f t="shared" si="157"/>
        <v>7</v>
      </c>
      <c r="H82" s="45">
        <v>2</v>
      </c>
      <c r="I82" s="22"/>
      <c r="J82" s="22"/>
      <c r="K82" s="25">
        <f t="shared" si="158"/>
        <v>2</v>
      </c>
      <c r="L82" s="22"/>
      <c r="M82" s="22"/>
      <c r="N82" s="22"/>
      <c r="O82" s="25">
        <f t="shared" si="173"/>
        <v>0</v>
      </c>
      <c r="P82" s="56">
        <f t="shared" si="174"/>
        <v>9</v>
      </c>
      <c r="Q82" s="56">
        <f t="shared" si="175"/>
        <v>0</v>
      </c>
      <c r="R82" s="56">
        <f t="shared" si="176"/>
        <v>0</v>
      </c>
      <c r="S82" s="105">
        <f t="shared" si="162"/>
        <v>9</v>
      </c>
      <c r="T82" s="6"/>
      <c r="U82" s="6"/>
      <c r="V82" s="4" t="s">
        <v>162</v>
      </c>
      <c r="W82" s="6"/>
      <c r="X82" s="6"/>
    </row>
    <row r="83" spans="1:24" x14ac:dyDescent="0.2">
      <c r="A83" s="63">
        <f t="shared" si="168"/>
        <v>7.1399999999999988</v>
      </c>
      <c r="B83" s="97"/>
      <c r="C83" s="29" t="s">
        <v>157</v>
      </c>
      <c r="D83" s="38">
        <v>2</v>
      </c>
      <c r="E83" s="23"/>
      <c r="F83" s="23"/>
      <c r="G83" s="25">
        <f t="shared" si="157"/>
        <v>2</v>
      </c>
      <c r="H83" s="45"/>
      <c r="I83" s="22"/>
      <c r="J83" s="22"/>
      <c r="K83" s="25">
        <f t="shared" si="158"/>
        <v>0</v>
      </c>
      <c r="L83" s="22"/>
      <c r="M83" s="22"/>
      <c r="N83" s="22"/>
      <c r="O83" s="25">
        <f t="shared" ref="O83" si="177">L83+M83-N83</f>
        <v>0</v>
      </c>
      <c r="P83" s="56">
        <f t="shared" ref="P83" si="178">D83+H83+L83</f>
        <v>2</v>
      </c>
      <c r="Q83" s="56">
        <f t="shared" ref="Q83" si="179">E83+I83+M83</f>
        <v>0</v>
      </c>
      <c r="R83" s="56">
        <f t="shared" ref="R83" si="180">F83+J83+N83</f>
        <v>0</v>
      </c>
      <c r="S83" s="105">
        <f t="shared" si="162"/>
        <v>2</v>
      </c>
      <c r="T83" s="6"/>
      <c r="U83" s="6"/>
      <c r="V83" s="4" t="s">
        <v>177</v>
      </c>
      <c r="W83" s="6"/>
      <c r="X83" s="6"/>
    </row>
    <row r="84" spans="1:24" x14ac:dyDescent="0.2">
      <c r="A84" s="63">
        <f t="shared" si="168"/>
        <v>7.1499999999999986</v>
      </c>
      <c r="B84" s="97"/>
      <c r="C84" s="29" t="s">
        <v>158</v>
      </c>
      <c r="D84" s="38">
        <v>4</v>
      </c>
      <c r="E84" s="23"/>
      <c r="F84" s="23"/>
      <c r="G84" s="25">
        <f t="shared" si="157"/>
        <v>4</v>
      </c>
      <c r="H84" s="45">
        <v>2</v>
      </c>
      <c r="I84" s="22"/>
      <c r="J84" s="22"/>
      <c r="K84" s="25">
        <f t="shared" si="158"/>
        <v>2</v>
      </c>
      <c r="L84" s="22"/>
      <c r="M84" s="22"/>
      <c r="N84" s="22"/>
      <c r="O84" s="25">
        <f t="shared" si="159"/>
        <v>0</v>
      </c>
      <c r="P84" s="56">
        <f t="shared" si="160"/>
        <v>6</v>
      </c>
      <c r="Q84" s="56">
        <f t="shared" si="161"/>
        <v>0</v>
      </c>
      <c r="R84" s="56">
        <f t="shared" si="162"/>
        <v>0</v>
      </c>
      <c r="S84" s="105">
        <f t="shared" si="162"/>
        <v>6</v>
      </c>
      <c r="T84" s="6"/>
      <c r="U84" s="6"/>
      <c r="V84" s="4" t="s">
        <v>161</v>
      </c>
      <c r="W84" s="6"/>
      <c r="X84" s="6"/>
    </row>
    <row r="85" spans="1:24" x14ac:dyDescent="0.2">
      <c r="A85" s="63">
        <f>+A84+0.01</f>
        <v>7.1599999999999984</v>
      </c>
      <c r="B85" s="97"/>
      <c r="C85" s="29" t="s">
        <v>159</v>
      </c>
      <c r="D85" s="38">
        <v>2</v>
      </c>
      <c r="E85" s="23"/>
      <c r="F85" s="23"/>
      <c r="G85" s="25">
        <f t="shared" si="157"/>
        <v>2</v>
      </c>
      <c r="H85" s="45">
        <v>1</v>
      </c>
      <c r="I85" s="22"/>
      <c r="J85" s="22"/>
      <c r="K85" s="25">
        <f t="shared" si="158"/>
        <v>1</v>
      </c>
      <c r="L85" s="22"/>
      <c r="M85" s="22"/>
      <c r="N85" s="22"/>
      <c r="O85" s="25">
        <f t="shared" si="159"/>
        <v>0</v>
      </c>
      <c r="P85" s="56">
        <f t="shared" si="160"/>
        <v>3</v>
      </c>
      <c r="Q85" s="56">
        <f t="shared" si="161"/>
        <v>0</v>
      </c>
      <c r="R85" s="56">
        <f t="shared" si="162"/>
        <v>0</v>
      </c>
      <c r="S85" s="105">
        <f t="shared" si="162"/>
        <v>3</v>
      </c>
      <c r="T85" s="6"/>
      <c r="U85" s="6"/>
      <c r="V85" s="4" t="s">
        <v>163</v>
      </c>
      <c r="W85" s="6"/>
      <c r="X85" s="6"/>
    </row>
    <row r="86" spans="1:24" x14ac:dyDescent="0.2">
      <c r="A86" s="63">
        <f>+A79+0.1</f>
        <v>7.1999999999999993</v>
      </c>
      <c r="B86" s="97"/>
      <c r="C86" s="29" t="s">
        <v>54</v>
      </c>
      <c r="D86" s="38">
        <v>4</v>
      </c>
      <c r="E86" s="23"/>
      <c r="F86" s="23"/>
      <c r="G86" s="25">
        <f t="shared" si="157"/>
        <v>4</v>
      </c>
      <c r="H86" s="45"/>
      <c r="I86" s="22"/>
      <c r="J86" s="22"/>
      <c r="K86" s="25">
        <f t="shared" si="158"/>
        <v>0</v>
      </c>
      <c r="L86" s="22"/>
      <c r="M86" s="22"/>
      <c r="N86" s="22"/>
      <c r="O86" s="25">
        <f t="shared" ref="O86:O100" si="181">L86+M86-N86</f>
        <v>0</v>
      </c>
      <c r="P86" s="56">
        <f t="shared" si="160"/>
        <v>4</v>
      </c>
      <c r="Q86" s="56">
        <f t="shared" si="161"/>
        <v>0</v>
      </c>
      <c r="R86" s="56">
        <f t="shared" si="162"/>
        <v>0</v>
      </c>
      <c r="S86" s="105">
        <f t="shared" si="162"/>
        <v>4</v>
      </c>
      <c r="T86" s="6"/>
      <c r="U86" s="6"/>
      <c r="V86" s="4" t="s">
        <v>178</v>
      </c>
      <c r="W86" s="6"/>
      <c r="X86" s="6"/>
    </row>
    <row r="87" spans="1:24" x14ac:dyDescent="0.2">
      <c r="A87" s="63">
        <f t="shared" ref="A87" si="182">+A86+0.01</f>
        <v>7.2099999999999991</v>
      </c>
      <c r="B87" s="97"/>
      <c r="C87" s="29" t="s">
        <v>55</v>
      </c>
      <c r="D87" s="38">
        <v>2</v>
      </c>
      <c r="E87" s="23"/>
      <c r="F87" s="23"/>
      <c r="G87" s="25">
        <f t="shared" si="157"/>
        <v>2</v>
      </c>
      <c r="H87" s="45"/>
      <c r="I87" s="22"/>
      <c r="J87" s="22"/>
      <c r="K87" s="25">
        <f t="shared" si="158"/>
        <v>0</v>
      </c>
      <c r="L87" s="22"/>
      <c r="M87" s="22"/>
      <c r="N87" s="22"/>
      <c r="O87" s="25">
        <f t="shared" si="181"/>
        <v>0</v>
      </c>
      <c r="P87" s="56">
        <f t="shared" si="160"/>
        <v>2</v>
      </c>
      <c r="Q87" s="56">
        <f t="shared" si="161"/>
        <v>0</v>
      </c>
      <c r="R87" s="56">
        <f t="shared" si="162"/>
        <v>0</v>
      </c>
      <c r="S87" s="105">
        <f t="shared" si="162"/>
        <v>2</v>
      </c>
      <c r="T87" s="6"/>
      <c r="U87" s="6"/>
      <c r="V87" s="4" t="s">
        <v>164</v>
      </c>
      <c r="W87" s="6"/>
      <c r="X87" s="6"/>
    </row>
    <row r="88" spans="1:24" x14ac:dyDescent="0.2">
      <c r="A88" s="63">
        <f t="shared" ref="A88:A100" si="183">+A87+0.01</f>
        <v>7.2199999999999989</v>
      </c>
      <c r="B88" s="97"/>
      <c r="C88" s="29" t="s">
        <v>56</v>
      </c>
      <c r="D88" s="38">
        <v>2</v>
      </c>
      <c r="E88" s="23"/>
      <c r="F88" s="23"/>
      <c r="G88" s="25">
        <f t="shared" si="157"/>
        <v>2</v>
      </c>
      <c r="H88" s="45"/>
      <c r="I88" s="22"/>
      <c r="J88" s="22"/>
      <c r="K88" s="25">
        <f t="shared" si="158"/>
        <v>0</v>
      </c>
      <c r="L88" s="22"/>
      <c r="M88" s="22"/>
      <c r="N88" s="22"/>
      <c r="O88" s="25">
        <f t="shared" si="181"/>
        <v>0</v>
      </c>
      <c r="P88" s="56">
        <f t="shared" si="160"/>
        <v>2</v>
      </c>
      <c r="Q88" s="56">
        <f t="shared" si="161"/>
        <v>0</v>
      </c>
      <c r="R88" s="56">
        <f t="shared" si="162"/>
        <v>0</v>
      </c>
      <c r="S88" s="105">
        <f t="shared" si="162"/>
        <v>2</v>
      </c>
      <c r="T88" s="6"/>
      <c r="U88" s="6"/>
      <c r="V88" s="4" t="s">
        <v>167</v>
      </c>
      <c r="W88" s="6"/>
      <c r="X88" s="6"/>
    </row>
    <row r="89" spans="1:24" x14ac:dyDescent="0.2">
      <c r="A89" s="63">
        <f t="shared" si="183"/>
        <v>7.2299999999999986</v>
      </c>
      <c r="B89" s="97"/>
      <c r="C89" s="29" t="s">
        <v>57</v>
      </c>
      <c r="D89" s="38">
        <v>2</v>
      </c>
      <c r="E89" s="23"/>
      <c r="F89" s="23"/>
      <c r="G89" s="25">
        <f t="shared" si="157"/>
        <v>2</v>
      </c>
      <c r="H89" s="45"/>
      <c r="I89" s="22"/>
      <c r="J89" s="22"/>
      <c r="K89" s="25">
        <f t="shared" si="158"/>
        <v>0</v>
      </c>
      <c r="L89" s="22"/>
      <c r="M89" s="22"/>
      <c r="N89" s="22"/>
      <c r="O89" s="25">
        <f t="shared" si="181"/>
        <v>0</v>
      </c>
      <c r="P89" s="56">
        <f t="shared" si="160"/>
        <v>2</v>
      </c>
      <c r="Q89" s="56">
        <f t="shared" si="161"/>
        <v>0</v>
      </c>
      <c r="R89" s="56">
        <f t="shared" si="162"/>
        <v>0</v>
      </c>
      <c r="S89" s="105">
        <f t="shared" si="162"/>
        <v>2</v>
      </c>
      <c r="T89" s="6"/>
      <c r="U89" s="6"/>
      <c r="V89" s="4" t="s">
        <v>165</v>
      </c>
      <c r="W89" s="6"/>
      <c r="X89" s="6"/>
    </row>
    <row r="90" spans="1:24" x14ac:dyDescent="0.2">
      <c r="A90" s="76">
        <f>+A86+0.1</f>
        <v>7.2999999999999989</v>
      </c>
      <c r="B90" s="101" t="s">
        <v>183</v>
      </c>
      <c r="C90" s="29" t="s">
        <v>58</v>
      </c>
      <c r="D90" s="38">
        <v>14</v>
      </c>
      <c r="E90" s="23"/>
      <c r="F90" s="23"/>
      <c r="G90" s="25">
        <f t="shared" si="157"/>
        <v>0</v>
      </c>
      <c r="H90" s="45">
        <v>1</v>
      </c>
      <c r="I90" s="22"/>
      <c r="J90" s="22"/>
      <c r="K90" s="25">
        <f t="shared" si="158"/>
        <v>0</v>
      </c>
      <c r="L90" s="22"/>
      <c r="M90" s="22"/>
      <c r="N90" s="22"/>
      <c r="O90" s="25">
        <f t="shared" si="181"/>
        <v>0</v>
      </c>
      <c r="P90" s="56">
        <f t="shared" si="160"/>
        <v>15</v>
      </c>
      <c r="Q90" s="56">
        <f t="shared" si="161"/>
        <v>0</v>
      </c>
      <c r="R90" s="56">
        <f t="shared" si="162"/>
        <v>0</v>
      </c>
      <c r="S90" s="105">
        <f t="shared" si="162"/>
        <v>0</v>
      </c>
      <c r="T90" s="6"/>
      <c r="U90" s="6"/>
      <c r="V90" s="4"/>
      <c r="W90" s="6"/>
      <c r="X90" s="6"/>
    </row>
    <row r="91" spans="1:24" x14ac:dyDescent="0.2">
      <c r="A91" s="76">
        <f t="shared" si="183"/>
        <v>7.3099999999999987</v>
      </c>
      <c r="B91" s="101" t="s">
        <v>183</v>
      </c>
      <c r="C91" s="29" t="s">
        <v>59</v>
      </c>
      <c r="D91" s="38">
        <v>2</v>
      </c>
      <c r="E91" s="23"/>
      <c r="F91" s="23"/>
      <c r="G91" s="25">
        <f t="shared" si="157"/>
        <v>0</v>
      </c>
      <c r="H91" s="45">
        <v>1</v>
      </c>
      <c r="I91" s="22"/>
      <c r="J91" s="22"/>
      <c r="K91" s="25">
        <f t="shared" si="158"/>
        <v>0</v>
      </c>
      <c r="L91" s="22"/>
      <c r="M91" s="22"/>
      <c r="N91" s="22"/>
      <c r="O91" s="25">
        <f t="shared" si="181"/>
        <v>0</v>
      </c>
      <c r="P91" s="56">
        <f t="shared" si="160"/>
        <v>3</v>
      </c>
      <c r="Q91" s="56">
        <f t="shared" si="161"/>
        <v>0</v>
      </c>
      <c r="R91" s="56">
        <f t="shared" si="162"/>
        <v>0</v>
      </c>
      <c r="S91" s="105">
        <f t="shared" si="162"/>
        <v>0</v>
      </c>
      <c r="T91" s="6"/>
      <c r="U91" s="6"/>
      <c r="V91" s="4" t="str">
        <f>"Based on task "&amp;TEXT(A90,"#.00")</f>
        <v>Based on task 7.30</v>
      </c>
      <c r="W91" s="6"/>
      <c r="X91" s="6"/>
    </row>
    <row r="92" spans="1:24" x14ac:dyDescent="0.2">
      <c r="A92" s="76">
        <f t="shared" si="183"/>
        <v>7.3199999999999985</v>
      </c>
      <c r="B92" s="101" t="s">
        <v>183</v>
      </c>
      <c r="C92" s="29" t="s">
        <v>60</v>
      </c>
      <c r="D92" s="38">
        <v>4</v>
      </c>
      <c r="E92" s="23"/>
      <c r="F92" s="23"/>
      <c r="G92" s="25">
        <f t="shared" si="157"/>
        <v>0</v>
      </c>
      <c r="H92" s="45">
        <v>14</v>
      </c>
      <c r="I92" s="22"/>
      <c r="J92" s="22"/>
      <c r="K92" s="25">
        <f t="shared" si="158"/>
        <v>0</v>
      </c>
      <c r="L92" s="22"/>
      <c r="M92" s="22"/>
      <c r="N92" s="22"/>
      <c r="O92" s="25">
        <f t="shared" si="181"/>
        <v>0</v>
      </c>
      <c r="P92" s="56">
        <f t="shared" si="160"/>
        <v>18</v>
      </c>
      <c r="Q92" s="56">
        <f t="shared" si="161"/>
        <v>0</v>
      </c>
      <c r="R92" s="56">
        <f t="shared" si="162"/>
        <v>0</v>
      </c>
      <c r="S92" s="105">
        <f t="shared" si="162"/>
        <v>0</v>
      </c>
      <c r="T92" s="6"/>
      <c r="U92" s="6"/>
      <c r="V92" s="4" t="s">
        <v>179</v>
      </c>
      <c r="W92" s="6"/>
      <c r="X92" s="6"/>
    </row>
    <row r="93" spans="1:24" x14ac:dyDescent="0.2">
      <c r="A93" s="63">
        <f>+A90+0.1</f>
        <v>7.3999999999999986</v>
      </c>
      <c r="B93" s="97"/>
      <c r="C93" s="29" t="s">
        <v>61</v>
      </c>
      <c r="D93" s="38">
        <v>8</v>
      </c>
      <c r="E93" s="23"/>
      <c r="F93" s="23">
        <v>6</v>
      </c>
      <c r="G93" s="25">
        <f t="shared" si="157"/>
        <v>2</v>
      </c>
      <c r="H93" s="45">
        <v>1</v>
      </c>
      <c r="I93" s="22"/>
      <c r="J93" s="22"/>
      <c r="K93" s="25">
        <f t="shared" si="158"/>
        <v>1</v>
      </c>
      <c r="L93" s="22"/>
      <c r="M93" s="22"/>
      <c r="N93" s="22"/>
      <c r="O93" s="25">
        <f t="shared" si="181"/>
        <v>0</v>
      </c>
      <c r="P93" s="56">
        <f t="shared" si="160"/>
        <v>9</v>
      </c>
      <c r="Q93" s="56">
        <f t="shared" si="161"/>
        <v>0</v>
      </c>
      <c r="R93" s="56">
        <f t="shared" si="162"/>
        <v>6</v>
      </c>
      <c r="S93" s="105">
        <f t="shared" si="162"/>
        <v>3</v>
      </c>
      <c r="T93" s="6"/>
      <c r="U93" s="6"/>
      <c r="V93" s="4" t="s">
        <v>135</v>
      </c>
      <c r="W93" s="6"/>
      <c r="X93" s="6"/>
    </row>
    <row r="94" spans="1:24" x14ac:dyDescent="0.2">
      <c r="A94" s="63">
        <f t="shared" si="183"/>
        <v>7.4099999999999984</v>
      </c>
      <c r="B94" s="97"/>
      <c r="C94" s="29" t="s">
        <v>166</v>
      </c>
      <c r="D94" s="38">
        <v>5</v>
      </c>
      <c r="E94" s="23"/>
      <c r="F94" s="23"/>
      <c r="G94" s="25">
        <f t="shared" si="157"/>
        <v>5</v>
      </c>
      <c r="H94" s="45">
        <v>1</v>
      </c>
      <c r="I94" s="22"/>
      <c r="J94" s="22"/>
      <c r="K94" s="25">
        <f t="shared" si="158"/>
        <v>1</v>
      </c>
      <c r="L94" s="22"/>
      <c r="M94" s="22"/>
      <c r="N94" s="22"/>
      <c r="O94" s="25">
        <f t="shared" si="181"/>
        <v>0</v>
      </c>
      <c r="P94" s="56">
        <f t="shared" si="160"/>
        <v>6</v>
      </c>
      <c r="Q94" s="56">
        <f t="shared" si="161"/>
        <v>0</v>
      </c>
      <c r="R94" s="56">
        <f t="shared" si="162"/>
        <v>0</v>
      </c>
      <c r="S94" s="105">
        <f t="shared" si="162"/>
        <v>6</v>
      </c>
      <c r="T94" s="6"/>
      <c r="U94" s="6"/>
      <c r="V94" s="4"/>
      <c r="W94" s="6"/>
      <c r="X94" s="6"/>
    </row>
    <row r="95" spans="1:24" x14ac:dyDescent="0.2">
      <c r="A95" s="63">
        <f>+A93+0.1</f>
        <v>7.4999999999999982</v>
      </c>
      <c r="B95" s="97"/>
      <c r="C95" s="29" t="s">
        <v>62</v>
      </c>
      <c r="D95" s="38">
        <v>2</v>
      </c>
      <c r="E95" s="23"/>
      <c r="F95" s="23"/>
      <c r="G95" s="25">
        <f t="shared" si="157"/>
        <v>2</v>
      </c>
      <c r="H95" s="45">
        <v>1</v>
      </c>
      <c r="I95" s="22"/>
      <c r="J95" s="22"/>
      <c r="K95" s="25">
        <f t="shared" si="158"/>
        <v>1</v>
      </c>
      <c r="L95" s="22"/>
      <c r="M95" s="22"/>
      <c r="N95" s="22"/>
      <c r="O95" s="25">
        <f t="shared" si="181"/>
        <v>0</v>
      </c>
      <c r="P95" s="56">
        <f t="shared" si="160"/>
        <v>3</v>
      </c>
      <c r="Q95" s="56">
        <f t="shared" si="161"/>
        <v>0</v>
      </c>
      <c r="R95" s="56">
        <f t="shared" si="162"/>
        <v>0</v>
      </c>
      <c r="S95" s="105">
        <f t="shared" si="162"/>
        <v>3</v>
      </c>
      <c r="T95" s="6"/>
      <c r="U95" s="6"/>
      <c r="V95" s="4"/>
      <c r="W95" s="6"/>
      <c r="X95" s="6"/>
    </row>
    <row r="96" spans="1:24" x14ac:dyDescent="0.2">
      <c r="A96" s="63">
        <f t="shared" si="183"/>
        <v>7.509999999999998</v>
      </c>
      <c r="B96" s="97"/>
      <c r="C96" s="29" t="s">
        <v>63</v>
      </c>
      <c r="D96" s="38">
        <v>2</v>
      </c>
      <c r="E96" s="23"/>
      <c r="F96" s="23"/>
      <c r="G96" s="25">
        <f t="shared" si="157"/>
        <v>2</v>
      </c>
      <c r="H96" s="45">
        <v>1</v>
      </c>
      <c r="I96" s="22"/>
      <c r="J96" s="22"/>
      <c r="K96" s="25">
        <f t="shared" si="158"/>
        <v>1</v>
      </c>
      <c r="L96" s="22"/>
      <c r="M96" s="22"/>
      <c r="N96" s="22"/>
      <c r="O96" s="25">
        <f t="shared" si="181"/>
        <v>0</v>
      </c>
      <c r="P96" s="56">
        <f t="shared" si="160"/>
        <v>3</v>
      </c>
      <c r="Q96" s="56">
        <f t="shared" si="161"/>
        <v>0</v>
      </c>
      <c r="R96" s="56">
        <f t="shared" si="162"/>
        <v>0</v>
      </c>
      <c r="S96" s="105">
        <f t="shared" si="162"/>
        <v>3</v>
      </c>
      <c r="T96" s="6"/>
      <c r="U96" s="6"/>
      <c r="V96" s="4" t="s">
        <v>168</v>
      </c>
      <c r="W96" s="6"/>
      <c r="X96" s="6"/>
    </row>
    <row r="97" spans="1:24" x14ac:dyDescent="0.2">
      <c r="A97" s="63">
        <f t="shared" si="183"/>
        <v>7.5199999999999978</v>
      </c>
      <c r="B97" s="97"/>
      <c r="C97" s="29" t="s">
        <v>64</v>
      </c>
      <c r="D97" s="38">
        <v>2</v>
      </c>
      <c r="E97" s="23"/>
      <c r="F97" s="23"/>
      <c r="G97" s="25">
        <f t="shared" si="157"/>
        <v>2</v>
      </c>
      <c r="H97" s="45">
        <v>1</v>
      </c>
      <c r="I97" s="22"/>
      <c r="J97" s="22"/>
      <c r="K97" s="25">
        <f t="shared" si="158"/>
        <v>1</v>
      </c>
      <c r="L97" s="22"/>
      <c r="M97" s="22"/>
      <c r="N97" s="22"/>
      <c r="O97" s="25">
        <f t="shared" si="181"/>
        <v>0</v>
      </c>
      <c r="P97" s="56">
        <f t="shared" si="160"/>
        <v>3</v>
      </c>
      <c r="Q97" s="56">
        <f t="shared" si="161"/>
        <v>0</v>
      </c>
      <c r="R97" s="56">
        <f t="shared" si="162"/>
        <v>0</v>
      </c>
      <c r="S97" s="105">
        <f t="shared" si="162"/>
        <v>3</v>
      </c>
      <c r="T97" s="6"/>
      <c r="U97" s="6"/>
      <c r="V97" s="4" t="s">
        <v>180</v>
      </c>
      <c r="W97" s="6"/>
      <c r="X97" s="6"/>
    </row>
    <row r="98" spans="1:24" x14ac:dyDescent="0.2">
      <c r="A98" s="63">
        <f t="shared" si="183"/>
        <v>7.5299999999999976</v>
      </c>
      <c r="B98" s="97"/>
      <c r="C98" s="29" t="s">
        <v>65</v>
      </c>
      <c r="D98" s="38">
        <v>7</v>
      </c>
      <c r="E98" s="23"/>
      <c r="F98" s="23"/>
      <c r="G98" s="25">
        <f t="shared" si="157"/>
        <v>7</v>
      </c>
      <c r="H98" s="45">
        <v>3</v>
      </c>
      <c r="I98" s="22"/>
      <c r="J98" s="22"/>
      <c r="K98" s="25">
        <f t="shared" si="158"/>
        <v>3</v>
      </c>
      <c r="L98" s="22"/>
      <c r="M98" s="22"/>
      <c r="N98" s="22"/>
      <c r="O98" s="25">
        <f t="shared" si="181"/>
        <v>0</v>
      </c>
      <c r="P98" s="56">
        <f t="shared" si="160"/>
        <v>10</v>
      </c>
      <c r="Q98" s="56">
        <f t="shared" si="161"/>
        <v>0</v>
      </c>
      <c r="R98" s="56">
        <f t="shared" si="162"/>
        <v>0</v>
      </c>
      <c r="S98" s="105">
        <f t="shared" si="162"/>
        <v>10</v>
      </c>
      <c r="T98" s="6"/>
      <c r="U98" s="6"/>
      <c r="V98" s="4" t="s">
        <v>114</v>
      </c>
      <c r="W98" s="6"/>
      <c r="X98" s="6"/>
    </row>
    <row r="99" spans="1:24" x14ac:dyDescent="0.2">
      <c r="A99" s="63">
        <f t="shared" si="183"/>
        <v>7.5399999999999974</v>
      </c>
      <c r="B99" s="97"/>
      <c r="C99" s="29" t="s">
        <v>66</v>
      </c>
      <c r="D99" s="38">
        <v>1</v>
      </c>
      <c r="E99" s="23"/>
      <c r="F99" s="23"/>
      <c r="G99" s="25">
        <f t="shared" si="157"/>
        <v>1</v>
      </c>
      <c r="H99" s="45"/>
      <c r="I99" s="22"/>
      <c r="J99" s="22"/>
      <c r="K99" s="25">
        <f t="shared" si="158"/>
        <v>0</v>
      </c>
      <c r="L99" s="22"/>
      <c r="M99" s="22"/>
      <c r="N99" s="22"/>
      <c r="O99" s="25">
        <f t="shared" si="181"/>
        <v>0</v>
      </c>
      <c r="P99" s="56">
        <f t="shared" si="160"/>
        <v>1</v>
      </c>
      <c r="Q99" s="56">
        <f t="shared" si="161"/>
        <v>0</v>
      </c>
      <c r="R99" s="56">
        <f t="shared" si="162"/>
        <v>0</v>
      </c>
      <c r="S99" s="105">
        <f t="shared" si="162"/>
        <v>1</v>
      </c>
      <c r="T99" s="6"/>
      <c r="U99" s="6"/>
      <c r="V99" s="4" t="str">
        <f>"Charles' work for this is in task "&amp;TEXT(A84,"#.#")</f>
        <v>Charles' work for this is in task 7.2</v>
      </c>
      <c r="W99" s="6"/>
      <c r="X99" s="6"/>
    </row>
    <row r="100" spans="1:24" x14ac:dyDescent="0.2">
      <c r="A100" s="63">
        <f t="shared" si="183"/>
        <v>7.5499999999999972</v>
      </c>
      <c r="B100" s="97"/>
      <c r="C100" s="29" t="s">
        <v>67</v>
      </c>
      <c r="D100" s="38">
        <v>7</v>
      </c>
      <c r="E100" s="23"/>
      <c r="F100" s="23"/>
      <c r="G100" s="25">
        <f t="shared" si="157"/>
        <v>7</v>
      </c>
      <c r="H100" s="45">
        <v>1</v>
      </c>
      <c r="I100" s="22"/>
      <c r="J100" s="22"/>
      <c r="K100" s="25">
        <f t="shared" si="158"/>
        <v>1</v>
      </c>
      <c r="L100" s="22"/>
      <c r="M100" s="22"/>
      <c r="N100" s="22"/>
      <c r="O100" s="25">
        <f t="shared" si="181"/>
        <v>0</v>
      </c>
      <c r="P100" s="56">
        <f t="shared" si="160"/>
        <v>8</v>
      </c>
      <c r="Q100" s="56">
        <f t="shared" si="161"/>
        <v>0</v>
      </c>
      <c r="R100" s="56">
        <f t="shared" si="162"/>
        <v>0</v>
      </c>
      <c r="S100" s="105">
        <f t="shared" si="162"/>
        <v>8</v>
      </c>
      <c r="T100" s="6"/>
      <c r="U100" s="6"/>
      <c r="V100" s="4" t="s">
        <v>181</v>
      </c>
      <c r="W100" s="6"/>
      <c r="X100" s="6"/>
    </row>
    <row r="101" spans="1:24" x14ac:dyDescent="0.2">
      <c r="A101" s="63">
        <f>+A95+0.1</f>
        <v>7.5999999999999979</v>
      </c>
      <c r="B101" s="97"/>
      <c r="C101" s="29" t="s">
        <v>74</v>
      </c>
      <c r="D101" s="38">
        <v>10</v>
      </c>
      <c r="E101" s="23"/>
      <c r="F101" s="23"/>
      <c r="G101" s="25">
        <f t="shared" si="157"/>
        <v>10</v>
      </c>
      <c r="H101" s="45"/>
      <c r="I101" s="22"/>
      <c r="J101" s="22"/>
      <c r="K101" s="25">
        <f t="shared" si="158"/>
        <v>0</v>
      </c>
      <c r="L101" s="22"/>
      <c r="M101" s="22"/>
      <c r="N101" s="22"/>
      <c r="O101" s="25">
        <f t="shared" ref="O101:O102" si="184">L101+M101-N101</f>
        <v>0</v>
      </c>
      <c r="P101" s="56">
        <f t="shared" si="160"/>
        <v>10</v>
      </c>
      <c r="Q101" s="56">
        <f t="shared" si="161"/>
        <v>0</v>
      </c>
      <c r="R101" s="56">
        <f t="shared" si="162"/>
        <v>0</v>
      </c>
      <c r="S101" s="105">
        <f t="shared" si="162"/>
        <v>10</v>
      </c>
      <c r="T101" s="6"/>
      <c r="U101" s="6"/>
      <c r="V101" s="4"/>
      <c r="W101" s="6"/>
      <c r="X101" s="6"/>
    </row>
    <row r="102" spans="1:24" x14ac:dyDescent="0.2">
      <c r="A102" s="63">
        <f>+A101+0.01</f>
        <v>7.6099999999999977</v>
      </c>
      <c r="B102" s="97"/>
      <c r="C102" s="29" t="s">
        <v>5</v>
      </c>
      <c r="D102" s="38">
        <v>7</v>
      </c>
      <c r="E102" s="23"/>
      <c r="F102" s="23"/>
      <c r="G102" s="25">
        <f t="shared" si="157"/>
        <v>7</v>
      </c>
      <c r="H102" s="45">
        <v>3</v>
      </c>
      <c r="I102" s="22"/>
      <c r="J102" s="22"/>
      <c r="K102" s="25">
        <f t="shared" si="158"/>
        <v>3</v>
      </c>
      <c r="L102" s="22"/>
      <c r="M102" s="22"/>
      <c r="N102" s="22"/>
      <c r="O102" s="25">
        <f t="shared" si="184"/>
        <v>0</v>
      </c>
      <c r="P102" s="56">
        <f t="shared" si="160"/>
        <v>10</v>
      </c>
      <c r="Q102" s="56">
        <f t="shared" si="161"/>
        <v>0</v>
      </c>
      <c r="R102" s="56">
        <f t="shared" si="162"/>
        <v>0</v>
      </c>
      <c r="S102" s="105">
        <f t="shared" si="162"/>
        <v>10</v>
      </c>
      <c r="T102" s="6"/>
      <c r="U102" s="6"/>
      <c r="V102" s="4"/>
      <c r="W102" s="6"/>
      <c r="X102" s="6"/>
    </row>
    <row r="103" spans="1:24" x14ac:dyDescent="0.2">
      <c r="A103" s="28"/>
      <c r="B103" s="94"/>
      <c r="C103" s="52"/>
      <c r="D103" s="73">
        <f t="shared" ref="D103:S103" si="185">SUM(D74:D102)</f>
        <v>177.8</v>
      </c>
      <c r="E103" s="74">
        <f t="shared" si="185"/>
        <v>-0.4</v>
      </c>
      <c r="F103" s="74">
        <f t="shared" si="185"/>
        <v>13.399999999999999</v>
      </c>
      <c r="G103" s="74">
        <f t="shared" si="185"/>
        <v>144</v>
      </c>
      <c r="H103" s="73">
        <f t="shared" si="185"/>
        <v>50</v>
      </c>
      <c r="I103" s="74">
        <f t="shared" si="185"/>
        <v>0</v>
      </c>
      <c r="J103" s="74">
        <f t="shared" si="185"/>
        <v>2</v>
      </c>
      <c r="K103" s="74">
        <f t="shared" si="185"/>
        <v>32</v>
      </c>
      <c r="L103" s="73">
        <f t="shared" si="185"/>
        <v>0</v>
      </c>
      <c r="M103" s="74">
        <f t="shared" si="185"/>
        <v>0</v>
      </c>
      <c r="N103" s="74">
        <f t="shared" si="185"/>
        <v>0</v>
      </c>
      <c r="O103" s="74">
        <f t="shared" si="185"/>
        <v>0</v>
      </c>
      <c r="P103" s="73">
        <f t="shared" si="185"/>
        <v>227.8</v>
      </c>
      <c r="Q103" s="74">
        <f t="shared" si="185"/>
        <v>-0.4</v>
      </c>
      <c r="R103" s="74">
        <f t="shared" si="185"/>
        <v>15.399999999999999</v>
      </c>
      <c r="S103" s="75">
        <f t="shared" si="185"/>
        <v>176</v>
      </c>
      <c r="T103" s="6"/>
      <c r="U103" s="6"/>
      <c r="V103" s="4"/>
      <c r="W103" s="6"/>
      <c r="X103" s="6"/>
    </row>
    <row r="104" spans="1:24" x14ac:dyDescent="0.2">
      <c r="A104" s="28"/>
      <c r="B104" s="94"/>
      <c r="C104" s="52"/>
      <c r="D104" s="73"/>
      <c r="E104" s="74"/>
      <c r="F104" s="74"/>
      <c r="G104" s="74"/>
      <c r="H104" s="73"/>
      <c r="I104" s="74"/>
      <c r="J104" s="74"/>
      <c r="K104" s="74"/>
      <c r="L104" s="73"/>
      <c r="M104" s="74"/>
      <c r="N104" s="74"/>
      <c r="O104" s="74"/>
      <c r="P104" s="73"/>
      <c r="Q104" s="74"/>
      <c r="R104" s="74"/>
      <c r="S104" s="75"/>
      <c r="T104" s="6"/>
      <c r="U104" s="6"/>
      <c r="V104" s="4"/>
      <c r="W104" s="6"/>
      <c r="X104" s="6"/>
    </row>
    <row r="105" spans="1:24" ht="12.75" customHeight="1" x14ac:dyDescent="0.2">
      <c r="A105" s="122" t="str">
        <f>A$8</f>
        <v>Ref</v>
      </c>
      <c r="B105" s="124" t="str">
        <f>B$8</f>
        <v>E</v>
      </c>
      <c r="C105" s="122" t="str">
        <f>C$8</f>
        <v>Task</v>
      </c>
      <c r="D105" s="117" t="str">
        <f>D$8</f>
        <v>David</v>
      </c>
      <c r="E105" s="118"/>
      <c r="F105" s="118"/>
      <c r="G105" s="119"/>
      <c r="H105" s="117" t="str">
        <f>H$8</f>
        <v>Charles</v>
      </c>
      <c r="I105" s="118"/>
      <c r="J105" s="118"/>
      <c r="K105" s="119"/>
      <c r="L105" s="117" t="str">
        <f>L$8</f>
        <v>Others</v>
      </c>
      <c r="M105" s="118"/>
      <c r="N105" s="118"/>
      <c r="O105" s="119"/>
      <c r="P105" s="117" t="str">
        <f>P$8</f>
        <v>Total</v>
      </c>
      <c r="Q105" s="118"/>
      <c r="R105" s="118"/>
      <c r="S105" s="119"/>
      <c r="T105" s="120" t="str">
        <f>T$8</f>
        <v>Est/Act Date</v>
      </c>
      <c r="U105" s="120" t="str">
        <f>U$8</f>
        <v>Product Version</v>
      </c>
      <c r="V105" s="122" t="str">
        <f>V$8</f>
        <v>Comments</v>
      </c>
    </row>
    <row r="106" spans="1:24" ht="22.5" customHeight="1" x14ac:dyDescent="0.2">
      <c r="A106" s="123"/>
      <c r="B106" s="125"/>
      <c r="C106" s="123"/>
      <c r="D106" s="36" t="str">
        <f>D$9</f>
        <v xml:space="preserve">Est. </v>
      </c>
      <c r="E106" s="36" t="str">
        <f>E$9</f>
        <v>Var</v>
      </c>
      <c r="F106" s="36" t="str">
        <f>F$9</f>
        <v>Done</v>
      </c>
      <c r="G106" s="36" t="str">
        <f t="shared" ref="G106:S106" si="186">G$9</f>
        <v>To Do</v>
      </c>
      <c r="H106" s="36" t="str">
        <f t="shared" si="186"/>
        <v xml:space="preserve">Est. </v>
      </c>
      <c r="I106" s="36" t="str">
        <f t="shared" si="186"/>
        <v>Var</v>
      </c>
      <c r="J106" s="36" t="str">
        <f>J$9</f>
        <v>Done</v>
      </c>
      <c r="K106" s="36" t="str">
        <f t="shared" si="186"/>
        <v>To Do</v>
      </c>
      <c r="L106" s="36" t="str">
        <f t="shared" si="186"/>
        <v xml:space="preserve">Est. </v>
      </c>
      <c r="M106" s="36" t="str">
        <f t="shared" si="186"/>
        <v>Var</v>
      </c>
      <c r="N106" s="36" t="str">
        <f>N$9</f>
        <v>Done</v>
      </c>
      <c r="O106" s="36" t="str">
        <f t="shared" si="186"/>
        <v>To Do</v>
      </c>
      <c r="P106" s="36" t="str">
        <f t="shared" si="186"/>
        <v xml:space="preserve">Est. </v>
      </c>
      <c r="Q106" s="36" t="str">
        <f t="shared" si="186"/>
        <v>Var</v>
      </c>
      <c r="R106" s="36" t="str">
        <f t="shared" si="186"/>
        <v>Done</v>
      </c>
      <c r="S106" s="36" t="str">
        <f t="shared" si="186"/>
        <v>To Do</v>
      </c>
      <c r="T106" s="121"/>
      <c r="U106" s="121"/>
      <c r="V106" s="123"/>
    </row>
    <row r="107" spans="1:24" x14ac:dyDescent="0.2">
      <c r="A107" s="7"/>
      <c r="C107" s="12" t="s">
        <v>23</v>
      </c>
      <c r="D107" s="37"/>
      <c r="E107" s="40"/>
      <c r="F107" s="21"/>
      <c r="G107" s="31"/>
      <c r="H107" s="46"/>
      <c r="I107" s="47"/>
      <c r="J107" s="47"/>
      <c r="K107" s="48"/>
      <c r="L107" s="47"/>
      <c r="M107" s="47"/>
      <c r="N107" s="47"/>
      <c r="O107" s="47"/>
      <c r="P107" s="37"/>
      <c r="Q107" s="40"/>
      <c r="R107" s="40"/>
      <c r="S107" s="24"/>
      <c r="T107" s="6"/>
      <c r="U107" s="6"/>
    </row>
    <row r="108" spans="1:24" x14ac:dyDescent="0.2">
      <c r="A108" s="80">
        <f>A75+1</f>
        <v>8</v>
      </c>
      <c r="B108" s="104" t="s">
        <v>183</v>
      </c>
      <c r="C108" s="13" t="s">
        <v>109</v>
      </c>
      <c r="D108" s="38">
        <v>4</v>
      </c>
      <c r="E108" s="23"/>
      <c r="F108" s="23"/>
      <c r="G108" s="25">
        <f t="shared" ref="G108:G111" si="187">(D108+E108-F108)*(B108="")</f>
        <v>0</v>
      </c>
      <c r="H108" s="45"/>
      <c r="I108" s="22"/>
      <c r="J108" s="22"/>
      <c r="K108" s="25">
        <f t="shared" ref="K108:K111" si="188">(H108+I108-J108)*(B108="")</f>
        <v>0</v>
      </c>
      <c r="L108" s="22"/>
      <c r="M108" s="22"/>
      <c r="N108" s="22"/>
      <c r="O108" s="25">
        <f t="shared" ref="O108" si="189">L108+M108-N108</f>
        <v>0</v>
      </c>
      <c r="P108" s="56">
        <f t="shared" ref="P108:P111" si="190">D108+H108+L108</f>
        <v>4</v>
      </c>
      <c r="Q108" s="56">
        <f t="shared" ref="Q108:Q111" si="191">E108+I108+M108</f>
        <v>0</v>
      </c>
      <c r="R108" s="56">
        <f t="shared" ref="R108:S111" si="192">F108+J108+N108</f>
        <v>0</v>
      </c>
      <c r="S108" s="105">
        <f t="shared" si="192"/>
        <v>0</v>
      </c>
      <c r="T108" s="6"/>
      <c r="U108" s="6"/>
    </row>
    <row r="109" spans="1:24" x14ac:dyDescent="0.2">
      <c r="A109" s="77">
        <f>+A108+0.1</f>
        <v>8.1</v>
      </c>
      <c r="B109" s="104" t="s">
        <v>183</v>
      </c>
      <c r="C109" s="13" t="s">
        <v>99</v>
      </c>
      <c r="D109" s="38">
        <v>2</v>
      </c>
      <c r="E109" s="23"/>
      <c r="F109" s="23"/>
      <c r="G109" s="25">
        <f t="shared" si="187"/>
        <v>0</v>
      </c>
      <c r="H109" s="45"/>
      <c r="I109" s="22"/>
      <c r="J109" s="22"/>
      <c r="K109" s="25">
        <f t="shared" si="188"/>
        <v>0</v>
      </c>
      <c r="L109" s="22"/>
      <c r="M109" s="22"/>
      <c r="N109" s="22"/>
      <c r="O109" s="25">
        <f t="shared" ref="O109:O111" si="193">L109+M109-N109</f>
        <v>0</v>
      </c>
      <c r="P109" s="56">
        <f t="shared" si="190"/>
        <v>2</v>
      </c>
      <c r="Q109" s="56">
        <f t="shared" si="191"/>
        <v>0</v>
      </c>
      <c r="R109" s="56">
        <f t="shared" si="192"/>
        <v>0</v>
      </c>
      <c r="S109" s="105">
        <f t="shared" si="192"/>
        <v>0</v>
      </c>
      <c r="T109" s="6"/>
      <c r="U109" s="6"/>
      <c r="V109" s="4" t="s">
        <v>100</v>
      </c>
    </row>
    <row r="110" spans="1:24" x14ac:dyDescent="0.2">
      <c r="A110" s="77">
        <f>+A109+0.1</f>
        <v>8.1999999999999993</v>
      </c>
      <c r="B110" s="101" t="s">
        <v>183</v>
      </c>
      <c r="C110" s="13" t="s">
        <v>105</v>
      </c>
      <c r="D110" s="38">
        <v>1</v>
      </c>
      <c r="E110" s="23"/>
      <c r="F110" s="23"/>
      <c r="G110" s="25">
        <f t="shared" si="187"/>
        <v>0</v>
      </c>
      <c r="H110" s="45">
        <v>2</v>
      </c>
      <c r="I110" s="22"/>
      <c r="J110" s="22"/>
      <c r="K110" s="25">
        <f t="shared" si="188"/>
        <v>0</v>
      </c>
      <c r="L110" s="22"/>
      <c r="M110" s="22"/>
      <c r="N110" s="22"/>
      <c r="O110" s="25">
        <f t="shared" si="193"/>
        <v>0</v>
      </c>
      <c r="P110" s="56">
        <f t="shared" si="190"/>
        <v>3</v>
      </c>
      <c r="Q110" s="56">
        <f t="shared" si="191"/>
        <v>0</v>
      </c>
      <c r="R110" s="56">
        <f t="shared" si="192"/>
        <v>0</v>
      </c>
      <c r="S110" s="105">
        <f t="shared" si="192"/>
        <v>0</v>
      </c>
      <c r="T110" s="6"/>
      <c r="U110" s="6"/>
    </row>
    <row r="111" spans="1:24" x14ac:dyDescent="0.2">
      <c r="A111" s="33">
        <f t="shared" ref="A111" si="194">+A110+0.1</f>
        <v>8.2999999999999989</v>
      </c>
      <c r="B111" s="102" t="s">
        <v>183</v>
      </c>
      <c r="C111" s="13" t="s">
        <v>104</v>
      </c>
      <c r="D111" s="38"/>
      <c r="E111" s="23"/>
      <c r="F111" s="23"/>
      <c r="G111" s="25">
        <f t="shared" si="187"/>
        <v>0</v>
      </c>
      <c r="H111" s="45"/>
      <c r="I111" s="22"/>
      <c r="J111" s="22"/>
      <c r="K111" s="25">
        <f t="shared" si="188"/>
        <v>0</v>
      </c>
      <c r="L111" s="22"/>
      <c r="M111" s="22"/>
      <c r="N111" s="22"/>
      <c r="O111" s="25">
        <f t="shared" si="193"/>
        <v>0</v>
      </c>
      <c r="P111" s="56">
        <f t="shared" si="190"/>
        <v>0</v>
      </c>
      <c r="Q111" s="56">
        <f t="shared" si="191"/>
        <v>0</v>
      </c>
      <c r="R111" s="56">
        <f t="shared" si="192"/>
        <v>0</v>
      </c>
      <c r="S111" s="105">
        <f t="shared" si="192"/>
        <v>0</v>
      </c>
      <c r="T111" s="6"/>
      <c r="U111" s="6"/>
      <c r="V111" s="4" t="s">
        <v>103</v>
      </c>
    </row>
    <row r="112" spans="1:24" x14ac:dyDescent="0.2">
      <c r="A112" s="19"/>
      <c r="B112" s="95"/>
      <c r="C112" s="52"/>
      <c r="D112" s="73">
        <f>SUM(D107:D111)</f>
        <v>7</v>
      </c>
      <c r="E112" s="74">
        <f t="shared" ref="E112:G112" si="195">SUM(E107:E111)</f>
        <v>0</v>
      </c>
      <c r="F112" s="74">
        <f t="shared" si="195"/>
        <v>0</v>
      </c>
      <c r="G112" s="75">
        <f t="shared" si="195"/>
        <v>0</v>
      </c>
      <c r="H112" s="73">
        <f>SUM(H107:H111)</f>
        <v>2</v>
      </c>
      <c r="I112" s="74">
        <f t="shared" ref="I112" si="196">SUM(I107:I111)</f>
        <v>0</v>
      </c>
      <c r="J112" s="74">
        <f t="shared" ref="J112" si="197">SUM(J107:J111)</f>
        <v>0</v>
      </c>
      <c r="K112" s="75">
        <f t="shared" ref="K112" si="198">SUM(K107:K111)</f>
        <v>0</v>
      </c>
      <c r="L112" s="73">
        <f>SUM(L107:L111)</f>
        <v>0</v>
      </c>
      <c r="M112" s="74">
        <f t="shared" ref="M112" si="199">SUM(M107:M111)</f>
        <v>0</v>
      </c>
      <c r="N112" s="74">
        <f t="shared" ref="N112" si="200">SUM(N107:N111)</f>
        <v>0</v>
      </c>
      <c r="O112" s="75">
        <f t="shared" ref="O112" si="201">SUM(O107:O111)</f>
        <v>0</v>
      </c>
      <c r="P112" s="73">
        <f>SUM(P107:P111)</f>
        <v>9</v>
      </c>
      <c r="Q112" s="74">
        <f t="shared" ref="Q112" si="202">SUM(Q107:Q111)</f>
        <v>0</v>
      </c>
      <c r="R112" s="74">
        <f t="shared" ref="R112" si="203">SUM(R107:R111)</f>
        <v>0</v>
      </c>
      <c r="S112" s="75">
        <f t="shared" ref="S112" si="204">SUM(S107:S111)</f>
        <v>0</v>
      </c>
      <c r="T112" s="14"/>
      <c r="U112" s="14"/>
    </row>
    <row r="113" spans="1:22" x14ac:dyDescent="0.2">
      <c r="A113" s="7"/>
      <c r="C113" s="12" t="s">
        <v>84</v>
      </c>
      <c r="D113" s="37"/>
      <c r="E113" s="40"/>
      <c r="F113" s="21"/>
      <c r="G113" s="31"/>
      <c r="H113" s="49"/>
      <c r="I113" s="21"/>
      <c r="J113" s="21"/>
      <c r="K113" s="31"/>
      <c r="L113" s="21"/>
      <c r="M113" s="21"/>
      <c r="N113" s="21"/>
      <c r="O113" s="21"/>
      <c r="P113" s="37"/>
      <c r="Q113" s="40"/>
      <c r="R113" s="23"/>
      <c r="S113" s="24"/>
      <c r="T113" s="6"/>
      <c r="U113" s="6"/>
    </row>
    <row r="114" spans="1:22" x14ac:dyDescent="0.2">
      <c r="A114" s="80">
        <f>A108+1</f>
        <v>9</v>
      </c>
      <c r="B114" s="104" t="s">
        <v>183</v>
      </c>
      <c r="C114" s="13" t="s">
        <v>107</v>
      </c>
      <c r="D114" s="38">
        <v>2</v>
      </c>
      <c r="E114" s="23"/>
      <c r="F114" s="23"/>
      <c r="G114" s="25">
        <f t="shared" ref="G114:G122" si="205">(D114+E114-F114)*(B114="")</f>
        <v>0</v>
      </c>
      <c r="H114" s="45"/>
      <c r="I114" s="22"/>
      <c r="J114" s="22"/>
      <c r="K114" s="25">
        <f t="shared" ref="K114:K122" si="206">(H114+I114-J114)*(B114="")</f>
        <v>0</v>
      </c>
      <c r="L114" s="22"/>
      <c r="M114" s="22"/>
      <c r="N114" s="22"/>
      <c r="O114" s="25">
        <f t="shared" ref="O114:O122" si="207">L114+M114-N114</f>
        <v>0</v>
      </c>
      <c r="P114" s="56">
        <f t="shared" ref="P114:P122" si="208">D114+H114+L114</f>
        <v>2</v>
      </c>
      <c r="Q114" s="56">
        <f t="shared" ref="Q114:Q122" si="209">E114+I114+M114</f>
        <v>0</v>
      </c>
      <c r="R114" s="56">
        <f t="shared" ref="R114:S122" si="210">F114+J114+N114</f>
        <v>0</v>
      </c>
      <c r="S114" s="105">
        <f t="shared" si="210"/>
        <v>0</v>
      </c>
      <c r="T114" s="9"/>
      <c r="U114" s="9"/>
      <c r="V114" s="4" t="s">
        <v>108</v>
      </c>
    </row>
    <row r="115" spans="1:22" x14ac:dyDescent="0.2">
      <c r="A115" s="77">
        <f>+A114+0.1</f>
        <v>9.1</v>
      </c>
      <c r="B115" s="104" t="s">
        <v>183</v>
      </c>
      <c r="C115" s="13" t="s">
        <v>85</v>
      </c>
      <c r="D115" s="38">
        <v>1</v>
      </c>
      <c r="E115" s="23"/>
      <c r="F115" s="23"/>
      <c r="G115" s="25">
        <f t="shared" si="205"/>
        <v>0</v>
      </c>
      <c r="H115" s="45"/>
      <c r="I115" s="22"/>
      <c r="J115" s="22"/>
      <c r="K115" s="25">
        <f t="shared" si="206"/>
        <v>0</v>
      </c>
      <c r="L115" s="22"/>
      <c r="M115" s="22"/>
      <c r="N115" s="22"/>
      <c r="O115" s="25">
        <f t="shared" si="207"/>
        <v>0</v>
      </c>
      <c r="P115" s="56">
        <f t="shared" si="208"/>
        <v>1</v>
      </c>
      <c r="Q115" s="56">
        <f t="shared" si="209"/>
        <v>0</v>
      </c>
      <c r="R115" s="56">
        <f t="shared" si="210"/>
        <v>0</v>
      </c>
      <c r="S115" s="105">
        <f t="shared" si="210"/>
        <v>0</v>
      </c>
      <c r="T115" s="9"/>
      <c r="U115" s="9"/>
      <c r="V115" s="4" t="str">
        <f>"Based on task "&amp;TEXT(A97,"#.##")</f>
        <v>Based on task 7.52</v>
      </c>
    </row>
    <row r="116" spans="1:22" x14ac:dyDescent="0.2">
      <c r="A116" s="77">
        <f t="shared" ref="A116:A122" si="211">+A115+0.1</f>
        <v>9.1999999999999993</v>
      </c>
      <c r="B116" s="104" t="s">
        <v>183</v>
      </c>
      <c r="C116" s="13" t="s">
        <v>89</v>
      </c>
      <c r="D116" s="38">
        <v>1</v>
      </c>
      <c r="E116" s="23"/>
      <c r="F116" s="23"/>
      <c r="G116" s="25">
        <f t="shared" si="205"/>
        <v>0</v>
      </c>
      <c r="H116" s="45">
        <v>1</v>
      </c>
      <c r="I116" s="22"/>
      <c r="J116" s="22"/>
      <c r="K116" s="25">
        <f t="shared" si="206"/>
        <v>0</v>
      </c>
      <c r="L116" s="22"/>
      <c r="M116" s="22"/>
      <c r="N116" s="22"/>
      <c r="O116" s="25">
        <f t="shared" si="207"/>
        <v>0</v>
      </c>
      <c r="P116" s="56">
        <f t="shared" si="208"/>
        <v>2</v>
      </c>
      <c r="Q116" s="56">
        <f t="shared" si="209"/>
        <v>0</v>
      </c>
      <c r="R116" s="56">
        <f t="shared" si="210"/>
        <v>0</v>
      </c>
      <c r="S116" s="105">
        <f t="shared" si="210"/>
        <v>0</v>
      </c>
      <c r="T116" s="9"/>
      <c r="U116" s="9"/>
    </row>
    <row r="117" spans="1:22" x14ac:dyDescent="0.2">
      <c r="A117" s="77">
        <f t="shared" si="211"/>
        <v>9.2999999999999989</v>
      </c>
      <c r="B117" s="104" t="s">
        <v>183</v>
      </c>
      <c r="C117" s="13" t="s">
        <v>94</v>
      </c>
      <c r="D117" s="38">
        <v>1</v>
      </c>
      <c r="E117" s="23"/>
      <c r="F117" s="23"/>
      <c r="G117" s="25">
        <f t="shared" si="205"/>
        <v>0</v>
      </c>
      <c r="H117" s="45"/>
      <c r="I117" s="22"/>
      <c r="J117" s="22"/>
      <c r="K117" s="25">
        <f t="shared" si="206"/>
        <v>0</v>
      </c>
      <c r="L117" s="22"/>
      <c r="M117" s="22"/>
      <c r="N117" s="22"/>
      <c r="O117" s="25">
        <f t="shared" si="207"/>
        <v>0</v>
      </c>
      <c r="P117" s="56">
        <f t="shared" si="208"/>
        <v>1</v>
      </c>
      <c r="Q117" s="56">
        <f t="shared" si="209"/>
        <v>0</v>
      </c>
      <c r="R117" s="56">
        <f t="shared" si="210"/>
        <v>0</v>
      </c>
      <c r="S117" s="105">
        <f t="shared" si="210"/>
        <v>0</v>
      </c>
      <c r="T117" s="9"/>
      <c r="U117" s="9"/>
      <c r="V117" s="4"/>
    </row>
    <row r="118" spans="1:22" x14ac:dyDescent="0.2">
      <c r="A118" s="77">
        <f t="shared" si="211"/>
        <v>9.3999999999999986</v>
      </c>
      <c r="B118" s="104" t="s">
        <v>183</v>
      </c>
      <c r="C118" s="13" t="s">
        <v>86</v>
      </c>
      <c r="D118" s="38">
        <v>1</v>
      </c>
      <c r="E118" s="23"/>
      <c r="F118" s="23"/>
      <c r="G118" s="25">
        <f t="shared" si="205"/>
        <v>0</v>
      </c>
      <c r="H118" s="45"/>
      <c r="I118" s="22"/>
      <c r="J118" s="22"/>
      <c r="K118" s="25">
        <f t="shared" si="206"/>
        <v>0</v>
      </c>
      <c r="L118" s="22"/>
      <c r="M118" s="22"/>
      <c r="N118" s="22"/>
      <c r="O118" s="25">
        <f t="shared" si="207"/>
        <v>0</v>
      </c>
      <c r="P118" s="56">
        <f t="shared" si="208"/>
        <v>1</v>
      </c>
      <c r="Q118" s="56">
        <f t="shared" si="209"/>
        <v>0</v>
      </c>
      <c r="R118" s="56">
        <f t="shared" si="210"/>
        <v>0</v>
      </c>
      <c r="S118" s="105">
        <f t="shared" si="210"/>
        <v>0</v>
      </c>
      <c r="T118" s="9"/>
      <c r="U118" s="9"/>
      <c r="V118" s="4"/>
    </row>
    <row r="119" spans="1:22" x14ac:dyDescent="0.2">
      <c r="A119" s="77">
        <f t="shared" si="211"/>
        <v>9.4999999999999982</v>
      </c>
      <c r="B119" s="104" t="s">
        <v>183</v>
      </c>
      <c r="C119" s="13" t="s">
        <v>87</v>
      </c>
      <c r="D119" s="38">
        <v>1</v>
      </c>
      <c r="E119" s="23"/>
      <c r="F119" s="23"/>
      <c r="G119" s="25">
        <f t="shared" si="205"/>
        <v>0</v>
      </c>
      <c r="H119" s="45"/>
      <c r="I119" s="22"/>
      <c r="J119" s="22"/>
      <c r="K119" s="25">
        <f t="shared" si="206"/>
        <v>0</v>
      </c>
      <c r="L119" s="22"/>
      <c r="M119" s="22"/>
      <c r="N119" s="22"/>
      <c r="O119" s="25">
        <f t="shared" ref="O119" si="212">L119+M119-N119</f>
        <v>0</v>
      </c>
      <c r="P119" s="56">
        <f t="shared" ref="P119" si="213">D119+H119+L119</f>
        <v>1</v>
      </c>
      <c r="Q119" s="56">
        <f t="shared" ref="Q119" si="214">E119+I119+M119</f>
        <v>0</v>
      </c>
      <c r="R119" s="56">
        <f t="shared" ref="R119" si="215">F119+J119+N119</f>
        <v>0</v>
      </c>
      <c r="S119" s="105">
        <f t="shared" si="210"/>
        <v>0</v>
      </c>
      <c r="T119" s="9"/>
      <c r="U119" s="9"/>
      <c r="V119" s="4"/>
    </row>
    <row r="120" spans="1:22" x14ac:dyDescent="0.2">
      <c r="A120" s="77">
        <f t="shared" ref="A120:A121" si="216">+A119+0.1</f>
        <v>9.5999999999999979</v>
      </c>
      <c r="B120" s="104" t="s">
        <v>183</v>
      </c>
      <c r="C120" s="13" t="s">
        <v>88</v>
      </c>
      <c r="D120" s="38">
        <v>1</v>
      </c>
      <c r="E120" s="23"/>
      <c r="F120" s="23"/>
      <c r="G120" s="25">
        <f t="shared" si="205"/>
        <v>0</v>
      </c>
      <c r="H120" s="45"/>
      <c r="I120" s="22"/>
      <c r="J120" s="22"/>
      <c r="K120" s="25">
        <f t="shared" si="206"/>
        <v>0</v>
      </c>
      <c r="L120" s="22"/>
      <c r="M120" s="22"/>
      <c r="N120" s="22"/>
      <c r="O120" s="25">
        <f t="shared" ref="O120" si="217">L120+M120-N120</f>
        <v>0</v>
      </c>
      <c r="P120" s="56">
        <f t="shared" ref="P120" si="218">D120+H120+L120</f>
        <v>1</v>
      </c>
      <c r="Q120" s="56">
        <f t="shared" ref="Q120" si="219">E120+I120+M120</f>
        <v>0</v>
      </c>
      <c r="R120" s="56">
        <f t="shared" ref="R120" si="220">F120+J120+N120</f>
        <v>0</v>
      </c>
      <c r="S120" s="105">
        <f t="shared" si="210"/>
        <v>0</v>
      </c>
      <c r="T120" s="9"/>
      <c r="U120" s="9"/>
      <c r="V120" s="4"/>
    </row>
    <row r="121" spans="1:22" x14ac:dyDescent="0.2">
      <c r="A121" s="77">
        <f t="shared" si="216"/>
        <v>9.6999999999999975</v>
      </c>
      <c r="B121" s="104" t="s">
        <v>183</v>
      </c>
      <c r="C121" s="13" t="s">
        <v>91</v>
      </c>
      <c r="D121" s="38">
        <v>2</v>
      </c>
      <c r="E121" s="23"/>
      <c r="F121" s="23"/>
      <c r="G121" s="25">
        <f t="shared" si="205"/>
        <v>0</v>
      </c>
      <c r="H121" s="45"/>
      <c r="I121" s="22"/>
      <c r="J121" s="22"/>
      <c r="K121" s="25">
        <f t="shared" si="206"/>
        <v>0</v>
      </c>
      <c r="L121" s="22"/>
      <c r="M121" s="22"/>
      <c r="N121" s="22"/>
      <c r="O121" s="25">
        <f t="shared" si="207"/>
        <v>0</v>
      </c>
      <c r="P121" s="56">
        <f t="shared" si="208"/>
        <v>2</v>
      </c>
      <c r="Q121" s="56">
        <f t="shared" si="209"/>
        <v>0</v>
      </c>
      <c r="R121" s="56">
        <f t="shared" si="210"/>
        <v>0</v>
      </c>
      <c r="S121" s="105">
        <f t="shared" si="210"/>
        <v>0</v>
      </c>
      <c r="T121" s="9"/>
      <c r="U121" s="9"/>
      <c r="V121" s="4"/>
    </row>
    <row r="122" spans="1:22" x14ac:dyDescent="0.2">
      <c r="A122" s="33">
        <f t="shared" si="211"/>
        <v>9.7999999999999972</v>
      </c>
      <c r="B122" s="102" t="s">
        <v>183</v>
      </c>
      <c r="C122" s="13" t="s">
        <v>90</v>
      </c>
      <c r="D122" s="38">
        <v>1</v>
      </c>
      <c r="E122" s="23"/>
      <c r="F122" s="23"/>
      <c r="G122" s="25">
        <f t="shared" si="205"/>
        <v>0</v>
      </c>
      <c r="H122" s="45"/>
      <c r="I122" s="22"/>
      <c r="J122" s="22"/>
      <c r="K122" s="25">
        <f t="shared" si="206"/>
        <v>0</v>
      </c>
      <c r="L122" s="22"/>
      <c r="M122" s="22"/>
      <c r="N122" s="22"/>
      <c r="O122" s="25">
        <f t="shared" si="207"/>
        <v>0</v>
      </c>
      <c r="P122" s="56">
        <f t="shared" si="208"/>
        <v>1</v>
      </c>
      <c r="Q122" s="56">
        <f t="shared" si="209"/>
        <v>0</v>
      </c>
      <c r="R122" s="56">
        <f t="shared" si="210"/>
        <v>0</v>
      </c>
      <c r="S122" s="105">
        <f t="shared" si="210"/>
        <v>0</v>
      </c>
      <c r="T122" s="9"/>
      <c r="U122" s="9"/>
      <c r="V122" s="4"/>
    </row>
    <row r="123" spans="1:22" x14ac:dyDescent="0.2">
      <c r="A123" s="30"/>
      <c r="B123" s="97"/>
      <c r="C123" s="52"/>
      <c r="D123" s="73">
        <f>SUM(D113:D122)</f>
        <v>11</v>
      </c>
      <c r="E123" s="74">
        <f t="shared" ref="E123:G123" si="221">SUM(E113:E122)</f>
        <v>0</v>
      </c>
      <c r="F123" s="74">
        <f t="shared" si="221"/>
        <v>0</v>
      </c>
      <c r="G123" s="75">
        <f t="shared" si="221"/>
        <v>0</v>
      </c>
      <c r="H123" s="73">
        <f>SUM(H113:H122)</f>
        <v>1</v>
      </c>
      <c r="I123" s="74">
        <f t="shared" ref="I123" si="222">SUM(I113:I122)</f>
        <v>0</v>
      </c>
      <c r="J123" s="74">
        <f t="shared" ref="J123" si="223">SUM(J113:J122)</f>
        <v>0</v>
      </c>
      <c r="K123" s="75">
        <f t="shared" ref="K123" si="224">SUM(K113:K122)</f>
        <v>0</v>
      </c>
      <c r="L123" s="73">
        <f>SUM(L113:L122)</f>
        <v>0</v>
      </c>
      <c r="M123" s="74">
        <f t="shared" ref="M123" si="225">SUM(M113:M122)</f>
        <v>0</v>
      </c>
      <c r="N123" s="74">
        <f t="shared" ref="N123" si="226">SUM(N113:N122)</f>
        <v>0</v>
      </c>
      <c r="O123" s="75">
        <f t="shared" ref="O123" si="227">SUM(O113:O122)</f>
        <v>0</v>
      </c>
      <c r="P123" s="73">
        <f>SUM(P113:P122)</f>
        <v>12</v>
      </c>
      <c r="Q123" s="74">
        <f t="shared" ref="Q123" si="228">SUM(Q113:Q122)</f>
        <v>0</v>
      </c>
      <c r="R123" s="74">
        <f t="shared" ref="R123" si="229">SUM(R113:R122)</f>
        <v>0</v>
      </c>
      <c r="S123" s="75">
        <f t="shared" ref="S123" si="230">SUM(S113:S122)</f>
        <v>0</v>
      </c>
      <c r="T123" s="9"/>
      <c r="U123" s="9"/>
      <c r="V123" s="4"/>
    </row>
    <row r="124" spans="1:22" x14ac:dyDescent="0.2">
      <c r="A124" s="30"/>
      <c r="B124" s="97"/>
      <c r="C124" s="12" t="s">
        <v>75</v>
      </c>
      <c r="D124" s="38"/>
      <c r="E124" s="23"/>
      <c r="F124" s="23"/>
      <c r="G124" s="25"/>
      <c r="H124" s="45"/>
      <c r="I124" s="22"/>
      <c r="J124" s="22"/>
      <c r="K124" s="25"/>
      <c r="L124" s="22"/>
      <c r="M124" s="22"/>
      <c r="N124" s="22"/>
      <c r="O124" s="22"/>
      <c r="P124" s="38"/>
      <c r="Q124" s="23"/>
      <c r="R124" s="23"/>
      <c r="S124" s="25"/>
      <c r="T124" s="9"/>
      <c r="U124" s="9"/>
      <c r="V124" s="4"/>
    </row>
    <row r="125" spans="1:22" x14ac:dyDescent="0.2">
      <c r="A125" s="30">
        <f>A114+1</f>
        <v>10</v>
      </c>
      <c r="B125" s="97"/>
      <c r="C125" s="13" t="s">
        <v>96</v>
      </c>
      <c r="D125" s="38">
        <v>1</v>
      </c>
      <c r="E125" s="23"/>
      <c r="F125" s="23"/>
      <c r="G125" s="25">
        <f t="shared" ref="G125:G129" si="231">(D125+E125-F125)*(B125="")</f>
        <v>1</v>
      </c>
      <c r="H125" s="45"/>
      <c r="I125" s="22"/>
      <c r="J125" s="22"/>
      <c r="K125" s="25">
        <f t="shared" ref="K125:K129" si="232">(H125+I125-J125)*(B125="")</f>
        <v>0</v>
      </c>
      <c r="L125" s="22"/>
      <c r="M125" s="22"/>
      <c r="N125" s="22"/>
      <c r="O125" s="25">
        <f t="shared" ref="O125" si="233">L125+M125-N125</f>
        <v>0</v>
      </c>
      <c r="P125" s="56">
        <f t="shared" ref="P125:P128" si="234">D125+H125+L125</f>
        <v>1</v>
      </c>
      <c r="Q125" s="78">
        <f t="shared" ref="Q125" si="235">E125+I125+M125</f>
        <v>0</v>
      </c>
      <c r="R125" s="78">
        <f t="shared" ref="R125:S129" si="236">F125+J125+N125</f>
        <v>0</v>
      </c>
      <c r="S125" s="105">
        <f t="shared" si="236"/>
        <v>1</v>
      </c>
      <c r="T125" s="9"/>
      <c r="U125" s="9"/>
      <c r="V125" s="4"/>
    </row>
    <row r="126" spans="1:22" x14ac:dyDescent="0.2">
      <c r="A126" s="30">
        <f t="shared" ref="A126:A129" si="237">+A125+0.1</f>
        <v>10.1</v>
      </c>
      <c r="B126" s="97"/>
      <c r="C126" s="4" t="s">
        <v>115</v>
      </c>
      <c r="D126" s="38">
        <v>1</v>
      </c>
      <c r="E126" s="23"/>
      <c r="F126" s="23"/>
      <c r="G126" s="25">
        <f t="shared" si="231"/>
        <v>1</v>
      </c>
      <c r="H126" s="45"/>
      <c r="I126" s="22"/>
      <c r="J126" s="22"/>
      <c r="K126" s="25">
        <f t="shared" si="232"/>
        <v>0</v>
      </c>
      <c r="L126" s="22"/>
      <c r="M126" s="22"/>
      <c r="N126" s="22"/>
      <c r="O126" s="25">
        <f t="shared" ref="O126" si="238">L126+M126-N126</f>
        <v>0</v>
      </c>
      <c r="P126" s="56">
        <f t="shared" si="234"/>
        <v>1</v>
      </c>
      <c r="Q126" s="78">
        <f t="shared" ref="Q126" si="239">E126+I126+M126</f>
        <v>0</v>
      </c>
      <c r="R126" s="78">
        <f t="shared" ref="R126" si="240">F126+J126+N126</f>
        <v>0</v>
      </c>
      <c r="S126" s="105">
        <f t="shared" si="236"/>
        <v>1</v>
      </c>
      <c r="T126" s="9"/>
      <c r="U126" s="9"/>
      <c r="V126" s="4"/>
    </row>
    <row r="127" spans="1:22" x14ac:dyDescent="0.2">
      <c r="A127" s="30">
        <f t="shared" si="237"/>
        <v>10.199999999999999</v>
      </c>
      <c r="B127" s="97"/>
      <c r="C127" s="13" t="s">
        <v>97</v>
      </c>
      <c r="D127" s="38">
        <v>1</v>
      </c>
      <c r="E127" s="23"/>
      <c r="F127" s="23"/>
      <c r="G127" s="25">
        <f t="shared" si="231"/>
        <v>1</v>
      </c>
      <c r="H127" s="45">
        <v>2</v>
      </c>
      <c r="I127" s="22"/>
      <c r="J127" s="22"/>
      <c r="K127" s="25">
        <f t="shared" si="232"/>
        <v>2</v>
      </c>
      <c r="L127" s="22"/>
      <c r="M127" s="22"/>
      <c r="N127" s="22"/>
      <c r="O127" s="25">
        <f t="shared" ref="O127:O129" si="241">L127+M127-N127</f>
        <v>0</v>
      </c>
      <c r="P127" s="56">
        <f t="shared" si="234"/>
        <v>3</v>
      </c>
      <c r="Q127" s="78">
        <f t="shared" ref="Q127:Q128" si="242">E127+I127+M127</f>
        <v>0</v>
      </c>
      <c r="R127" s="78">
        <f t="shared" ref="R127:R128" si="243">F127+J127+N127</f>
        <v>0</v>
      </c>
      <c r="S127" s="105">
        <f t="shared" si="236"/>
        <v>3</v>
      </c>
      <c r="T127" s="9"/>
      <c r="U127" s="9"/>
      <c r="V127" s="4"/>
    </row>
    <row r="128" spans="1:22" x14ac:dyDescent="0.2">
      <c r="A128" s="30">
        <f t="shared" si="237"/>
        <v>10.299999999999999</v>
      </c>
      <c r="B128" s="97"/>
      <c r="C128" s="13" t="s">
        <v>98</v>
      </c>
      <c r="D128" s="38">
        <v>1</v>
      </c>
      <c r="E128" s="23"/>
      <c r="F128" s="23"/>
      <c r="G128" s="25">
        <f t="shared" si="231"/>
        <v>1</v>
      </c>
      <c r="H128" s="45"/>
      <c r="I128" s="22"/>
      <c r="J128" s="22"/>
      <c r="K128" s="25">
        <f t="shared" si="232"/>
        <v>0</v>
      </c>
      <c r="L128" s="22"/>
      <c r="M128" s="22"/>
      <c r="N128" s="22"/>
      <c r="O128" s="25">
        <f t="shared" si="241"/>
        <v>0</v>
      </c>
      <c r="P128" s="56">
        <f t="shared" si="234"/>
        <v>1</v>
      </c>
      <c r="Q128" s="56">
        <f t="shared" si="242"/>
        <v>0</v>
      </c>
      <c r="R128" s="56">
        <f t="shared" si="243"/>
        <v>0</v>
      </c>
      <c r="S128" s="105">
        <f t="shared" si="236"/>
        <v>1</v>
      </c>
      <c r="T128" s="9"/>
      <c r="U128" s="9"/>
      <c r="V128" s="4"/>
    </row>
    <row r="129" spans="1:24" x14ac:dyDescent="0.2">
      <c r="A129" s="77">
        <f t="shared" si="237"/>
        <v>10.399999999999999</v>
      </c>
      <c r="B129" s="101" t="s">
        <v>183</v>
      </c>
      <c r="C129" s="13" t="s">
        <v>101</v>
      </c>
      <c r="D129" s="38">
        <v>2</v>
      </c>
      <c r="E129" s="23"/>
      <c r="F129" s="23"/>
      <c r="G129" s="25">
        <f t="shared" si="231"/>
        <v>0</v>
      </c>
      <c r="H129" s="45">
        <v>10</v>
      </c>
      <c r="I129" s="22"/>
      <c r="J129" s="22"/>
      <c r="K129" s="25">
        <f t="shared" si="232"/>
        <v>0</v>
      </c>
      <c r="L129" s="22"/>
      <c r="M129" s="22"/>
      <c r="N129" s="22"/>
      <c r="O129" s="25">
        <f t="shared" si="241"/>
        <v>0</v>
      </c>
      <c r="P129" s="56">
        <f t="shared" ref="P129" si="244">D129+H129+L129</f>
        <v>12</v>
      </c>
      <c r="Q129" s="56">
        <f t="shared" ref="Q129" si="245">E129+I129+M129</f>
        <v>0</v>
      </c>
      <c r="R129" s="56">
        <f t="shared" ref="R129" si="246">F129+J129+N129</f>
        <v>0</v>
      </c>
      <c r="S129" s="105">
        <f t="shared" si="236"/>
        <v>0</v>
      </c>
      <c r="T129" s="9"/>
      <c r="U129" s="9"/>
      <c r="V129" s="4"/>
    </row>
    <row r="130" spans="1:24" x14ac:dyDescent="0.2">
      <c r="A130" s="30"/>
      <c r="B130" s="97"/>
      <c r="C130" s="52"/>
      <c r="D130" s="73">
        <f>SUM(D124:D129)</f>
        <v>6</v>
      </c>
      <c r="E130" s="74">
        <f t="shared" ref="E130" si="247">SUM(E124:E129)</f>
        <v>0</v>
      </c>
      <c r="F130" s="74">
        <f t="shared" ref="F130" si="248">SUM(F124:F129)</f>
        <v>0</v>
      </c>
      <c r="G130" s="75">
        <f t="shared" ref="G130" si="249">SUM(G124:G129)</f>
        <v>4</v>
      </c>
      <c r="H130" s="73">
        <f>SUM(H124:H129)</f>
        <v>12</v>
      </c>
      <c r="I130" s="74">
        <f t="shared" ref="I130" si="250">SUM(I124:I129)</f>
        <v>0</v>
      </c>
      <c r="J130" s="74">
        <f t="shared" ref="J130" si="251">SUM(J124:J129)</f>
        <v>0</v>
      </c>
      <c r="K130" s="75">
        <f t="shared" ref="K130" si="252">SUM(K124:K129)</f>
        <v>2</v>
      </c>
      <c r="L130" s="73">
        <f>SUM(L124:L129)</f>
        <v>0</v>
      </c>
      <c r="M130" s="74">
        <f t="shared" ref="M130" si="253">SUM(M124:M129)</f>
        <v>0</v>
      </c>
      <c r="N130" s="74">
        <f t="shared" ref="N130" si="254">SUM(N124:N129)</f>
        <v>0</v>
      </c>
      <c r="O130" s="75">
        <f t="shared" ref="O130" si="255">SUM(O124:O129)</f>
        <v>0</v>
      </c>
      <c r="P130" s="73">
        <f>SUM(P124:P129)</f>
        <v>18</v>
      </c>
      <c r="Q130" s="74">
        <f t="shared" ref="Q130" si="256">SUM(Q124:Q129)</f>
        <v>0</v>
      </c>
      <c r="R130" s="74">
        <f t="shared" ref="R130" si="257">SUM(R124:R129)</f>
        <v>0</v>
      </c>
      <c r="S130" s="75">
        <f t="shared" ref="S130" si="258">SUM(S124:S129)</f>
        <v>6</v>
      </c>
      <c r="T130" s="5"/>
      <c r="U130" s="5"/>
      <c r="V130" s="8"/>
    </row>
    <row r="131" spans="1:24" x14ac:dyDescent="0.2">
      <c r="A131" s="30"/>
      <c r="B131" s="97"/>
      <c r="C131" s="12" t="s">
        <v>76</v>
      </c>
      <c r="D131" s="38"/>
      <c r="E131" s="23"/>
      <c r="F131" s="23"/>
      <c r="G131" s="25"/>
      <c r="H131" s="45"/>
      <c r="I131" s="22"/>
      <c r="J131" s="22"/>
      <c r="K131" s="25"/>
      <c r="L131" s="22"/>
      <c r="M131" s="22"/>
      <c r="N131" s="22"/>
      <c r="O131" s="22"/>
      <c r="P131" s="38"/>
      <c r="Q131" s="23"/>
      <c r="R131" s="23"/>
      <c r="S131" s="25"/>
      <c r="T131" s="9"/>
      <c r="U131" s="9"/>
    </row>
    <row r="132" spans="1:24" x14ac:dyDescent="0.2">
      <c r="A132" s="30">
        <f>A125+1</f>
        <v>11</v>
      </c>
      <c r="B132" s="97"/>
      <c r="C132" s="13" t="s">
        <v>110</v>
      </c>
      <c r="D132" s="38">
        <v>14</v>
      </c>
      <c r="E132" s="23"/>
      <c r="F132" s="23"/>
      <c r="G132" s="25">
        <f t="shared" ref="G132:G139" si="259">(D132+E132-F132)*(B132="")</f>
        <v>14</v>
      </c>
      <c r="H132" s="45">
        <v>7</v>
      </c>
      <c r="I132" s="22"/>
      <c r="J132" s="22"/>
      <c r="K132" s="25">
        <f t="shared" ref="K132:K139" si="260">(H132+I132-J132)*(B132="")</f>
        <v>7</v>
      </c>
      <c r="L132" s="22"/>
      <c r="M132" s="22"/>
      <c r="N132" s="22"/>
      <c r="O132" s="25">
        <f t="shared" ref="O132:O139" si="261">L132+M132-N132</f>
        <v>0</v>
      </c>
      <c r="P132" s="56">
        <f t="shared" ref="P132:P139" si="262">D132+H132+L132</f>
        <v>21</v>
      </c>
      <c r="Q132" s="56">
        <f t="shared" ref="Q132:Q139" si="263">E132+I132+M132</f>
        <v>0</v>
      </c>
      <c r="R132" s="56">
        <f t="shared" ref="R132:S139" si="264">F132+J132+N132</f>
        <v>0</v>
      </c>
      <c r="S132" s="105">
        <f t="shared" si="264"/>
        <v>21</v>
      </c>
      <c r="T132" s="9"/>
      <c r="U132" s="9"/>
    </row>
    <row r="133" spans="1:24" x14ac:dyDescent="0.2">
      <c r="A133" s="30">
        <f t="shared" ref="A133:A139" si="265">+A132+0.1</f>
        <v>11.1</v>
      </c>
      <c r="B133" s="96"/>
      <c r="C133" s="13" t="s">
        <v>77</v>
      </c>
      <c r="D133" s="38">
        <v>2</v>
      </c>
      <c r="E133" s="23"/>
      <c r="F133" s="23"/>
      <c r="G133" s="25">
        <f t="shared" si="259"/>
        <v>2</v>
      </c>
      <c r="H133" s="45">
        <v>2</v>
      </c>
      <c r="I133" s="22"/>
      <c r="J133" s="22"/>
      <c r="K133" s="25">
        <f t="shared" si="260"/>
        <v>2</v>
      </c>
      <c r="L133" s="22"/>
      <c r="M133" s="22"/>
      <c r="N133" s="22"/>
      <c r="O133" s="25">
        <f t="shared" si="261"/>
        <v>0</v>
      </c>
      <c r="P133" s="56">
        <f t="shared" si="262"/>
        <v>4</v>
      </c>
      <c r="Q133" s="56">
        <f t="shared" si="263"/>
        <v>0</v>
      </c>
      <c r="R133" s="56">
        <f t="shared" si="264"/>
        <v>0</v>
      </c>
      <c r="S133" s="105">
        <f t="shared" si="264"/>
        <v>4</v>
      </c>
      <c r="T133" s="9"/>
      <c r="U133" s="9"/>
    </row>
    <row r="134" spans="1:24" x14ac:dyDescent="0.2">
      <c r="A134" s="30">
        <f t="shared" si="265"/>
        <v>11.2</v>
      </c>
      <c r="B134" s="97"/>
      <c r="C134" s="13" t="s">
        <v>78</v>
      </c>
      <c r="D134" s="38">
        <v>1</v>
      </c>
      <c r="E134" s="23"/>
      <c r="F134" s="23"/>
      <c r="G134" s="25">
        <f t="shared" si="259"/>
        <v>1</v>
      </c>
      <c r="H134" s="45"/>
      <c r="I134" s="22"/>
      <c r="J134" s="22"/>
      <c r="K134" s="25">
        <f t="shared" si="260"/>
        <v>0</v>
      </c>
      <c r="L134" s="22"/>
      <c r="M134" s="22"/>
      <c r="N134" s="22"/>
      <c r="O134" s="25">
        <f t="shared" si="261"/>
        <v>0</v>
      </c>
      <c r="P134" s="56">
        <f t="shared" si="262"/>
        <v>1</v>
      </c>
      <c r="Q134" s="56">
        <f t="shared" si="263"/>
        <v>0</v>
      </c>
      <c r="R134" s="56">
        <f t="shared" si="264"/>
        <v>0</v>
      </c>
      <c r="S134" s="105">
        <f t="shared" si="264"/>
        <v>1</v>
      </c>
      <c r="T134" s="9"/>
      <c r="U134" s="9"/>
      <c r="V134" s="4" t="s">
        <v>80</v>
      </c>
    </row>
    <row r="135" spans="1:24" x14ac:dyDescent="0.2">
      <c r="A135" s="30">
        <f t="shared" si="265"/>
        <v>11.299999999999999</v>
      </c>
      <c r="B135" s="97"/>
      <c r="C135" s="13" t="s">
        <v>81</v>
      </c>
      <c r="D135" s="38">
        <v>3</v>
      </c>
      <c r="E135" s="23"/>
      <c r="F135" s="23"/>
      <c r="G135" s="25">
        <f t="shared" si="259"/>
        <v>3</v>
      </c>
      <c r="H135" s="45"/>
      <c r="I135" s="22"/>
      <c r="J135" s="22"/>
      <c r="K135" s="25">
        <f t="shared" si="260"/>
        <v>0</v>
      </c>
      <c r="L135" s="22"/>
      <c r="M135" s="22"/>
      <c r="N135" s="22"/>
      <c r="O135" s="25">
        <f t="shared" si="261"/>
        <v>0</v>
      </c>
      <c r="P135" s="56">
        <f t="shared" si="262"/>
        <v>3</v>
      </c>
      <c r="Q135" s="56">
        <f t="shared" si="263"/>
        <v>0</v>
      </c>
      <c r="R135" s="56">
        <f t="shared" si="264"/>
        <v>0</v>
      </c>
      <c r="S135" s="105">
        <f t="shared" si="264"/>
        <v>3</v>
      </c>
      <c r="T135" s="9"/>
      <c r="U135" s="9"/>
      <c r="V135" s="4"/>
    </row>
    <row r="136" spans="1:24" x14ac:dyDescent="0.2">
      <c r="A136" s="30">
        <f t="shared" si="265"/>
        <v>11.399999999999999</v>
      </c>
      <c r="B136" s="96"/>
      <c r="C136" s="13" t="s">
        <v>79</v>
      </c>
      <c r="D136" s="38">
        <v>2</v>
      </c>
      <c r="E136" s="23"/>
      <c r="F136" s="23"/>
      <c r="G136" s="25">
        <f t="shared" si="259"/>
        <v>2</v>
      </c>
      <c r="H136" s="45">
        <v>1</v>
      </c>
      <c r="I136" s="22"/>
      <c r="J136" s="22"/>
      <c r="K136" s="25">
        <f t="shared" si="260"/>
        <v>1</v>
      </c>
      <c r="L136" s="22"/>
      <c r="M136" s="22"/>
      <c r="N136" s="22"/>
      <c r="O136" s="25">
        <f t="shared" si="261"/>
        <v>0</v>
      </c>
      <c r="P136" s="56">
        <f t="shared" si="262"/>
        <v>3</v>
      </c>
      <c r="Q136" s="56">
        <f t="shared" si="263"/>
        <v>0</v>
      </c>
      <c r="R136" s="56">
        <f t="shared" si="264"/>
        <v>0</v>
      </c>
      <c r="S136" s="105">
        <f t="shared" si="264"/>
        <v>3</v>
      </c>
      <c r="T136" s="9"/>
      <c r="U136" s="9"/>
      <c r="V136" s="4"/>
    </row>
    <row r="137" spans="1:24" x14ac:dyDescent="0.2">
      <c r="A137" s="30">
        <f t="shared" si="265"/>
        <v>11.499999999999998</v>
      </c>
      <c r="B137" s="96"/>
      <c r="C137" s="4" t="s">
        <v>111</v>
      </c>
      <c r="D137" s="38"/>
      <c r="E137" s="23"/>
      <c r="F137" s="23"/>
      <c r="G137" s="25">
        <f t="shared" si="259"/>
        <v>0</v>
      </c>
      <c r="H137" s="45"/>
      <c r="I137" s="22"/>
      <c r="J137" s="22"/>
      <c r="K137" s="25">
        <f t="shared" si="260"/>
        <v>0</v>
      </c>
      <c r="L137" s="22"/>
      <c r="M137" s="22"/>
      <c r="N137" s="22"/>
      <c r="O137" s="25">
        <f t="shared" si="261"/>
        <v>0</v>
      </c>
      <c r="P137" s="56">
        <f t="shared" si="262"/>
        <v>0</v>
      </c>
      <c r="Q137" s="56">
        <f t="shared" si="263"/>
        <v>0</v>
      </c>
      <c r="R137" s="56">
        <f t="shared" si="264"/>
        <v>0</v>
      </c>
      <c r="S137" s="105">
        <f t="shared" si="264"/>
        <v>0</v>
      </c>
      <c r="T137" s="9"/>
      <c r="U137" s="9"/>
      <c r="V137" s="4" t="s">
        <v>182</v>
      </c>
    </row>
    <row r="138" spans="1:24" x14ac:dyDescent="0.2">
      <c r="A138" s="30">
        <f t="shared" si="265"/>
        <v>11.599999999999998</v>
      </c>
      <c r="B138" s="97"/>
      <c r="C138" s="4" t="s">
        <v>93</v>
      </c>
      <c r="D138" s="38">
        <v>2</v>
      </c>
      <c r="E138" s="23"/>
      <c r="F138" s="23"/>
      <c r="G138" s="25">
        <f t="shared" si="259"/>
        <v>2</v>
      </c>
      <c r="H138" s="45">
        <v>2</v>
      </c>
      <c r="I138" s="22"/>
      <c r="J138" s="22"/>
      <c r="K138" s="25">
        <f t="shared" si="260"/>
        <v>2</v>
      </c>
      <c r="L138" s="22"/>
      <c r="M138" s="22"/>
      <c r="N138" s="22"/>
      <c r="O138" s="25">
        <f t="shared" si="261"/>
        <v>0</v>
      </c>
      <c r="P138" s="56">
        <f t="shared" si="262"/>
        <v>4</v>
      </c>
      <c r="Q138" s="56">
        <f t="shared" si="263"/>
        <v>0</v>
      </c>
      <c r="R138" s="56">
        <f t="shared" si="264"/>
        <v>0</v>
      </c>
      <c r="S138" s="105">
        <f t="shared" si="264"/>
        <v>4</v>
      </c>
      <c r="T138" s="9"/>
      <c r="U138" s="9"/>
      <c r="V138" s="4"/>
    </row>
    <row r="139" spans="1:24" x14ac:dyDescent="0.2">
      <c r="A139" s="30">
        <f t="shared" si="265"/>
        <v>11.699999999999998</v>
      </c>
      <c r="B139" s="96"/>
      <c r="C139" s="13" t="s">
        <v>5</v>
      </c>
      <c r="D139" s="38">
        <v>7</v>
      </c>
      <c r="E139" s="23"/>
      <c r="F139" s="23"/>
      <c r="G139" s="25">
        <f t="shared" si="259"/>
        <v>7</v>
      </c>
      <c r="H139" s="45">
        <v>5</v>
      </c>
      <c r="I139" s="22"/>
      <c r="J139" s="22"/>
      <c r="K139" s="25">
        <f t="shared" si="260"/>
        <v>5</v>
      </c>
      <c r="L139" s="22"/>
      <c r="M139" s="22"/>
      <c r="N139" s="22"/>
      <c r="O139" s="25">
        <f t="shared" si="261"/>
        <v>0</v>
      </c>
      <c r="P139" s="56">
        <f t="shared" si="262"/>
        <v>12</v>
      </c>
      <c r="Q139" s="56">
        <f t="shared" si="263"/>
        <v>0</v>
      </c>
      <c r="R139" s="56">
        <f t="shared" si="264"/>
        <v>0</v>
      </c>
      <c r="S139" s="105">
        <f t="shared" si="264"/>
        <v>12</v>
      </c>
      <c r="T139" s="9"/>
      <c r="U139" s="9"/>
    </row>
    <row r="140" spans="1:24" x14ac:dyDescent="0.2">
      <c r="A140" s="19"/>
      <c r="B140" s="95"/>
      <c r="C140" s="52"/>
      <c r="D140" s="73">
        <f>SUM(D131:D139)</f>
        <v>31</v>
      </c>
      <c r="E140" s="74">
        <f t="shared" ref="E140:G140" si="266">SUM(E131:E139)</f>
        <v>0</v>
      </c>
      <c r="F140" s="74">
        <f t="shared" si="266"/>
        <v>0</v>
      </c>
      <c r="G140" s="75">
        <f t="shared" si="266"/>
        <v>31</v>
      </c>
      <c r="H140" s="73">
        <f>SUM(H131:H139)</f>
        <v>17</v>
      </c>
      <c r="I140" s="74">
        <f t="shared" ref="I140" si="267">SUM(I131:I139)</f>
        <v>0</v>
      </c>
      <c r="J140" s="74">
        <f t="shared" ref="J140" si="268">SUM(J131:J139)</f>
        <v>0</v>
      </c>
      <c r="K140" s="75">
        <f t="shared" ref="K140" si="269">SUM(K131:K139)</f>
        <v>17</v>
      </c>
      <c r="L140" s="73">
        <f>SUM(L131:L139)</f>
        <v>0</v>
      </c>
      <c r="M140" s="74">
        <f t="shared" ref="M140" si="270">SUM(M131:M139)</f>
        <v>0</v>
      </c>
      <c r="N140" s="74">
        <f t="shared" ref="N140" si="271">SUM(N131:N139)</f>
        <v>0</v>
      </c>
      <c r="O140" s="75">
        <f t="shared" ref="O140" si="272">SUM(O131:O139)</f>
        <v>0</v>
      </c>
      <c r="P140" s="73">
        <f>SUM(P131:P139)</f>
        <v>48</v>
      </c>
      <c r="Q140" s="74">
        <f t="shared" ref="Q140" si="273">SUM(Q131:Q139)</f>
        <v>0</v>
      </c>
      <c r="R140" s="74">
        <f t="shared" ref="R140" si="274">SUM(R131:R139)</f>
        <v>0</v>
      </c>
      <c r="S140" s="75">
        <f t="shared" ref="S140" si="275">SUM(S131:S139)</f>
        <v>48</v>
      </c>
      <c r="T140" s="9"/>
      <c r="U140" s="9"/>
    </row>
    <row r="141" spans="1:24" x14ac:dyDescent="0.2">
      <c r="A141" s="19"/>
      <c r="B141" s="95"/>
      <c r="C141" s="52"/>
      <c r="D141" s="38"/>
      <c r="E141" s="23"/>
      <c r="F141" s="23"/>
      <c r="G141" s="86"/>
      <c r="H141" s="38"/>
      <c r="I141" s="23"/>
      <c r="J141" s="23"/>
      <c r="K141" s="86"/>
      <c r="L141" s="23"/>
      <c r="M141" s="23"/>
      <c r="N141" s="23"/>
      <c r="O141" s="23"/>
      <c r="P141" s="38"/>
      <c r="Q141" s="23"/>
      <c r="R141" s="23"/>
      <c r="S141" s="86"/>
      <c r="T141" s="9"/>
      <c r="U141" s="9"/>
    </row>
    <row r="142" spans="1:24" x14ac:dyDescent="0.2">
      <c r="A142" s="30">
        <f>A132+1</f>
        <v>12</v>
      </c>
      <c r="B142" s="95"/>
      <c r="C142" s="12" t="s">
        <v>192</v>
      </c>
      <c r="D142" s="45">
        <f>F142+F142*F142/F144</f>
        <v>0</v>
      </c>
      <c r="E142" s="22"/>
      <c r="F142" s="22">
        <f>MAX(F146-F144,0)</f>
        <v>0</v>
      </c>
      <c r="G142" s="25">
        <f>D142+E142-F142</f>
        <v>0</v>
      </c>
      <c r="H142" s="45">
        <f>J142+J142*J142/J144</f>
        <v>209.55003688222268</v>
      </c>
      <c r="I142" s="22"/>
      <c r="J142" s="22">
        <f>MAX(J146-J144,0)</f>
        <v>121.14285714285711</v>
      </c>
      <c r="K142" s="25">
        <f>H142+I142-J142</f>
        <v>88.407179739365574</v>
      </c>
      <c r="L142" s="22"/>
      <c r="M142" s="22"/>
      <c r="N142" s="22"/>
      <c r="O142" s="25">
        <f>L142+M142-N142</f>
        <v>0</v>
      </c>
      <c r="P142" s="56">
        <f t="shared" ref="P142" si="276">D142+H142+L142</f>
        <v>209.55003688222268</v>
      </c>
      <c r="Q142" s="56">
        <f t="shared" ref="Q142:S142" si="277">E142+I142+M142</f>
        <v>0</v>
      </c>
      <c r="R142" s="56">
        <f t="shared" si="277"/>
        <v>121.14285714285711</v>
      </c>
      <c r="S142" s="105">
        <f t="shared" si="277"/>
        <v>88.407179739365574</v>
      </c>
      <c r="T142" s="9"/>
      <c r="U142" s="9"/>
      <c r="V142" s="1" t="s">
        <v>190</v>
      </c>
    </row>
    <row r="143" spans="1:24" x14ac:dyDescent="0.2">
      <c r="A143" s="30"/>
      <c r="B143" s="99"/>
      <c r="T143" s="20"/>
      <c r="U143" s="20"/>
      <c r="V143" s="1"/>
      <c r="W143" s="6"/>
      <c r="X143" s="3"/>
    </row>
    <row r="144" spans="1:24" x14ac:dyDescent="0.2">
      <c r="A144" s="7"/>
      <c r="B144" s="99"/>
      <c r="C144" s="18" t="s">
        <v>20</v>
      </c>
      <c r="D144" s="81">
        <f>D17+D25+D44+D53+D62+D70+D103+D112+D123+D130+D140</f>
        <v>660.8</v>
      </c>
      <c r="E144" s="82">
        <f>E17+E25+E44+E53+E62+E70+E103+E112+E123+E130+E140</f>
        <v>-0.4</v>
      </c>
      <c r="F144" s="82">
        <f>F17+F25+F44+F53+F62+F70+F103+F112+F123+F130+F140</f>
        <v>287.39999999999998</v>
      </c>
      <c r="G144" s="83">
        <f>G17+G25+G44+G53+G62+G70+G103+G112+G123+G130+G140+G142</f>
        <v>328</v>
      </c>
      <c r="H144" s="81">
        <f>H17+H25+H44+H53+H62+H70+H103+H112+H123+H130+H140</f>
        <v>582</v>
      </c>
      <c r="I144" s="82">
        <f>I17+I25+I44+I53+I62+I70+I103+I112+I123+I130+I140</f>
        <v>0</v>
      </c>
      <c r="J144" s="82">
        <f>J17+J25+J44+J53+J62+J70+J103+J112+J123+J130+J140</f>
        <v>166</v>
      </c>
      <c r="K144" s="83">
        <f t="shared" ref="K144:S144" si="278">K17+K25+K44+K53+K62+K70+K103+K112+K123+K130+K140+K142</f>
        <v>472.40717973936557</v>
      </c>
      <c r="L144" s="81">
        <f t="shared" si="278"/>
        <v>6</v>
      </c>
      <c r="M144" s="82">
        <f t="shared" si="278"/>
        <v>0</v>
      </c>
      <c r="N144" s="82">
        <f t="shared" si="278"/>
        <v>0</v>
      </c>
      <c r="O144" s="83">
        <f t="shared" si="278"/>
        <v>6</v>
      </c>
      <c r="P144" s="81">
        <f t="shared" si="278"/>
        <v>1458.3500368822226</v>
      </c>
      <c r="Q144" s="82">
        <f t="shared" si="278"/>
        <v>-0.4</v>
      </c>
      <c r="R144" s="82">
        <f t="shared" si="278"/>
        <v>574.54285714285709</v>
      </c>
      <c r="S144" s="83">
        <f t="shared" si="278"/>
        <v>806.40717973936557</v>
      </c>
      <c r="T144" s="110">
        <f>$T$2+G144*$S$6-1</f>
        <v>41290.666666666664</v>
      </c>
      <c r="U144" s="110"/>
      <c r="V144" s="4" t="s">
        <v>193</v>
      </c>
    </row>
    <row r="145" spans="1:24" x14ac:dyDescent="0.2">
      <c r="A145" s="7"/>
      <c r="C145" s="4" t="s">
        <v>17</v>
      </c>
      <c r="D145" s="109">
        <f>D144+E144</f>
        <v>660.4</v>
      </c>
      <c r="E145" s="132">
        <f>F144/D145</f>
        <v>0.43519079345850997</v>
      </c>
      <c r="F145" s="132"/>
      <c r="G145" s="25"/>
      <c r="H145" s="35">
        <f>H144+I144</f>
        <v>582</v>
      </c>
      <c r="I145" s="132">
        <f>J144/H145</f>
        <v>0.28522336769759449</v>
      </c>
      <c r="J145" s="132"/>
      <c r="K145" s="25"/>
      <c r="L145" s="35">
        <f>L144+M144</f>
        <v>6</v>
      </c>
      <c r="M145" s="133">
        <f>N144/L145</f>
        <v>0</v>
      </c>
      <c r="N145" s="133"/>
      <c r="O145" s="25">
        <f>O144-(L144+M144-N144)</f>
        <v>0</v>
      </c>
      <c r="P145" s="35">
        <f>P144+Q144</f>
        <v>1457.9500368822225</v>
      </c>
      <c r="Q145" s="132">
        <f>R144/P145</f>
        <v>0.3940758205757845</v>
      </c>
      <c r="R145" s="132"/>
      <c r="S145" s="25"/>
      <c r="T145" s="110">
        <f>$T$2+K144*$S$6-1</f>
        <v>41459.141709695927</v>
      </c>
      <c r="U145" s="110"/>
      <c r="V145" s="4" t="s">
        <v>194</v>
      </c>
      <c r="W145" s="9"/>
      <c r="X145" s="11"/>
    </row>
    <row r="146" spans="1:24" x14ac:dyDescent="0.2">
      <c r="A146" s="7"/>
      <c r="C146" s="4" t="s">
        <v>6</v>
      </c>
      <c r="D146" s="38"/>
      <c r="F146" s="35">
        <f>($T$2-$T$3+1)/$S$6</f>
        <v>287.14285714285711</v>
      </c>
      <c r="G146" s="25"/>
      <c r="J146" s="35">
        <f>($T$2-$T$3+1)/$S$6</f>
        <v>287.14285714285711</v>
      </c>
      <c r="K146" s="25"/>
      <c r="O146" s="25">
        <f t="shared" ref="O146" si="279">O145-(L145+M145-N145)</f>
        <v>-6</v>
      </c>
      <c r="S146" s="25"/>
      <c r="T146" s="9"/>
      <c r="U146" s="9"/>
      <c r="V146" s="1"/>
      <c r="W146" s="6"/>
      <c r="X146" s="3"/>
    </row>
    <row r="147" spans="1:24" x14ac:dyDescent="0.2">
      <c r="A147" s="7"/>
      <c r="B147" s="89" t="s">
        <v>183</v>
      </c>
      <c r="C147" s="106" t="s">
        <v>188</v>
      </c>
      <c r="D147" s="38"/>
      <c r="E147" s="23"/>
      <c r="F147" s="108">
        <f>(D142+D144+E144-F144)-G144-F142</f>
        <v>45</v>
      </c>
      <c r="G147" s="107"/>
      <c r="H147" s="45"/>
      <c r="I147" s="22"/>
      <c r="J147" s="108">
        <f>(H142+H144+I144-J144)-K144-J142</f>
        <v>32</v>
      </c>
      <c r="K147" s="25"/>
      <c r="L147" s="22"/>
      <c r="M147" s="22"/>
      <c r="N147" s="22"/>
      <c r="O147" s="25">
        <f>(L144+M144-N144)-O144</f>
        <v>0</v>
      </c>
      <c r="P147" s="38"/>
      <c r="Q147" s="23"/>
      <c r="R147" s="56">
        <f>F147+J147+N147</f>
        <v>77</v>
      </c>
      <c r="S147" s="86"/>
      <c r="W147" s="6"/>
      <c r="X147" s="3"/>
    </row>
    <row r="148" spans="1:24" x14ac:dyDescent="0.2">
      <c r="A148" s="7"/>
      <c r="T148" s="9"/>
      <c r="U148" s="9"/>
      <c r="W148" s="6"/>
      <c r="X148" s="3"/>
    </row>
    <row r="149" spans="1:24" x14ac:dyDescent="0.2">
      <c r="A149" s="122" t="str">
        <f>A$8</f>
        <v>Ref</v>
      </c>
      <c r="B149" s="124" t="str">
        <f>B$8</f>
        <v>E</v>
      </c>
      <c r="C149" s="122" t="str">
        <f>C$8</f>
        <v>Task</v>
      </c>
      <c r="D149" s="117" t="str">
        <f>D$8</f>
        <v>David</v>
      </c>
      <c r="E149" s="118"/>
      <c r="F149" s="118"/>
      <c r="G149" s="119"/>
      <c r="H149" s="117" t="str">
        <f>H$8</f>
        <v>Charles</v>
      </c>
      <c r="I149" s="118"/>
      <c r="J149" s="118"/>
      <c r="K149" s="119"/>
      <c r="L149" s="117" t="str">
        <f>L$8</f>
        <v>Others</v>
      </c>
      <c r="M149" s="118"/>
      <c r="N149" s="118"/>
      <c r="O149" s="119"/>
      <c r="P149" s="117" t="str">
        <f>P$8</f>
        <v>Total</v>
      </c>
      <c r="Q149" s="118"/>
      <c r="R149" s="118"/>
      <c r="S149" s="119"/>
      <c r="T149" s="120" t="str">
        <f>T$8</f>
        <v>Est/Act Date</v>
      </c>
      <c r="U149" s="120" t="str">
        <f>U$8</f>
        <v>Product Version</v>
      </c>
      <c r="V149" s="122" t="str">
        <f>V$8</f>
        <v>Comments</v>
      </c>
    </row>
    <row r="150" spans="1:24" ht="24" x14ac:dyDescent="0.2">
      <c r="A150" s="123"/>
      <c r="B150" s="125"/>
      <c r="C150" s="123"/>
      <c r="D150" s="36" t="str">
        <f>D$9</f>
        <v xml:space="preserve">Est. </v>
      </c>
      <c r="E150" s="36" t="str">
        <f>E$9</f>
        <v>Var</v>
      </c>
      <c r="F150" s="36" t="str">
        <f>F$9</f>
        <v>Done</v>
      </c>
      <c r="G150" s="36" t="str">
        <f t="shared" ref="G150:S150" si="280">G$9</f>
        <v>To Do</v>
      </c>
      <c r="H150" s="36" t="str">
        <f t="shared" si="280"/>
        <v xml:space="preserve">Est. </v>
      </c>
      <c r="I150" s="36" t="str">
        <f t="shared" si="280"/>
        <v>Var</v>
      </c>
      <c r="J150" s="36" t="str">
        <f>J$9</f>
        <v>Done</v>
      </c>
      <c r="K150" s="36" t="str">
        <f t="shared" si="280"/>
        <v>To Do</v>
      </c>
      <c r="L150" s="36" t="str">
        <f t="shared" si="280"/>
        <v xml:space="preserve">Est. </v>
      </c>
      <c r="M150" s="36" t="str">
        <f t="shared" si="280"/>
        <v>Var</v>
      </c>
      <c r="N150" s="36" t="str">
        <f>N$9</f>
        <v>Done</v>
      </c>
      <c r="O150" s="36" t="str">
        <f t="shared" si="280"/>
        <v>To Do</v>
      </c>
      <c r="P150" s="36" t="str">
        <f t="shared" si="280"/>
        <v xml:space="preserve">Est. </v>
      </c>
      <c r="Q150" s="36" t="str">
        <f t="shared" si="280"/>
        <v>Var</v>
      </c>
      <c r="R150" s="36" t="str">
        <f t="shared" si="280"/>
        <v>Done</v>
      </c>
      <c r="S150" s="36" t="str">
        <f t="shared" si="280"/>
        <v>To Do</v>
      </c>
      <c r="T150" s="121"/>
      <c r="U150" s="121"/>
      <c r="V150" s="123"/>
    </row>
    <row r="151" spans="1:24" x14ac:dyDescent="0.2">
      <c r="A151" s="68"/>
      <c r="B151" s="100"/>
      <c r="C151" s="12" t="s">
        <v>116</v>
      </c>
      <c r="D151" s="70"/>
      <c r="E151" s="71"/>
      <c r="F151" s="71"/>
      <c r="G151" s="72"/>
      <c r="H151" s="70"/>
      <c r="I151" s="71"/>
      <c r="J151" s="71"/>
      <c r="K151" s="72"/>
      <c r="L151" s="71"/>
      <c r="M151" s="71"/>
      <c r="N151" s="71"/>
      <c r="O151" s="71"/>
      <c r="P151" s="70"/>
      <c r="Q151" s="71"/>
      <c r="R151" s="71"/>
      <c r="S151" s="72"/>
      <c r="T151" s="69"/>
      <c r="U151" s="69"/>
      <c r="V151" s="68"/>
    </row>
    <row r="152" spans="1:24" x14ac:dyDescent="0.2">
      <c r="A152" s="27">
        <f>A142+1</f>
        <v>13</v>
      </c>
      <c r="B152" s="100"/>
      <c r="C152" s="29" t="s">
        <v>92</v>
      </c>
      <c r="D152" s="70"/>
      <c r="E152" s="71"/>
      <c r="F152" s="71"/>
      <c r="G152" s="72"/>
      <c r="H152" s="70"/>
      <c r="I152" s="71"/>
      <c r="J152" s="71"/>
      <c r="K152" s="72"/>
      <c r="L152" s="71"/>
      <c r="M152" s="71"/>
      <c r="N152" s="71"/>
      <c r="O152" s="71"/>
      <c r="P152" s="70"/>
      <c r="Q152" s="71"/>
      <c r="R152" s="71"/>
      <c r="S152" s="105">
        <f t="shared" ref="S152:S154" si="281">G152+K152+O152</f>
        <v>0</v>
      </c>
      <c r="T152" s="69"/>
      <c r="U152" s="69"/>
      <c r="V152" s="68"/>
    </row>
    <row r="153" spans="1:24" x14ac:dyDescent="0.2">
      <c r="A153" s="30">
        <f>+A152+0.1</f>
        <v>13.1</v>
      </c>
      <c r="B153" s="100"/>
      <c r="C153" s="13" t="s">
        <v>104</v>
      </c>
      <c r="D153" s="70"/>
      <c r="E153" s="71"/>
      <c r="F153" s="71"/>
      <c r="G153" s="72"/>
      <c r="H153" s="70"/>
      <c r="I153" s="71"/>
      <c r="J153" s="71"/>
      <c r="K153" s="72"/>
      <c r="L153" s="71"/>
      <c r="M153" s="71"/>
      <c r="N153" s="71"/>
      <c r="O153" s="71"/>
      <c r="P153" s="70"/>
      <c r="Q153" s="71"/>
      <c r="R153" s="71"/>
      <c r="S153" s="105">
        <f t="shared" si="281"/>
        <v>0</v>
      </c>
      <c r="T153" s="69"/>
      <c r="U153" s="69"/>
      <c r="V153" s="68"/>
    </row>
    <row r="154" spans="1:24" x14ac:dyDescent="0.2">
      <c r="A154" s="30">
        <f>+A153+0.1</f>
        <v>13.2</v>
      </c>
      <c r="B154" s="100"/>
      <c r="C154" s="13" t="s">
        <v>90</v>
      </c>
      <c r="D154" s="70"/>
      <c r="E154" s="71"/>
      <c r="F154" s="71"/>
      <c r="G154" s="72"/>
      <c r="H154" s="70"/>
      <c r="I154" s="71"/>
      <c r="J154" s="71"/>
      <c r="K154" s="72"/>
      <c r="L154" s="71"/>
      <c r="M154" s="71"/>
      <c r="N154" s="71"/>
      <c r="O154" s="71"/>
      <c r="P154" s="70"/>
      <c r="Q154" s="71"/>
      <c r="R154" s="71"/>
      <c r="S154" s="105">
        <f t="shared" si="281"/>
        <v>0</v>
      </c>
      <c r="T154" s="69"/>
      <c r="U154" s="69"/>
      <c r="V154" s="68"/>
    </row>
    <row r="155" spans="1:24" x14ac:dyDescent="0.2">
      <c r="A155" s="30">
        <f t="shared" ref="A155:A156" si="282">+A154+0.1</f>
        <v>13.299999999999999</v>
      </c>
      <c r="B155" s="100"/>
      <c r="C155" s="13" t="s">
        <v>189</v>
      </c>
      <c r="D155" s="70"/>
      <c r="E155" s="71"/>
      <c r="F155" s="71"/>
      <c r="G155" s="72"/>
      <c r="H155" s="70"/>
      <c r="I155" s="71"/>
      <c r="J155" s="71"/>
      <c r="K155" s="72"/>
      <c r="L155" s="71"/>
      <c r="M155" s="71"/>
      <c r="N155" s="71"/>
      <c r="O155" s="71"/>
      <c r="P155" s="70"/>
      <c r="Q155" s="71"/>
      <c r="R155" s="71"/>
      <c r="S155" s="105"/>
      <c r="T155" s="69"/>
      <c r="U155" s="69"/>
      <c r="V155" s="68"/>
    </row>
    <row r="156" spans="1:24" x14ac:dyDescent="0.2">
      <c r="A156" s="30">
        <f t="shared" si="282"/>
        <v>13.399999999999999</v>
      </c>
      <c r="B156" s="100"/>
      <c r="C156" s="13" t="s">
        <v>185</v>
      </c>
      <c r="D156" s="70"/>
      <c r="E156" s="71"/>
      <c r="F156" s="71"/>
      <c r="G156" s="72"/>
      <c r="H156" s="70"/>
      <c r="I156" s="71"/>
      <c r="J156" s="71"/>
      <c r="K156" s="72"/>
      <c r="L156" s="71"/>
      <c r="M156" s="71"/>
      <c r="N156" s="71"/>
      <c r="O156" s="71"/>
      <c r="P156" s="70"/>
      <c r="Q156" s="71"/>
      <c r="R156" s="71"/>
      <c r="S156" s="105">
        <f t="shared" ref="S156" si="283">G156+K156+O156</f>
        <v>0</v>
      </c>
      <c r="T156" s="69"/>
      <c r="U156" s="69"/>
      <c r="V156" s="68"/>
    </row>
    <row r="157" spans="1:24" x14ac:dyDescent="0.2">
      <c r="A157" s="30">
        <f>+A156+0.1</f>
        <v>13.499999999999998</v>
      </c>
      <c r="B157" s="100"/>
      <c r="C157" s="13" t="s">
        <v>186</v>
      </c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56"/>
      <c r="T157" s="69"/>
      <c r="U157" s="69"/>
      <c r="V157" s="68"/>
    </row>
    <row r="158" spans="1:24" x14ac:dyDescent="0.2">
      <c r="C158" s="4"/>
    </row>
    <row r="159" spans="1:24" x14ac:dyDescent="0.2">
      <c r="A159" s="51" t="s">
        <v>19</v>
      </c>
    </row>
    <row r="160" spans="1:24" x14ac:dyDescent="0.2">
      <c r="A160" s="50"/>
    </row>
    <row r="161" spans="1:22" x14ac:dyDescent="0.2">
      <c r="A161" s="2" t="s">
        <v>95</v>
      </c>
      <c r="T161" s="54" t="s">
        <v>22</v>
      </c>
      <c r="U161" s="54"/>
    </row>
    <row r="162" spans="1:22" x14ac:dyDescent="0.2">
      <c r="A162" s="17" t="s">
        <v>137</v>
      </c>
      <c r="T162" s="26">
        <v>40817</v>
      </c>
      <c r="U162" s="26"/>
      <c r="V162" t="s">
        <v>187</v>
      </c>
    </row>
    <row r="163" spans="1:22" x14ac:dyDescent="0.2">
      <c r="A163" s="17" t="s">
        <v>195</v>
      </c>
      <c r="T163" s="26">
        <v>41459</v>
      </c>
      <c r="U163" s="26"/>
      <c r="V163" t="s">
        <v>196</v>
      </c>
    </row>
  </sheetData>
  <mergeCells count="74">
    <mergeCell ref="U149:U150"/>
    <mergeCell ref="U8:U9"/>
    <mergeCell ref="U46:U47"/>
    <mergeCell ref="U55:U56"/>
    <mergeCell ref="U64:U65"/>
    <mergeCell ref="U72:U73"/>
    <mergeCell ref="L149:O149"/>
    <mergeCell ref="P149:S149"/>
    <mergeCell ref="T149:T150"/>
    <mergeCell ref="V149:V150"/>
    <mergeCell ref="A72:A73"/>
    <mergeCell ref="B72:B73"/>
    <mergeCell ref="C72:C73"/>
    <mergeCell ref="D72:G72"/>
    <mergeCell ref="H72:K72"/>
    <mergeCell ref="L72:O72"/>
    <mergeCell ref="A149:A150"/>
    <mergeCell ref="B149:B150"/>
    <mergeCell ref="C149:C150"/>
    <mergeCell ref="D149:G149"/>
    <mergeCell ref="H149:K149"/>
    <mergeCell ref="E145:F145"/>
    <mergeCell ref="I145:J145"/>
    <mergeCell ref="M145:N145"/>
    <mergeCell ref="Q145:R145"/>
    <mergeCell ref="T105:T106"/>
    <mergeCell ref="V105:V106"/>
    <mergeCell ref="U105:U106"/>
    <mergeCell ref="T8:T9"/>
    <mergeCell ref="H8:K8"/>
    <mergeCell ref="H105:K105"/>
    <mergeCell ref="L105:O105"/>
    <mergeCell ref="V8:V9"/>
    <mergeCell ref="P72:S72"/>
    <mergeCell ref="T72:T73"/>
    <mergeCell ref="V72:V73"/>
    <mergeCell ref="L46:O46"/>
    <mergeCell ref="P46:S46"/>
    <mergeCell ref="T46:T47"/>
    <mergeCell ref="V46:V47"/>
    <mergeCell ref="L55:O55"/>
    <mergeCell ref="P55:S55"/>
    <mergeCell ref="T55:T56"/>
    <mergeCell ref="V55:V56"/>
    <mergeCell ref="D8:G8"/>
    <mergeCell ref="A8:A9"/>
    <mergeCell ref="P8:S8"/>
    <mergeCell ref="A105:A106"/>
    <mergeCell ref="C105:C106"/>
    <mergeCell ref="D105:G105"/>
    <mergeCell ref="P105:S105"/>
    <mergeCell ref="L8:O8"/>
    <mergeCell ref="B8:B9"/>
    <mergeCell ref="C8:C9"/>
    <mergeCell ref="B105:B106"/>
    <mergeCell ref="A46:A47"/>
    <mergeCell ref="B46:B47"/>
    <mergeCell ref="C46:C47"/>
    <mergeCell ref="D46:G46"/>
    <mergeCell ref="H46:K46"/>
    <mergeCell ref="A55:A56"/>
    <mergeCell ref="B55:B56"/>
    <mergeCell ref="C55:C56"/>
    <mergeCell ref="D55:G55"/>
    <mergeCell ref="H55:K55"/>
    <mergeCell ref="L64:O64"/>
    <mergeCell ref="P64:S64"/>
    <mergeCell ref="T64:T65"/>
    <mergeCell ref="V64:V65"/>
    <mergeCell ref="A64:A65"/>
    <mergeCell ref="B64:B65"/>
    <mergeCell ref="C64:C65"/>
    <mergeCell ref="D64:G64"/>
    <mergeCell ref="H64:K64"/>
  </mergeCells>
  <phoneticPr fontId="0" type="noConversion"/>
  <pageMargins left="0.52" right="0.27" top="0.37" bottom="0.17" header="0.33" footer="0.24"/>
  <pageSetup paperSize="9" scale="62" orientation="portrait" r:id="rId1"/>
  <headerFooter alignWithMargins="0"/>
  <ignoredErrors>
    <ignoredError sqref="G144" formula="1"/>
    <ignoredError sqref="A16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C42" sqref="C42"/>
    </sheetView>
  </sheetViews>
  <sheetFormatPr defaultRowHeight="12.75" x14ac:dyDescent="0.2"/>
  <cols>
    <col min="1" max="1" width="11.28515625" style="143" customWidth="1"/>
    <col min="2" max="2" width="81.7109375" style="144" customWidth="1"/>
    <col min="3" max="3" width="22.140625" customWidth="1"/>
  </cols>
  <sheetData>
    <row r="2" spans="1:2" ht="25.5" x14ac:dyDescent="0.2">
      <c r="A2" s="146" t="s">
        <v>220</v>
      </c>
      <c r="B2" s="149" t="s">
        <v>219</v>
      </c>
    </row>
    <row r="3" spans="1:2" x14ac:dyDescent="0.2">
      <c r="B3" s="145"/>
    </row>
    <row r="4" spans="1:2" x14ac:dyDescent="0.2">
      <c r="B4" s="145"/>
    </row>
    <row r="6" spans="1:2" x14ac:dyDescent="0.2">
      <c r="A6" s="142" t="s">
        <v>218</v>
      </c>
      <c r="B6" s="145" t="s">
        <v>221</v>
      </c>
    </row>
    <row r="7" spans="1:2" x14ac:dyDescent="0.2">
      <c r="A7" s="147" t="s">
        <v>217</v>
      </c>
      <c r="B7" s="146" t="s">
        <v>226</v>
      </c>
    </row>
    <row r="8" spans="1:2" ht="25.5" x14ac:dyDescent="0.2">
      <c r="A8" s="148"/>
      <c r="B8" s="145" t="s">
        <v>232</v>
      </c>
    </row>
    <row r="9" spans="1:2" x14ac:dyDescent="0.2">
      <c r="A9" s="148"/>
    </row>
    <row r="10" spans="1:2" x14ac:dyDescent="0.2">
      <c r="A10" s="147" t="s">
        <v>214</v>
      </c>
      <c r="B10" s="146" t="s">
        <v>225</v>
      </c>
    </row>
    <row r="11" spans="1:2" x14ac:dyDescent="0.2">
      <c r="A11" s="148"/>
      <c r="B11" s="145" t="s">
        <v>227</v>
      </c>
    </row>
    <row r="12" spans="1:2" x14ac:dyDescent="0.2">
      <c r="A12" s="148"/>
    </row>
    <row r="13" spans="1:2" x14ac:dyDescent="0.2">
      <c r="A13" s="148"/>
    </row>
    <row r="14" spans="1:2" x14ac:dyDescent="0.2">
      <c r="A14" s="147" t="s">
        <v>230</v>
      </c>
      <c r="B14" s="146" t="s">
        <v>224</v>
      </c>
    </row>
    <row r="15" spans="1:2" x14ac:dyDescent="0.2">
      <c r="A15" s="148"/>
      <c r="B15" s="145" t="s">
        <v>229</v>
      </c>
    </row>
    <row r="16" spans="1:2" x14ac:dyDescent="0.2">
      <c r="A16" s="148"/>
    </row>
    <row r="17" spans="1:2" x14ac:dyDescent="0.2">
      <c r="A17" s="148"/>
    </row>
    <row r="18" spans="1:2" x14ac:dyDescent="0.2">
      <c r="A18" s="147" t="s">
        <v>239</v>
      </c>
      <c r="B18" s="146" t="s">
        <v>231</v>
      </c>
    </row>
    <row r="19" spans="1:2" x14ac:dyDescent="0.2">
      <c r="A19" s="148"/>
      <c r="B19" s="145" t="s">
        <v>228</v>
      </c>
    </row>
    <row r="20" spans="1:2" x14ac:dyDescent="0.2">
      <c r="A20" s="148"/>
    </row>
    <row r="21" spans="1:2" x14ac:dyDescent="0.2">
      <c r="A21" s="148"/>
    </row>
    <row r="22" spans="1:2" x14ac:dyDescent="0.2">
      <c r="A22" s="148"/>
    </row>
    <row r="23" spans="1:2" x14ac:dyDescent="0.2">
      <c r="A23" s="147" t="s">
        <v>240</v>
      </c>
      <c r="B23" s="146" t="s">
        <v>241</v>
      </c>
    </row>
    <row r="24" spans="1:2" x14ac:dyDescent="0.2">
      <c r="B24" s="145" t="s">
        <v>242</v>
      </c>
    </row>
    <row r="25" spans="1:2" x14ac:dyDescent="0.2">
      <c r="A25" s="148"/>
      <c r="B25" s="145" t="s">
        <v>243</v>
      </c>
    </row>
    <row r="26" spans="1:2" x14ac:dyDescent="0.2">
      <c r="A26" s="148"/>
      <c r="B26" s="145"/>
    </row>
    <row r="27" spans="1:2" x14ac:dyDescent="0.2">
      <c r="A27" s="147" t="s">
        <v>246</v>
      </c>
      <c r="B27" s="146" t="s">
        <v>245</v>
      </c>
    </row>
    <row r="28" spans="1:2" x14ac:dyDescent="0.2">
      <c r="B28" s="145" t="s">
        <v>244</v>
      </c>
    </row>
    <row r="30" spans="1:2" x14ac:dyDescent="0.2">
      <c r="A30" s="147" t="s">
        <v>250</v>
      </c>
      <c r="B30" s="146" t="s">
        <v>247</v>
      </c>
    </row>
    <row r="31" spans="1:2" x14ac:dyDescent="0.2">
      <c r="A31" s="148"/>
      <c r="B31" s="145" t="s">
        <v>248</v>
      </c>
    </row>
    <row r="32" spans="1:2" x14ac:dyDescent="0.2">
      <c r="A32" s="148"/>
      <c r="B32" s="145"/>
    </row>
    <row r="33" spans="1:2" x14ac:dyDescent="0.2">
      <c r="A33" s="148"/>
      <c r="B33" s="145"/>
    </row>
    <row r="34" spans="1:2" x14ac:dyDescent="0.2">
      <c r="A34" s="148"/>
    </row>
    <row r="35" spans="1:2" x14ac:dyDescent="0.2">
      <c r="A35" s="147" t="s">
        <v>223</v>
      </c>
      <c r="B35" s="146" t="s">
        <v>233</v>
      </c>
    </row>
    <row r="36" spans="1:2" x14ac:dyDescent="0.2">
      <c r="A36" s="148"/>
      <c r="B36" s="145" t="s">
        <v>235</v>
      </c>
    </row>
    <row r="37" spans="1:2" x14ac:dyDescent="0.2">
      <c r="A37" s="148"/>
      <c r="B37" s="145" t="s">
        <v>236</v>
      </c>
    </row>
    <row r="38" spans="1:2" x14ac:dyDescent="0.2">
      <c r="A38" s="148"/>
      <c r="B38" s="145" t="s">
        <v>237</v>
      </c>
    </row>
    <row r="39" spans="1:2" x14ac:dyDescent="0.2">
      <c r="A39" s="148"/>
      <c r="B39" s="145"/>
    </row>
    <row r="40" spans="1:2" x14ac:dyDescent="0.2">
      <c r="A40" s="148"/>
      <c r="B40" s="145" t="s">
        <v>238</v>
      </c>
    </row>
    <row r="41" spans="1:2" x14ac:dyDescent="0.2">
      <c r="A41" s="148"/>
      <c r="B41" s="145" t="s">
        <v>234</v>
      </c>
    </row>
    <row r="42" spans="1:2" x14ac:dyDescent="0.2">
      <c r="A42" s="148"/>
      <c r="B42" s="145" t="s">
        <v>249</v>
      </c>
    </row>
    <row r="43" spans="1:2" x14ac:dyDescent="0.2">
      <c r="A43" s="148"/>
    </row>
    <row r="44" spans="1:2" x14ac:dyDescent="0.2">
      <c r="A44" s="1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opLeftCell="A36" workbookViewId="0">
      <selection activeCell="V40" sqref="V40"/>
    </sheetView>
  </sheetViews>
  <sheetFormatPr defaultColWidth="4.85546875" defaultRowHeight="12.75" x14ac:dyDescent="0.2"/>
  <cols>
    <col min="1" max="1" width="5.140625" customWidth="1"/>
    <col min="2" max="2" width="3" style="89" customWidth="1"/>
    <col min="3" max="3" width="42.85546875" customWidth="1"/>
    <col min="4" max="4" width="3.7109375" style="35" customWidth="1"/>
    <col min="5" max="5" width="4.28515625" style="35" customWidth="1"/>
    <col min="6" max="12" width="3.7109375" style="35" customWidth="1"/>
    <col min="13" max="13" width="3.140625" style="35" customWidth="1"/>
    <col min="14" max="15" width="3.7109375" style="35" customWidth="1"/>
    <col min="16" max="16" width="4.7109375" style="35" customWidth="1"/>
    <col min="17" max="19" width="3.7109375" style="35" customWidth="1"/>
    <col min="20" max="21" width="10.42578125" customWidth="1"/>
    <col min="22" max="22" width="74.7109375" customWidth="1"/>
    <col min="23" max="23" width="9.85546875" customWidth="1"/>
    <col min="24" max="24" width="5.42578125" customWidth="1"/>
    <col min="25" max="25" width="51.85546875" customWidth="1"/>
    <col min="26" max="26" width="12.7109375" customWidth="1"/>
  </cols>
  <sheetData>
    <row r="1" spans="1:24" x14ac:dyDescent="0.2">
      <c r="A1" s="12" t="s">
        <v>117</v>
      </c>
      <c r="B1" s="88"/>
      <c r="C1" s="15"/>
      <c r="E1" s="42"/>
      <c r="F1" s="4" t="s">
        <v>18</v>
      </c>
      <c r="S1" s="10" t="s">
        <v>126</v>
      </c>
      <c r="T1" s="26">
        <v>40909</v>
      </c>
      <c r="U1" s="26"/>
      <c r="V1" t="s">
        <v>11</v>
      </c>
      <c r="W1" s="6"/>
      <c r="X1" s="6"/>
    </row>
    <row r="2" spans="1:24" x14ac:dyDescent="0.2">
      <c r="S2" s="39" t="s">
        <v>130</v>
      </c>
      <c r="T2" s="26">
        <v>40909</v>
      </c>
      <c r="U2" s="26"/>
      <c r="V2" s="16" t="s">
        <v>12</v>
      </c>
    </row>
    <row r="3" spans="1:24" x14ac:dyDescent="0.2">
      <c r="A3" s="2" t="s">
        <v>8</v>
      </c>
      <c r="E3" s="39" t="s">
        <v>118</v>
      </c>
      <c r="F3" s="43" t="s">
        <v>122</v>
      </c>
      <c r="S3" s="39" t="s">
        <v>127</v>
      </c>
      <c r="T3" s="26">
        <v>40575</v>
      </c>
      <c r="U3" s="26"/>
      <c r="V3" t="s">
        <v>129</v>
      </c>
    </row>
    <row r="4" spans="1:24" x14ac:dyDescent="0.2">
      <c r="A4" s="60" t="s">
        <v>9</v>
      </c>
      <c r="B4" s="90"/>
      <c r="E4" s="39" t="s">
        <v>119</v>
      </c>
      <c r="F4" s="43" t="s">
        <v>123</v>
      </c>
      <c r="G4" s="39"/>
      <c r="H4" s="43"/>
      <c r="S4" s="39" t="s">
        <v>128</v>
      </c>
      <c r="T4" s="32" t="e">
        <f>#REF!</f>
        <v>#REF!</v>
      </c>
      <c r="U4" s="32"/>
      <c r="V4" s="4" t="s">
        <v>21</v>
      </c>
    </row>
    <row r="5" spans="1:24" x14ac:dyDescent="0.2">
      <c r="A5" s="85" t="s">
        <v>24</v>
      </c>
      <c r="B5" s="91"/>
      <c r="C5" s="30"/>
      <c r="E5" s="39" t="s">
        <v>120</v>
      </c>
      <c r="F5" s="43" t="s">
        <v>124</v>
      </c>
      <c r="G5" s="39"/>
      <c r="H5" s="43"/>
      <c r="S5" s="39"/>
      <c r="T5" s="26"/>
      <c r="U5" s="26"/>
    </row>
    <row r="6" spans="1:24" x14ac:dyDescent="0.2">
      <c r="A6" s="84" t="s">
        <v>136</v>
      </c>
      <c r="B6" s="92"/>
      <c r="E6" s="39" t="s">
        <v>121</v>
      </c>
      <c r="F6" s="43" t="s">
        <v>125</v>
      </c>
      <c r="S6" s="53">
        <f>7/T6</f>
        <v>1.1666666666666667</v>
      </c>
      <c r="T6" s="35">
        <v>6</v>
      </c>
      <c r="U6" s="35"/>
      <c r="V6" t="s">
        <v>2</v>
      </c>
    </row>
    <row r="7" spans="1:24" x14ac:dyDescent="0.2">
      <c r="B7"/>
      <c r="E7" s="39"/>
      <c r="F7" s="43"/>
      <c r="S7" s="53"/>
      <c r="T7" s="35"/>
      <c r="U7" s="35"/>
    </row>
    <row r="8" spans="1:24" x14ac:dyDescent="0.2">
      <c r="A8" s="4" t="s">
        <v>197</v>
      </c>
      <c r="B8"/>
      <c r="E8" s="39"/>
      <c r="F8" s="43"/>
      <c r="S8" s="53"/>
      <c r="T8" s="35"/>
      <c r="U8" s="35"/>
    </row>
    <row r="9" spans="1:24" x14ac:dyDescent="0.2">
      <c r="A9" s="4" t="s">
        <v>198</v>
      </c>
      <c r="B9"/>
      <c r="E9" s="39"/>
      <c r="F9" s="43"/>
      <c r="S9" s="53"/>
      <c r="T9" s="35"/>
      <c r="U9" s="35"/>
    </row>
    <row r="10" spans="1:24" x14ac:dyDescent="0.2">
      <c r="A10" s="4" t="s">
        <v>199</v>
      </c>
      <c r="B10"/>
      <c r="E10" s="39"/>
      <c r="F10" s="43"/>
      <c r="S10" s="53"/>
      <c r="T10" s="35"/>
      <c r="U10" s="35"/>
    </row>
    <row r="11" spans="1:24" x14ac:dyDescent="0.2">
      <c r="B11">
        <v>4</v>
      </c>
      <c r="C11" s="12" t="s">
        <v>143</v>
      </c>
      <c r="E11" s="39"/>
      <c r="F11" s="43"/>
      <c r="S11" s="53"/>
      <c r="T11" s="35"/>
      <c r="U11" s="35"/>
    </row>
    <row r="12" spans="1:24" x14ac:dyDescent="0.2">
      <c r="B12">
        <v>5</v>
      </c>
      <c r="C12" s="12" t="s">
        <v>160</v>
      </c>
      <c r="E12" s="39"/>
      <c r="F12" s="43"/>
      <c r="S12" s="53"/>
      <c r="T12" s="35"/>
      <c r="U12" s="35"/>
    </row>
    <row r="13" spans="1:24" x14ac:dyDescent="0.2">
      <c r="B13">
        <v>6</v>
      </c>
      <c r="C13" s="12" t="s">
        <v>142</v>
      </c>
      <c r="E13" s="39"/>
      <c r="F13" s="43"/>
      <c r="S13" s="53"/>
      <c r="T13" s="35"/>
      <c r="U13" s="35"/>
    </row>
    <row r="14" spans="1:24" x14ac:dyDescent="0.2">
      <c r="B14"/>
      <c r="E14" s="39"/>
      <c r="F14" s="43"/>
      <c r="S14" s="53"/>
      <c r="T14" s="35"/>
      <c r="U14" s="35"/>
    </row>
    <row r="15" spans="1:24" x14ac:dyDescent="0.2">
      <c r="B15" s="7" t="s">
        <v>184</v>
      </c>
      <c r="L15" s="43"/>
      <c r="S15" s="39"/>
      <c r="T15" s="32"/>
      <c r="U15" s="32"/>
      <c r="V15" s="4"/>
    </row>
    <row r="16" spans="1:24" ht="12.75" customHeight="1" x14ac:dyDescent="0.2">
      <c r="A16" s="122" t="s">
        <v>1</v>
      </c>
      <c r="B16" s="124" t="s">
        <v>183</v>
      </c>
      <c r="C16" s="122" t="s">
        <v>0</v>
      </c>
      <c r="D16" s="117" t="s">
        <v>29</v>
      </c>
      <c r="E16" s="118"/>
      <c r="F16" s="118"/>
      <c r="G16" s="118"/>
      <c r="H16" s="117" t="s">
        <v>28</v>
      </c>
      <c r="I16" s="118"/>
      <c r="J16" s="118"/>
      <c r="K16" s="119"/>
      <c r="L16" s="118" t="s">
        <v>16</v>
      </c>
      <c r="M16" s="118"/>
      <c r="N16" s="118"/>
      <c r="O16" s="118"/>
      <c r="P16" s="126" t="s">
        <v>7</v>
      </c>
      <c r="Q16" s="127"/>
      <c r="R16" s="127"/>
      <c r="S16" s="128"/>
      <c r="T16" s="129" t="s">
        <v>10</v>
      </c>
      <c r="U16" s="129" t="s">
        <v>212</v>
      </c>
      <c r="V16" s="131" t="s">
        <v>3</v>
      </c>
    </row>
    <row r="17" spans="1:24" ht="22.5" customHeight="1" x14ac:dyDescent="0.2">
      <c r="A17" s="123"/>
      <c r="B17" s="125"/>
      <c r="C17" s="123"/>
      <c r="D17" s="36" t="s">
        <v>13</v>
      </c>
      <c r="E17" s="36" t="s">
        <v>4</v>
      </c>
      <c r="F17" s="36" t="s">
        <v>14</v>
      </c>
      <c r="G17" s="36" t="s">
        <v>15</v>
      </c>
      <c r="H17" s="36" t="s">
        <v>13</v>
      </c>
      <c r="I17" s="36" t="s">
        <v>4</v>
      </c>
      <c r="J17" s="36" t="s">
        <v>14</v>
      </c>
      <c r="K17" s="36" t="s">
        <v>15</v>
      </c>
      <c r="L17" s="44" t="s">
        <v>13</v>
      </c>
      <c r="M17" s="36" t="s">
        <v>4</v>
      </c>
      <c r="N17" s="36" t="s">
        <v>14</v>
      </c>
      <c r="O17" s="36" t="s">
        <v>15</v>
      </c>
      <c r="P17" s="41" t="s">
        <v>13</v>
      </c>
      <c r="Q17" s="41" t="s">
        <v>4</v>
      </c>
      <c r="R17" s="36" t="s">
        <v>14</v>
      </c>
      <c r="S17" s="36" t="s">
        <v>15</v>
      </c>
      <c r="T17" s="130"/>
      <c r="U17" s="130"/>
      <c r="V17" s="123"/>
      <c r="W17" s="5"/>
      <c r="X17" s="5"/>
    </row>
    <row r="18" spans="1:24" x14ac:dyDescent="0.2">
      <c r="A18" s="7"/>
      <c r="C18" s="12" t="s">
        <v>143</v>
      </c>
      <c r="D18" s="37"/>
      <c r="E18" s="40"/>
      <c r="F18" s="40"/>
      <c r="G18" s="31"/>
      <c r="H18" s="37"/>
      <c r="I18" s="40"/>
      <c r="J18" s="40"/>
      <c r="K18" s="24"/>
      <c r="L18" s="40"/>
      <c r="M18" s="40"/>
      <c r="N18" s="40"/>
      <c r="O18" s="40"/>
      <c r="P18" s="37"/>
      <c r="Q18" s="40"/>
      <c r="R18" s="40"/>
      <c r="S18" s="24"/>
      <c r="T18" s="6"/>
      <c r="U18" s="114"/>
      <c r="V18" s="112"/>
    </row>
    <row r="19" spans="1:24" x14ac:dyDescent="0.2">
      <c r="A19" s="59">
        <v>4</v>
      </c>
      <c r="B19" s="93"/>
      <c r="C19" s="29" t="s">
        <v>169</v>
      </c>
      <c r="D19" s="38">
        <v>60</v>
      </c>
      <c r="E19" s="23"/>
      <c r="F19" s="23">
        <v>60</v>
      </c>
      <c r="G19" s="25">
        <f t="shared" ref="G19:G23" si="0">(D19+E19-F19)*(B19="")</f>
        <v>0</v>
      </c>
      <c r="H19" s="45">
        <v>28</v>
      </c>
      <c r="I19" s="22"/>
      <c r="J19" s="22">
        <v>28</v>
      </c>
      <c r="K19" s="25">
        <f t="shared" ref="K19:K23" si="1">(H19+I19-J19)*(B19="")</f>
        <v>0</v>
      </c>
      <c r="L19" s="22"/>
      <c r="M19" s="22"/>
      <c r="N19" s="22"/>
      <c r="O19" s="25">
        <f t="shared" ref="O19:O23" si="2">L19+M19-N19</f>
        <v>0</v>
      </c>
      <c r="P19" s="56">
        <f t="shared" ref="P19:S23" si="3">D19+H19+L19</f>
        <v>88</v>
      </c>
      <c r="Q19" s="56">
        <f t="shared" si="3"/>
        <v>0</v>
      </c>
      <c r="R19" s="56">
        <f t="shared" si="3"/>
        <v>88</v>
      </c>
      <c r="S19" s="105">
        <f t="shared" si="3"/>
        <v>0</v>
      </c>
      <c r="T19" s="26"/>
      <c r="U19" s="114"/>
      <c r="V19" s="112"/>
    </row>
    <row r="20" spans="1:24" ht="25.5" x14ac:dyDescent="0.2">
      <c r="A20" s="28">
        <f t="shared" ref="A20" si="4">+A19+0.1</f>
        <v>4.0999999999999996</v>
      </c>
      <c r="B20" s="94"/>
      <c r="C20" s="13" t="s">
        <v>170</v>
      </c>
      <c r="D20" s="38">
        <v>72</v>
      </c>
      <c r="E20" s="23"/>
      <c r="F20" s="23">
        <v>60</v>
      </c>
      <c r="G20" s="25">
        <f t="shared" si="0"/>
        <v>12</v>
      </c>
      <c r="H20" s="45">
        <v>28</v>
      </c>
      <c r="I20" s="22"/>
      <c r="J20" s="22">
        <v>28</v>
      </c>
      <c r="K20" s="25">
        <f t="shared" si="1"/>
        <v>0</v>
      </c>
      <c r="L20" s="22"/>
      <c r="M20" s="22"/>
      <c r="N20" s="22"/>
      <c r="O20" s="25">
        <f t="shared" si="2"/>
        <v>0</v>
      </c>
      <c r="P20" s="56">
        <f t="shared" si="3"/>
        <v>100</v>
      </c>
      <c r="Q20" s="56">
        <f t="shared" si="3"/>
        <v>0</v>
      </c>
      <c r="R20" s="56">
        <f t="shared" si="3"/>
        <v>88</v>
      </c>
      <c r="S20" s="105">
        <f t="shared" si="3"/>
        <v>12</v>
      </c>
      <c r="T20" s="6"/>
      <c r="U20" s="114">
        <v>0.1</v>
      </c>
      <c r="V20" s="113" t="s">
        <v>175</v>
      </c>
    </row>
    <row r="21" spans="1:24" x14ac:dyDescent="0.2">
      <c r="A21" s="28">
        <f>+A19+0.1</f>
        <v>4.0999999999999996</v>
      </c>
      <c r="B21" s="111" t="s">
        <v>200</v>
      </c>
      <c r="C21" s="13" t="s">
        <v>144</v>
      </c>
      <c r="D21" s="38">
        <v>21</v>
      </c>
      <c r="E21" s="23"/>
      <c r="F21" s="23">
        <v>21</v>
      </c>
      <c r="G21" s="25">
        <f t="shared" si="0"/>
        <v>0</v>
      </c>
      <c r="H21" s="38">
        <v>90</v>
      </c>
      <c r="I21" s="23"/>
      <c r="J21" s="23">
        <v>28</v>
      </c>
      <c r="K21" s="25">
        <f t="shared" si="1"/>
        <v>0</v>
      </c>
      <c r="L21" s="23"/>
      <c r="M21" s="23"/>
      <c r="N21" s="23"/>
      <c r="O21" s="25">
        <f t="shared" si="2"/>
        <v>0</v>
      </c>
      <c r="P21" s="56">
        <f t="shared" si="3"/>
        <v>111</v>
      </c>
      <c r="Q21" s="56">
        <f t="shared" si="3"/>
        <v>0</v>
      </c>
      <c r="R21" s="56">
        <f t="shared" si="3"/>
        <v>49</v>
      </c>
      <c r="S21" s="105">
        <f t="shared" si="3"/>
        <v>0</v>
      </c>
      <c r="T21" s="14"/>
      <c r="U21" s="114">
        <v>0.1</v>
      </c>
      <c r="V21" s="112" t="s">
        <v>171</v>
      </c>
    </row>
    <row r="22" spans="1:24" x14ac:dyDescent="0.2">
      <c r="A22" s="28"/>
      <c r="B22" s="111" t="s">
        <v>201</v>
      </c>
      <c r="C22" s="13" t="s">
        <v>202</v>
      </c>
      <c r="D22" s="38"/>
      <c r="E22" s="23"/>
      <c r="F22" s="23"/>
      <c r="G22" s="25"/>
      <c r="H22" s="38">
        <v>10</v>
      </c>
      <c r="I22" s="23"/>
      <c r="J22" s="23">
        <v>2</v>
      </c>
      <c r="K22" s="25"/>
      <c r="L22" s="23"/>
      <c r="M22" s="23"/>
      <c r="N22" s="23"/>
      <c r="O22" s="25"/>
      <c r="P22" s="56"/>
      <c r="Q22" s="56"/>
      <c r="R22" s="56"/>
      <c r="S22" s="105"/>
      <c r="T22" s="14"/>
      <c r="U22" s="114">
        <v>0.1</v>
      </c>
      <c r="V22" s="113" t="s">
        <v>203</v>
      </c>
    </row>
    <row r="23" spans="1:24" x14ac:dyDescent="0.2">
      <c r="A23" s="28">
        <f>+A20+0.1</f>
        <v>4.1999999999999993</v>
      </c>
      <c r="B23" s="94"/>
      <c r="C23" s="13" t="s">
        <v>172</v>
      </c>
      <c r="D23" s="38">
        <v>7</v>
      </c>
      <c r="E23" s="23"/>
      <c r="F23" s="23"/>
      <c r="G23" s="25">
        <f t="shared" si="0"/>
        <v>7</v>
      </c>
      <c r="H23" s="38">
        <v>7</v>
      </c>
      <c r="I23" s="23"/>
      <c r="J23" s="23"/>
      <c r="K23" s="25">
        <f t="shared" si="1"/>
        <v>7</v>
      </c>
      <c r="L23" s="23"/>
      <c r="M23" s="23"/>
      <c r="N23" s="23"/>
      <c r="O23" s="25">
        <f t="shared" si="2"/>
        <v>0</v>
      </c>
      <c r="P23" s="56">
        <f t="shared" si="3"/>
        <v>14</v>
      </c>
      <c r="Q23" s="56">
        <f t="shared" si="3"/>
        <v>0</v>
      </c>
      <c r="R23" s="56">
        <f t="shared" si="3"/>
        <v>0</v>
      </c>
      <c r="S23" s="105">
        <f t="shared" si="3"/>
        <v>14</v>
      </c>
      <c r="T23" s="14"/>
      <c r="U23" s="115"/>
      <c r="V23" s="112"/>
    </row>
    <row r="24" spans="1:24" x14ac:dyDescent="0.2">
      <c r="A24" s="63"/>
      <c r="B24" s="94"/>
      <c r="C24" s="29"/>
      <c r="D24" s="73">
        <f>SUM(D19:D23)</f>
        <v>160</v>
      </c>
      <c r="E24" s="74">
        <f t="shared" ref="E24:S24" si="5">SUM(E19:E23)</f>
        <v>0</v>
      </c>
      <c r="F24" s="74">
        <f t="shared" si="5"/>
        <v>141</v>
      </c>
      <c r="G24" s="74">
        <f t="shared" si="5"/>
        <v>19</v>
      </c>
      <c r="H24" s="73">
        <f t="shared" si="5"/>
        <v>163</v>
      </c>
      <c r="I24" s="74">
        <f t="shared" si="5"/>
        <v>0</v>
      </c>
      <c r="J24" s="74">
        <f t="shared" si="5"/>
        <v>86</v>
      </c>
      <c r="K24" s="75">
        <f t="shared" si="5"/>
        <v>7</v>
      </c>
      <c r="L24" s="73">
        <f t="shared" si="5"/>
        <v>0</v>
      </c>
      <c r="M24" s="74">
        <f t="shared" si="5"/>
        <v>0</v>
      </c>
      <c r="N24" s="74">
        <f t="shared" si="5"/>
        <v>0</v>
      </c>
      <c r="O24" s="75">
        <f t="shared" si="5"/>
        <v>0</v>
      </c>
      <c r="P24" s="73">
        <f t="shared" si="5"/>
        <v>313</v>
      </c>
      <c r="Q24" s="74">
        <f t="shared" si="5"/>
        <v>0</v>
      </c>
      <c r="R24" s="74">
        <f t="shared" si="5"/>
        <v>225</v>
      </c>
      <c r="S24" s="75">
        <f t="shared" si="5"/>
        <v>26</v>
      </c>
      <c r="T24" s="14"/>
      <c r="U24" s="115"/>
      <c r="V24" s="112"/>
    </row>
    <row r="25" spans="1:24" x14ac:dyDescent="0.2">
      <c r="A25" s="63"/>
      <c r="B25" s="94"/>
      <c r="C25" s="29"/>
      <c r="D25" s="38"/>
      <c r="E25" s="23"/>
      <c r="F25" s="23"/>
      <c r="G25" s="23"/>
      <c r="H25" s="38"/>
      <c r="I25" s="23"/>
      <c r="J25" s="23"/>
      <c r="K25" s="23"/>
      <c r="L25" s="23"/>
      <c r="M25" s="23"/>
      <c r="N25" s="23"/>
      <c r="O25" s="23"/>
      <c r="P25" s="38"/>
      <c r="Q25" s="23"/>
      <c r="R25" s="23"/>
      <c r="S25" s="86"/>
      <c r="T25" s="14"/>
      <c r="U25" s="115"/>
      <c r="V25" s="112"/>
    </row>
    <row r="26" spans="1:24" ht="12.75" customHeight="1" x14ac:dyDescent="0.2">
      <c r="A26" s="122" t="str">
        <f>A$16</f>
        <v>Ref</v>
      </c>
      <c r="B26" s="124" t="str">
        <f>B$16</f>
        <v>E</v>
      </c>
      <c r="C26" s="122" t="str">
        <f>C$16</f>
        <v>Task</v>
      </c>
      <c r="D26" s="117" t="str">
        <f>D$16</f>
        <v>David</v>
      </c>
      <c r="E26" s="118"/>
      <c r="F26" s="118"/>
      <c r="G26" s="119"/>
      <c r="H26" s="117" t="str">
        <f>H$16</f>
        <v>Charles</v>
      </c>
      <c r="I26" s="118"/>
      <c r="J26" s="118"/>
      <c r="K26" s="119"/>
      <c r="L26" s="117" t="str">
        <f>L$16</f>
        <v>Others</v>
      </c>
      <c r="M26" s="118"/>
      <c r="N26" s="118"/>
      <c r="O26" s="119"/>
      <c r="P26" s="117" t="str">
        <f>P$16</f>
        <v>Total</v>
      </c>
      <c r="Q26" s="118"/>
      <c r="R26" s="118"/>
      <c r="S26" s="119"/>
      <c r="T26" s="120" t="str">
        <f>T$16</f>
        <v>Est/Act Date</v>
      </c>
      <c r="U26" s="138" t="s">
        <v>212</v>
      </c>
      <c r="V26" s="122" t="str">
        <f>V$16</f>
        <v>Comments</v>
      </c>
    </row>
    <row r="27" spans="1:24" ht="24" x14ac:dyDescent="0.2">
      <c r="A27" s="123"/>
      <c r="B27" s="125"/>
      <c r="C27" s="123"/>
      <c r="D27" s="36" t="str">
        <f>D$17</f>
        <v xml:space="preserve">Est. </v>
      </c>
      <c r="E27" s="36" t="str">
        <f>E$17</f>
        <v>Var</v>
      </c>
      <c r="F27" s="36" t="str">
        <f>F$17</f>
        <v>Done</v>
      </c>
      <c r="G27" s="36" t="str">
        <f t="shared" ref="G27:S27" si="6">G$17</f>
        <v>To Do</v>
      </c>
      <c r="H27" s="36" t="str">
        <f t="shared" si="6"/>
        <v xml:space="preserve">Est. </v>
      </c>
      <c r="I27" s="36" t="str">
        <f t="shared" si="6"/>
        <v>Var</v>
      </c>
      <c r="J27" s="36" t="str">
        <f>J$17</f>
        <v>Done</v>
      </c>
      <c r="K27" s="36" t="str">
        <f t="shared" si="6"/>
        <v>To Do</v>
      </c>
      <c r="L27" s="36" t="str">
        <f t="shared" si="6"/>
        <v xml:space="preserve">Est. </v>
      </c>
      <c r="M27" s="36" t="str">
        <f t="shared" si="6"/>
        <v>Var</v>
      </c>
      <c r="N27" s="36" t="str">
        <f>N$17</f>
        <v>Done</v>
      </c>
      <c r="O27" s="36" t="str">
        <f t="shared" si="6"/>
        <v>To Do</v>
      </c>
      <c r="P27" s="36" t="str">
        <f t="shared" si="6"/>
        <v xml:space="preserve">Est. </v>
      </c>
      <c r="Q27" s="36" t="str">
        <f t="shared" si="6"/>
        <v>Var</v>
      </c>
      <c r="R27" s="36" t="str">
        <f t="shared" si="6"/>
        <v>Done</v>
      </c>
      <c r="S27" s="36" t="str">
        <f t="shared" si="6"/>
        <v>To Do</v>
      </c>
      <c r="T27" s="121"/>
      <c r="U27" s="121"/>
      <c r="V27" s="123"/>
    </row>
    <row r="28" spans="1:24" x14ac:dyDescent="0.2">
      <c r="A28" s="7"/>
      <c r="C28" s="12" t="s">
        <v>160</v>
      </c>
      <c r="D28" s="37"/>
      <c r="E28" s="40"/>
      <c r="F28" s="40"/>
      <c r="G28" s="31"/>
      <c r="H28" s="37"/>
      <c r="I28" s="40"/>
      <c r="J28" s="40"/>
      <c r="K28" s="24"/>
      <c r="L28" s="40"/>
      <c r="M28" s="40"/>
      <c r="N28" s="40"/>
      <c r="O28" s="40"/>
      <c r="P28" s="37"/>
      <c r="Q28" s="40"/>
      <c r="R28" s="40"/>
      <c r="S28" s="24"/>
      <c r="T28" s="6"/>
      <c r="U28" s="114"/>
      <c r="V28" s="112"/>
    </row>
    <row r="29" spans="1:24" ht="25.5" x14ac:dyDescent="0.2">
      <c r="A29" s="61">
        <f>A19+1</f>
        <v>5</v>
      </c>
      <c r="B29" s="96"/>
      <c r="C29" s="29" t="s">
        <v>145</v>
      </c>
      <c r="D29" s="38">
        <v>2</v>
      </c>
      <c r="E29" s="23"/>
      <c r="F29" s="23">
        <v>1</v>
      </c>
      <c r="G29" s="25">
        <f t="shared" ref="G29:G32" si="7">(D29+E29-F29)*(B29="")</f>
        <v>1</v>
      </c>
      <c r="H29" s="45">
        <v>14</v>
      </c>
      <c r="I29" s="22"/>
      <c r="J29" s="22">
        <v>10</v>
      </c>
      <c r="K29" s="25">
        <f t="shared" ref="K29:K32" si="8">(H29+I29-J29)*(B29="")</f>
        <v>4</v>
      </c>
      <c r="L29" s="22"/>
      <c r="M29" s="22"/>
      <c r="N29" s="22"/>
      <c r="O29" s="25">
        <f t="shared" ref="O29:O32" si="9">L29+M29-N29</f>
        <v>0</v>
      </c>
      <c r="P29" s="56">
        <f t="shared" ref="P29:S32" si="10">D29+H29+L29</f>
        <v>16</v>
      </c>
      <c r="Q29" s="56">
        <f t="shared" si="10"/>
        <v>0</v>
      </c>
      <c r="R29" s="56">
        <f t="shared" si="10"/>
        <v>11</v>
      </c>
      <c r="S29" s="105">
        <f t="shared" si="10"/>
        <v>5</v>
      </c>
      <c r="T29" s="26"/>
      <c r="U29" s="114"/>
      <c r="V29" s="113" t="s">
        <v>102</v>
      </c>
    </row>
    <row r="30" spans="1:24" x14ac:dyDescent="0.2">
      <c r="A30" s="28">
        <f t="shared" ref="A30:A32" si="11">+A29+0.1</f>
        <v>5.0999999999999996</v>
      </c>
      <c r="B30" s="94"/>
      <c r="C30" s="13" t="s">
        <v>146</v>
      </c>
      <c r="D30" s="38">
        <v>28</v>
      </c>
      <c r="E30" s="23"/>
      <c r="F30" s="23">
        <v>21</v>
      </c>
      <c r="G30" s="25">
        <f t="shared" si="7"/>
        <v>7</v>
      </c>
      <c r="H30" s="45">
        <v>14</v>
      </c>
      <c r="I30" s="22"/>
      <c r="J30" s="22">
        <v>2</v>
      </c>
      <c r="K30" s="25">
        <f t="shared" si="8"/>
        <v>12</v>
      </c>
      <c r="L30" s="22"/>
      <c r="M30" s="22"/>
      <c r="N30" s="22"/>
      <c r="O30" s="25">
        <f t="shared" si="9"/>
        <v>0</v>
      </c>
      <c r="P30" s="56">
        <f t="shared" si="10"/>
        <v>42</v>
      </c>
      <c r="Q30" s="56">
        <f t="shared" si="10"/>
        <v>0</v>
      </c>
      <c r="R30" s="56">
        <f t="shared" si="10"/>
        <v>23</v>
      </c>
      <c r="S30" s="105">
        <f t="shared" si="10"/>
        <v>19</v>
      </c>
      <c r="T30" s="6"/>
      <c r="U30" s="114"/>
      <c r="V30" s="113" t="s">
        <v>147</v>
      </c>
    </row>
    <row r="31" spans="1:24" x14ac:dyDescent="0.2">
      <c r="A31" s="28">
        <f t="shared" si="11"/>
        <v>5.1999999999999993</v>
      </c>
      <c r="B31" s="94"/>
      <c r="C31" s="13" t="s">
        <v>173</v>
      </c>
      <c r="D31" s="38">
        <v>28</v>
      </c>
      <c r="E31" s="23"/>
      <c r="F31" s="23"/>
      <c r="G31" s="25">
        <f t="shared" si="7"/>
        <v>28</v>
      </c>
      <c r="H31" s="45">
        <v>7</v>
      </c>
      <c r="I31" s="22"/>
      <c r="J31" s="22"/>
      <c r="K31" s="25">
        <f t="shared" si="8"/>
        <v>7</v>
      </c>
      <c r="L31" s="22"/>
      <c r="M31" s="22"/>
      <c r="N31" s="22"/>
      <c r="O31" s="25">
        <f t="shared" si="9"/>
        <v>0</v>
      </c>
      <c r="P31" s="56">
        <f t="shared" si="10"/>
        <v>35</v>
      </c>
      <c r="Q31" s="56">
        <f t="shared" si="10"/>
        <v>0</v>
      </c>
      <c r="R31" s="56">
        <f t="shared" si="10"/>
        <v>0</v>
      </c>
      <c r="S31" s="105">
        <f t="shared" si="10"/>
        <v>35</v>
      </c>
      <c r="T31" s="6"/>
      <c r="U31" s="114"/>
      <c r="V31" s="113" t="s">
        <v>174</v>
      </c>
    </row>
    <row r="32" spans="1:24" x14ac:dyDescent="0.2">
      <c r="A32" s="28">
        <f t="shared" si="11"/>
        <v>5.2999999999999989</v>
      </c>
      <c r="B32" s="94"/>
      <c r="C32" s="13" t="s">
        <v>172</v>
      </c>
      <c r="D32" s="38">
        <v>7</v>
      </c>
      <c r="E32" s="23"/>
      <c r="F32" s="23"/>
      <c r="G32" s="25">
        <f t="shared" si="7"/>
        <v>7</v>
      </c>
      <c r="H32" s="45">
        <v>7</v>
      </c>
      <c r="I32" s="22"/>
      <c r="J32" s="22"/>
      <c r="K32" s="25">
        <f t="shared" si="8"/>
        <v>7</v>
      </c>
      <c r="L32" s="22"/>
      <c r="M32" s="22"/>
      <c r="N32" s="22"/>
      <c r="O32" s="25">
        <f t="shared" si="9"/>
        <v>0</v>
      </c>
      <c r="P32" s="56">
        <f t="shared" si="10"/>
        <v>14</v>
      </c>
      <c r="Q32" s="56">
        <f t="shared" si="10"/>
        <v>0</v>
      </c>
      <c r="R32" s="56">
        <f t="shared" si="10"/>
        <v>0</v>
      </c>
      <c r="S32" s="105">
        <f t="shared" si="10"/>
        <v>14</v>
      </c>
      <c r="T32" s="6"/>
      <c r="U32" s="114"/>
      <c r="V32" s="113"/>
    </row>
    <row r="33" spans="1:22" x14ac:dyDescent="0.2">
      <c r="A33" s="28"/>
      <c r="B33" s="94"/>
      <c r="C33" s="13"/>
      <c r="D33" s="73">
        <f>SUM(D29:D32)</f>
        <v>65</v>
      </c>
      <c r="E33" s="74">
        <f t="shared" ref="E33:S33" si="12">SUM(E29:E32)</f>
        <v>0</v>
      </c>
      <c r="F33" s="74">
        <f t="shared" si="12"/>
        <v>22</v>
      </c>
      <c r="G33" s="74">
        <f t="shared" si="12"/>
        <v>43</v>
      </c>
      <c r="H33" s="73">
        <f t="shared" si="12"/>
        <v>42</v>
      </c>
      <c r="I33" s="74">
        <f t="shared" si="12"/>
        <v>0</v>
      </c>
      <c r="J33" s="74">
        <f t="shared" si="12"/>
        <v>12</v>
      </c>
      <c r="K33" s="75">
        <f t="shared" si="12"/>
        <v>30</v>
      </c>
      <c r="L33" s="73">
        <f t="shared" si="12"/>
        <v>0</v>
      </c>
      <c r="M33" s="74">
        <f t="shared" si="12"/>
        <v>0</v>
      </c>
      <c r="N33" s="74">
        <f t="shared" si="12"/>
        <v>0</v>
      </c>
      <c r="O33" s="75">
        <f t="shared" si="12"/>
        <v>0</v>
      </c>
      <c r="P33" s="73">
        <f t="shared" si="12"/>
        <v>107</v>
      </c>
      <c r="Q33" s="74">
        <f t="shared" si="12"/>
        <v>0</v>
      </c>
      <c r="R33" s="74">
        <f t="shared" si="12"/>
        <v>34</v>
      </c>
      <c r="S33" s="75">
        <f t="shared" si="12"/>
        <v>73</v>
      </c>
      <c r="T33" s="6"/>
      <c r="U33" s="114"/>
      <c r="V33" s="113"/>
    </row>
    <row r="34" spans="1:22" x14ac:dyDescent="0.2">
      <c r="A34" s="28"/>
      <c r="B34" s="94"/>
      <c r="C34" s="13"/>
      <c r="D34" s="65"/>
      <c r="E34" s="23"/>
      <c r="F34" s="23"/>
      <c r="G34" s="87"/>
      <c r="H34" s="45"/>
      <c r="I34" s="22"/>
      <c r="J34" s="22"/>
      <c r="K34" s="22"/>
      <c r="L34" s="22"/>
      <c r="M34" s="22"/>
      <c r="N34" s="22"/>
      <c r="O34" s="22"/>
      <c r="P34" s="78"/>
      <c r="Q34" s="78"/>
      <c r="R34" s="78"/>
      <c r="S34" s="79"/>
      <c r="T34" s="6"/>
      <c r="U34" s="114"/>
      <c r="V34" s="113"/>
    </row>
    <row r="35" spans="1:22" x14ac:dyDescent="0.2">
      <c r="A35" s="122" t="str">
        <f>A$16</f>
        <v>Ref</v>
      </c>
      <c r="B35" s="124" t="str">
        <f>B$16</f>
        <v>E</v>
      </c>
      <c r="C35" s="122" t="str">
        <f>C$16</f>
        <v>Task</v>
      </c>
      <c r="D35" s="117" t="str">
        <f>D$16</f>
        <v>David</v>
      </c>
      <c r="E35" s="118"/>
      <c r="F35" s="118"/>
      <c r="G35" s="119"/>
      <c r="H35" s="117" t="str">
        <f>H$16</f>
        <v>Charles</v>
      </c>
      <c r="I35" s="118"/>
      <c r="J35" s="118"/>
      <c r="K35" s="119"/>
      <c r="L35" s="117" t="str">
        <f>L$16</f>
        <v>Others</v>
      </c>
      <c r="M35" s="118"/>
      <c r="N35" s="118"/>
      <c r="O35" s="119"/>
      <c r="P35" s="117" t="str">
        <f>P$16</f>
        <v>Total</v>
      </c>
      <c r="Q35" s="118"/>
      <c r="R35" s="118"/>
      <c r="S35" s="119"/>
      <c r="T35" s="120" t="str">
        <f>T$16</f>
        <v>Est/Act Date</v>
      </c>
      <c r="U35" s="129" t="s">
        <v>212</v>
      </c>
      <c r="V35" s="122" t="str">
        <f>V$16</f>
        <v>Comments</v>
      </c>
    </row>
    <row r="36" spans="1:22" ht="24" x14ac:dyDescent="0.2">
      <c r="A36" s="123"/>
      <c r="B36" s="125"/>
      <c r="C36" s="123"/>
      <c r="D36" s="36" t="str">
        <f>D$17</f>
        <v xml:space="preserve">Est. </v>
      </c>
      <c r="E36" s="36" t="str">
        <f>E$17</f>
        <v>Var</v>
      </c>
      <c r="F36" s="36" t="str">
        <f>F$17</f>
        <v>Done</v>
      </c>
      <c r="G36" s="36" t="str">
        <f t="shared" ref="G36:S36" si="13">G$17</f>
        <v>To Do</v>
      </c>
      <c r="H36" s="36" t="str">
        <f t="shared" si="13"/>
        <v xml:space="preserve">Est. </v>
      </c>
      <c r="I36" s="36" t="str">
        <f t="shared" si="13"/>
        <v>Var</v>
      </c>
      <c r="J36" s="36" t="str">
        <f>J$17</f>
        <v>Done</v>
      </c>
      <c r="K36" s="36" t="str">
        <f t="shared" si="13"/>
        <v>To Do</v>
      </c>
      <c r="L36" s="36" t="str">
        <f t="shared" si="13"/>
        <v xml:space="preserve">Est. </v>
      </c>
      <c r="M36" s="36" t="str">
        <f t="shared" si="13"/>
        <v>Var</v>
      </c>
      <c r="N36" s="36" t="str">
        <f>N$17</f>
        <v>Done</v>
      </c>
      <c r="O36" s="36" t="str">
        <f t="shared" si="13"/>
        <v>To Do</v>
      </c>
      <c r="P36" s="36" t="str">
        <f t="shared" si="13"/>
        <v xml:space="preserve">Est. </v>
      </c>
      <c r="Q36" s="36" t="str">
        <f t="shared" si="13"/>
        <v>Var</v>
      </c>
      <c r="R36" s="36" t="str">
        <f t="shared" si="13"/>
        <v>Done</v>
      </c>
      <c r="S36" s="36" t="str">
        <f t="shared" si="13"/>
        <v>To Do</v>
      </c>
      <c r="T36" s="121"/>
      <c r="U36" s="139"/>
      <c r="V36" s="123"/>
    </row>
    <row r="37" spans="1:22" x14ac:dyDescent="0.2">
      <c r="A37" s="7"/>
      <c r="C37" s="12" t="s">
        <v>142</v>
      </c>
      <c r="D37" s="37"/>
      <c r="E37" s="40"/>
      <c r="F37" s="40"/>
      <c r="G37" s="31"/>
      <c r="H37" s="37"/>
      <c r="I37" s="40"/>
      <c r="J37" s="40"/>
      <c r="K37" s="24"/>
      <c r="L37" s="40"/>
      <c r="M37" s="40"/>
      <c r="N37" s="40"/>
      <c r="O37" s="40"/>
      <c r="P37" s="37"/>
      <c r="Q37" s="40"/>
      <c r="R37" s="40"/>
      <c r="S37" s="24"/>
      <c r="T37" s="6"/>
      <c r="U37" s="114"/>
      <c r="V37" s="112"/>
    </row>
    <row r="38" spans="1:22" x14ac:dyDescent="0.2">
      <c r="A38" s="61">
        <f>A29+1</f>
        <v>6</v>
      </c>
      <c r="B38" s="96"/>
      <c r="C38" s="29" t="s">
        <v>148</v>
      </c>
      <c r="D38" s="38">
        <v>84</v>
      </c>
      <c r="E38" s="23"/>
      <c r="F38" s="23">
        <v>60</v>
      </c>
      <c r="G38" s="25">
        <f t="shared" ref="G38:G43" si="14">(D38+E38-F38)*(B38="")</f>
        <v>24</v>
      </c>
      <c r="H38" s="45"/>
      <c r="I38" s="22"/>
      <c r="J38" s="22"/>
      <c r="K38" s="25">
        <f t="shared" ref="K38:K43" si="15">(H38+I38-J38)*(B38="")</f>
        <v>0</v>
      </c>
      <c r="L38" s="22"/>
      <c r="M38" s="22"/>
      <c r="N38" s="22"/>
      <c r="O38" s="25">
        <f t="shared" ref="O38:O43" si="16">L38+M38-N38</f>
        <v>0</v>
      </c>
      <c r="P38" s="56">
        <f t="shared" ref="P38:S43" si="17">D38+H38+L38</f>
        <v>84</v>
      </c>
      <c r="Q38" s="56">
        <f t="shared" si="17"/>
        <v>0</v>
      </c>
      <c r="R38" s="56">
        <f t="shared" si="17"/>
        <v>60</v>
      </c>
      <c r="S38" s="105">
        <f t="shared" si="17"/>
        <v>24</v>
      </c>
      <c r="T38" s="26"/>
      <c r="U38" s="114"/>
      <c r="V38" s="112"/>
    </row>
    <row r="39" spans="1:22" ht="38.25" customHeight="1" x14ac:dyDescent="0.2">
      <c r="A39" s="28">
        <f t="shared" ref="A39" si="18">+A38+0.1</f>
        <v>6.1</v>
      </c>
      <c r="B39" s="111" t="s">
        <v>200</v>
      </c>
      <c r="C39" s="13" t="s">
        <v>149</v>
      </c>
      <c r="D39" s="38">
        <v>7</v>
      </c>
      <c r="E39" s="23"/>
      <c r="F39" s="23">
        <v>4</v>
      </c>
      <c r="G39" s="25">
        <f t="shared" si="14"/>
        <v>0</v>
      </c>
      <c r="H39" s="45">
        <v>120</v>
      </c>
      <c r="I39" s="22"/>
      <c r="J39" s="22"/>
      <c r="K39" s="25">
        <f t="shared" si="15"/>
        <v>0</v>
      </c>
      <c r="L39" s="22"/>
      <c r="M39" s="22"/>
      <c r="N39" s="22"/>
      <c r="O39" s="25">
        <f t="shared" si="16"/>
        <v>0</v>
      </c>
      <c r="P39" s="56">
        <f t="shared" si="17"/>
        <v>127</v>
      </c>
      <c r="Q39" s="56">
        <f t="shared" si="17"/>
        <v>0</v>
      </c>
      <c r="R39" s="56">
        <f t="shared" si="17"/>
        <v>4</v>
      </c>
      <c r="S39" s="105">
        <f t="shared" si="17"/>
        <v>0</v>
      </c>
      <c r="T39" s="6"/>
      <c r="U39" s="116" t="s">
        <v>213</v>
      </c>
      <c r="V39" s="113" t="s">
        <v>222</v>
      </c>
    </row>
    <row r="40" spans="1:22" ht="38.25" customHeight="1" x14ac:dyDescent="0.2">
      <c r="A40" s="28"/>
      <c r="B40" s="111" t="s">
        <v>201</v>
      </c>
      <c r="C40" s="13" t="s">
        <v>204</v>
      </c>
      <c r="D40" s="38"/>
      <c r="E40" s="23"/>
      <c r="F40" s="23"/>
      <c r="G40" s="25"/>
      <c r="H40" s="45"/>
      <c r="I40" s="22"/>
      <c r="J40" s="22"/>
      <c r="K40" s="25"/>
      <c r="L40" s="22"/>
      <c r="M40" s="22"/>
      <c r="N40" s="22"/>
      <c r="O40" s="25"/>
      <c r="P40" s="56"/>
      <c r="Q40" s="56"/>
      <c r="R40" s="56"/>
      <c r="S40" s="105"/>
      <c r="T40" s="6"/>
      <c r="U40" s="116" t="s">
        <v>214</v>
      </c>
      <c r="V40" s="113" t="s">
        <v>207</v>
      </c>
    </row>
    <row r="41" spans="1:22" ht="38.25" customHeight="1" x14ac:dyDescent="0.2">
      <c r="A41" s="28"/>
      <c r="B41" s="111" t="s">
        <v>205</v>
      </c>
      <c r="C41" s="13" t="s">
        <v>206</v>
      </c>
      <c r="D41" s="38"/>
      <c r="E41" s="23"/>
      <c r="F41" s="23"/>
      <c r="G41" s="25"/>
      <c r="H41" s="45"/>
      <c r="I41" s="22"/>
      <c r="J41" s="22"/>
      <c r="K41" s="25"/>
      <c r="L41" s="22"/>
      <c r="M41" s="22"/>
      <c r="N41" s="22"/>
      <c r="O41" s="25"/>
      <c r="P41" s="56"/>
      <c r="Q41" s="56"/>
      <c r="R41" s="56"/>
      <c r="S41" s="105"/>
      <c r="T41" s="6"/>
      <c r="U41" s="116" t="s">
        <v>215</v>
      </c>
      <c r="V41" s="113" t="s">
        <v>208</v>
      </c>
    </row>
    <row r="42" spans="1:22" ht="38.25" customHeight="1" x14ac:dyDescent="0.2">
      <c r="A42" s="28"/>
      <c r="B42" s="111" t="s">
        <v>209</v>
      </c>
      <c r="C42" s="13" t="s">
        <v>210</v>
      </c>
      <c r="D42" s="38"/>
      <c r="E42" s="23"/>
      <c r="F42" s="23"/>
      <c r="G42" s="25"/>
      <c r="H42" s="45"/>
      <c r="I42" s="22"/>
      <c r="J42" s="22"/>
      <c r="K42" s="25"/>
      <c r="L42" s="22"/>
      <c r="M42" s="22"/>
      <c r="N42" s="22"/>
      <c r="O42" s="25"/>
      <c r="P42" s="56"/>
      <c r="Q42" s="56"/>
      <c r="R42" s="56"/>
      <c r="S42" s="105"/>
      <c r="T42" s="6"/>
      <c r="U42" s="116" t="s">
        <v>216</v>
      </c>
      <c r="V42" s="113" t="s">
        <v>211</v>
      </c>
    </row>
    <row r="43" spans="1:22" x14ac:dyDescent="0.2">
      <c r="A43" s="28">
        <f>+A39+0.1</f>
        <v>6.1999999999999993</v>
      </c>
      <c r="B43" s="94"/>
      <c r="C43" s="13" t="s">
        <v>172</v>
      </c>
      <c r="D43" s="38">
        <v>7</v>
      </c>
      <c r="E43" s="23"/>
      <c r="F43" s="23"/>
      <c r="G43" s="25">
        <f t="shared" si="14"/>
        <v>7</v>
      </c>
      <c r="H43" s="45">
        <v>14</v>
      </c>
      <c r="I43" s="22"/>
      <c r="J43" s="22"/>
      <c r="K43" s="25">
        <f t="shared" si="15"/>
        <v>14</v>
      </c>
      <c r="L43" s="22"/>
      <c r="M43" s="22"/>
      <c r="N43" s="22"/>
      <c r="O43" s="25">
        <f t="shared" si="16"/>
        <v>0</v>
      </c>
      <c r="P43" s="56">
        <f t="shared" si="17"/>
        <v>21</v>
      </c>
      <c r="Q43" s="56">
        <f t="shared" si="17"/>
        <v>0</v>
      </c>
      <c r="R43" s="56">
        <f t="shared" si="17"/>
        <v>0</v>
      </c>
      <c r="S43" s="105">
        <f t="shared" si="17"/>
        <v>21</v>
      </c>
      <c r="T43" s="6"/>
      <c r="U43" s="114"/>
      <c r="V43" s="113"/>
    </row>
    <row r="44" spans="1:22" x14ac:dyDescent="0.2">
      <c r="A44" s="28"/>
      <c r="B44" s="94"/>
      <c r="C44" s="13"/>
      <c r="D44" s="73">
        <f>SUM(D38:D43)</f>
        <v>98</v>
      </c>
      <c r="E44" s="74">
        <f t="shared" ref="E44:S44" si="19">SUM(E38:E43)</f>
        <v>0</v>
      </c>
      <c r="F44" s="74">
        <f t="shared" si="19"/>
        <v>64</v>
      </c>
      <c r="G44" s="74">
        <f t="shared" si="19"/>
        <v>31</v>
      </c>
      <c r="H44" s="73">
        <f t="shared" si="19"/>
        <v>134</v>
      </c>
      <c r="I44" s="74">
        <f t="shared" si="19"/>
        <v>0</v>
      </c>
      <c r="J44" s="74">
        <f t="shared" si="19"/>
        <v>0</v>
      </c>
      <c r="K44" s="75">
        <f t="shared" si="19"/>
        <v>14</v>
      </c>
      <c r="L44" s="73">
        <f t="shared" si="19"/>
        <v>0</v>
      </c>
      <c r="M44" s="74">
        <f t="shared" si="19"/>
        <v>0</v>
      </c>
      <c r="N44" s="74">
        <f t="shared" si="19"/>
        <v>0</v>
      </c>
      <c r="O44" s="75">
        <f t="shared" si="19"/>
        <v>0</v>
      </c>
      <c r="P44" s="73">
        <f t="shared" si="19"/>
        <v>232</v>
      </c>
      <c r="Q44" s="74">
        <f t="shared" si="19"/>
        <v>0</v>
      </c>
      <c r="R44" s="74">
        <f t="shared" si="19"/>
        <v>64</v>
      </c>
      <c r="S44" s="75">
        <f t="shared" si="19"/>
        <v>45</v>
      </c>
      <c r="T44" s="6"/>
      <c r="U44" s="6"/>
      <c r="V44" s="113"/>
    </row>
    <row r="46" spans="1:22" ht="12.75" customHeight="1" x14ac:dyDescent="0.2">
      <c r="A46" s="122" t="s">
        <v>1</v>
      </c>
      <c r="B46" s="124" t="s">
        <v>183</v>
      </c>
      <c r="C46" s="122" t="s">
        <v>0</v>
      </c>
      <c r="D46" s="117" t="s">
        <v>29</v>
      </c>
      <c r="E46" s="134"/>
      <c r="F46" s="134"/>
      <c r="G46" s="135"/>
      <c r="H46" s="117" t="s">
        <v>28</v>
      </c>
      <c r="I46" s="134"/>
      <c r="J46" s="134"/>
      <c r="K46" s="135"/>
      <c r="L46" s="117" t="s">
        <v>16</v>
      </c>
      <c r="M46" s="134"/>
      <c r="N46" s="134"/>
      <c r="O46" s="135"/>
      <c r="P46" s="117" t="s">
        <v>7</v>
      </c>
      <c r="Q46" s="134"/>
      <c r="R46" s="134"/>
      <c r="S46" s="135"/>
      <c r="T46" s="120" t="s">
        <v>10</v>
      </c>
      <c r="U46" s="136" t="s">
        <v>212</v>
      </c>
      <c r="V46" s="140" t="str">
        <f>+V16</f>
        <v>Comments</v>
      </c>
    </row>
    <row r="47" spans="1:22" ht="27.75" customHeight="1" x14ac:dyDescent="0.2">
      <c r="A47" s="123"/>
      <c r="B47" s="125"/>
      <c r="C47" s="123"/>
      <c r="D47" s="36" t="s">
        <v>13</v>
      </c>
      <c r="E47" s="36" t="s">
        <v>4</v>
      </c>
      <c r="F47" s="36" t="s">
        <v>14</v>
      </c>
      <c r="G47" s="36" t="s">
        <v>15</v>
      </c>
      <c r="H47" s="36" t="s">
        <v>13</v>
      </c>
      <c r="I47" s="36" t="s">
        <v>4</v>
      </c>
      <c r="J47" s="36" t="s">
        <v>14</v>
      </c>
      <c r="K47" s="36" t="s">
        <v>15</v>
      </c>
      <c r="L47" s="36" t="s">
        <v>13</v>
      </c>
      <c r="M47" s="36" t="s">
        <v>4</v>
      </c>
      <c r="N47" s="36" t="s">
        <v>14</v>
      </c>
      <c r="O47" s="36" t="s">
        <v>15</v>
      </c>
      <c r="P47" s="36" t="s">
        <v>13</v>
      </c>
      <c r="Q47" s="36" t="s">
        <v>4</v>
      </c>
      <c r="R47" s="36" t="s">
        <v>14</v>
      </c>
      <c r="S47" s="36" t="s">
        <v>15</v>
      </c>
      <c r="T47" s="121"/>
      <c r="U47" s="137"/>
      <c r="V47" s="141"/>
    </row>
    <row r="48" spans="1:22" x14ac:dyDescent="0.2">
      <c r="A48" s="7"/>
      <c r="C48" s="12" t="s">
        <v>49</v>
      </c>
      <c r="D48" s="37"/>
      <c r="E48" s="40"/>
      <c r="F48" s="40"/>
      <c r="G48" s="31"/>
      <c r="H48" s="37"/>
      <c r="I48" s="40"/>
      <c r="J48" s="40"/>
      <c r="K48" s="24"/>
      <c r="L48" s="40"/>
      <c r="M48" s="40"/>
      <c r="N48" s="40"/>
      <c r="O48" s="40"/>
      <c r="P48" s="37"/>
      <c r="Q48" s="40"/>
      <c r="R48" s="40"/>
      <c r="S48" s="24"/>
      <c r="T48" s="6"/>
      <c r="U48" s="114"/>
    </row>
    <row r="49" spans="1:23" x14ac:dyDescent="0.2">
      <c r="A49" s="59">
        <f>+A38+1</f>
        <v>7</v>
      </c>
      <c r="B49" s="93"/>
      <c r="C49" s="29" t="s">
        <v>50</v>
      </c>
      <c r="D49" s="38">
        <v>7</v>
      </c>
      <c r="E49" s="23"/>
      <c r="F49" s="23">
        <v>7</v>
      </c>
      <c r="G49" s="25">
        <f t="shared" ref="G49:G76" si="20">(D49+E49-F49)*(B49="")</f>
        <v>0</v>
      </c>
      <c r="H49" s="45"/>
      <c r="I49" s="22"/>
      <c r="J49" s="22"/>
      <c r="K49" s="25">
        <f t="shared" ref="K49:K76" si="21">(H49+I49-J49)*(B49="")</f>
        <v>0</v>
      </c>
      <c r="L49" s="22"/>
      <c r="M49" s="22"/>
      <c r="N49" s="22"/>
      <c r="O49" s="25">
        <f t="shared" ref="O49:O76" si="22">L49+M49-N49</f>
        <v>0</v>
      </c>
      <c r="P49" s="56">
        <f t="shared" ref="P49:S76" si="23">D49+H49+L49</f>
        <v>7</v>
      </c>
      <c r="Q49" s="56">
        <f t="shared" si="23"/>
        <v>0</v>
      </c>
      <c r="R49" s="56">
        <f t="shared" si="23"/>
        <v>7</v>
      </c>
      <c r="S49" s="105">
        <f t="shared" si="23"/>
        <v>0</v>
      </c>
      <c r="T49" s="26">
        <v>40601</v>
      </c>
      <c r="U49" s="114" t="s">
        <v>213</v>
      </c>
    </row>
    <row r="50" spans="1:23" x14ac:dyDescent="0.2">
      <c r="A50" s="66">
        <f>+A49+0.01</f>
        <v>7.01</v>
      </c>
      <c r="B50" s="98"/>
      <c r="C50" s="13" t="s">
        <v>51</v>
      </c>
      <c r="D50" s="65">
        <v>0.2</v>
      </c>
      <c r="E50" s="23"/>
      <c r="F50" s="64">
        <v>0.2</v>
      </c>
      <c r="G50" s="25">
        <f t="shared" si="20"/>
        <v>0</v>
      </c>
      <c r="H50" s="45"/>
      <c r="I50" s="22"/>
      <c r="J50" s="22"/>
      <c r="K50" s="25">
        <f t="shared" si="21"/>
        <v>0</v>
      </c>
      <c r="L50" s="22"/>
      <c r="M50" s="22"/>
      <c r="N50" s="22"/>
      <c r="O50" s="25">
        <f t="shared" si="22"/>
        <v>0</v>
      </c>
      <c r="P50" s="78">
        <f t="shared" si="23"/>
        <v>0.2</v>
      </c>
      <c r="Q50" s="78">
        <f t="shared" si="23"/>
        <v>0</v>
      </c>
      <c r="R50" s="78">
        <f t="shared" si="23"/>
        <v>0.2</v>
      </c>
      <c r="S50" s="105">
        <f t="shared" si="23"/>
        <v>0</v>
      </c>
      <c r="T50" s="26">
        <v>40909</v>
      </c>
      <c r="U50" s="114" t="s">
        <v>213</v>
      </c>
      <c r="V50" s="6"/>
      <c r="W50" s="6"/>
    </row>
    <row r="51" spans="1:23" x14ac:dyDescent="0.2">
      <c r="A51" s="66">
        <f t="shared" ref="A51:A52" si="24">+A50+0.01</f>
        <v>7.02</v>
      </c>
      <c r="B51" s="93"/>
      <c r="C51" s="29" t="s">
        <v>52</v>
      </c>
      <c r="D51" s="65">
        <v>0.5</v>
      </c>
      <c r="E51" s="64">
        <v>-0.4</v>
      </c>
      <c r="F51" s="64">
        <f>0.1-0.00000000000000003</f>
        <v>9.9999999999999978E-2</v>
      </c>
      <c r="G51" s="103">
        <f t="shared" si="20"/>
        <v>0</v>
      </c>
      <c r="H51" s="45"/>
      <c r="I51" s="22"/>
      <c r="J51" s="22"/>
      <c r="K51" s="25">
        <f t="shared" si="21"/>
        <v>0</v>
      </c>
      <c r="L51" s="22"/>
      <c r="M51" s="22"/>
      <c r="N51" s="22"/>
      <c r="O51" s="25">
        <f t="shared" si="22"/>
        <v>0</v>
      </c>
      <c r="P51" s="78">
        <f t="shared" si="23"/>
        <v>0.5</v>
      </c>
      <c r="Q51" s="78">
        <f t="shared" si="23"/>
        <v>-0.4</v>
      </c>
      <c r="R51" s="78">
        <f t="shared" si="23"/>
        <v>9.9999999999999978E-2</v>
      </c>
      <c r="S51" s="105">
        <f t="shared" si="23"/>
        <v>0</v>
      </c>
      <c r="T51" s="26">
        <v>40909</v>
      </c>
      <c r="U51" s="114" t="s">
        <v>213</v>
      </c>
      <c r="V51" s="4" t="s">
        <v>150</v>
      </c>
      <c r="W51" s="6"/>
    </row>
    <row r="52" spans="1:23" x14ac:dyDescent="0.2">
      <c r="A52" s="66">
        <f t="shared" si="24"/>
        <v>7.0299999999999994</v>
      </c>
      <c r="B52" s="93"/>
      <c r="C52" s="29" t="s">
        <v>53</v>
      </c>
      <c r="D52" s="65">
        <v>0.1</v>
      </c>
      <c r="E52" s="23"/>
      <c r="F52" s="64">
        <v>0.1</v>
      </c>
      <c r="G52" s="25">
        <f t="shared" si="20"/>
        <v>0</v>
      </c>
      <c r="H52" s="45"/>
      <c r="I52" s="22"/>
      <c r="J52" s="22"/>
      <c r="K52" s="25">
        <f t="shared" si="21"/>
        <v>0</v>
      </c>
      <c r="L52" s="22"/>
      <c r="M52" s="22"/>
      <c r="N52" s="22"/>
      <c r="O52" s="25">
        <f t="shared" si="22"/>
        <v>0</v>
      </c>
      <c r="P52" s="78">
        <f t="shared" si="23"/>
        <v>0.1</v>
      </c>
      <c r="Q52" s="78">
        <f t="shared" si="23"/>
        <v>0</v>
      </c>
      <c r="R52" s="78">
        <f t="shared" si="23"/>
        <v>0.1</v>
      </c>
      <c r="S52" s="105">
        <f t="shared" si="23"/>
        <v>0</v>
      </c>
      <c r="T52" s="6"/>
      <c r="U52" s="114" t="s">
        <v>213</v>
      </c>
      <c r="W52" s="6"/>
    </row>
    <row r="53" spans="1:23" x14ac:dyDescent="0.2">
      <c r="A53" s="63">
        <f>+A49+0.1</f>
        <v>7.1</v>
      </c>
      <c r="B53" s="97"/>
      <c r="C53" s="29" t="s">
        <v>151</v>
      </c>
      <c r="D53" s="38">
        <v>56</v>
      </c>
      <c r="E53" s="23"/>
      <c r="F53" s="23"/>
      <c r="G53" s="25">
        <f t="shared" si="20"/>
        <v>56</v>
      </c>
      <c r="H53" s="45">
        <v>14</v>
      </c>
      <c r="I53" s="22"/>
      <c r="J53" s="22">
        <v>1</v>
      </c>
      <c r="K53" s="25">
        <f t="shared" si="21"/>
        <v>13</v>
      </c>
      <c r="L53" s="22"/>
      <c r="M53" s="22"/>
      <c r="N53" s="22"/>
      <c r="O53" s="25">
        <f t="shared" si="22"/>
        <v>0</v>
      </c>
      <c r="P53" s="56">
        <f t="shared" si="23"/>
        <v>70</v>
      </c>
      <c r="Q53" s="56">
        <f t="shared" si="23"/>
        <v>0</v>
      </c>
      <c r="R53" s="56">
        <f t="shared" si="23"/>
        <v>1</v>
      </c>
      <c r="S53" s="105">
        <f t="shared" si="23"/>
        <v>69</v>
      </c>
      <c r="T53" s="6"/>
      <c r="U53" s="116" t="s">
        <v>214</v>
      </c>
      <c r="V53" s="4" t="s">
        <v>152</v>
      </c>
      <c r="W53" s="6"/>
    </row>
    <row r="54" spans="1:23" x14ac:dyDescent="0.2">
      <c r="A54" s="63">
        <f t="shared" ref="A54:A58" si="25">+A53+0.01</f>
        <v>7.1099999999999994</v>
      </c>
      <c r="B54" s="96"/>
      <c r="C54" s="29" t="s">
        <v>153</v>
      </c>
      <c r="D54" s="38">
        <v>14</v>
      </c>
      <c r="E54" s="23"/>
      <c r="F54" s="23"/>
      <c r="G54" s="25">
        <f t="shared" si="20"/>
        <v>14</v>
      </c>
      <c r="H54" s="45">
        <v>2</v>
      </c>
      <c r="I54" s="22"/>
      <c r="J54" s="22">
        <v>1</v>
      </c>
      <c r="K54" s="25">
        <f t="shared" si="21"/>
        <v>1</v>
      </c>
      <c r="L54" s="22"/>
      <c r="M54" s="22"/>
      <c r="N54" s="22"/>
      <c r="O54" s="25">
        <f t="shared" si="22"/>
        <v>0</v>
      </c>
      <c r="P54" s="56">
        <f t="shared" si="23"/>
        <v>16</v>
      </c>
      <c r="Q54" s="56">
        <f t="shared" si="23"/>
        <v>0</v>
      </c>
      <c r="R54" s="56">
        <f t="shared" si="23"/>
        <v>1</v>
      </c>
      <c r="S54" s="105">
        <f t="shared" si="23"/>
        <v>15</v>
      </c>
      <c r="T54" s="6"/>
      <c r="U54" s="116" t="s">
        <v>213</v>
      </c>
      <c r="V54" s="4" t="s">
        <v>154</v>
      </c>
      <c r="W54" s="6"/>
    </row>
    <row r="55" spans="1:23" x14ac:dyDescent="0.2">
      <c r="A55" s="63">
        <f t="shared" si="25"/>
        <v>7.1199999999999992</v>
      </c>
      <c r="B55" s="96"/>
      <c r="C55" s="29" t="s">
        <v>155</v>
      </c>
      <c r="D55" s="38">
        <v>4</v>
      </c>
      <c r="E55" s="23"/>
      <c r="F55" s="23"/>
      <c r="G55" s="25">
        <f t="shared" si="20"/>
        <v>4</v>
      </c>
      <c r="H55" s="45">
        <v>1</v>
      </c>
      <c r="I55" s="22"/>
      <c r="J55" s="22"/>
      <c r="K55" s="25">
        <f t="shared" si="21"/>
        <v>1</v>
      </c>
      <c r="L55" s="22"/>
      <c r="M55" s="22"/>
      <c r="N55" s="22"/>
      <c r="O55" s="25">
        <f t="shared" si="22"/>
        <v>0</v>
      </c>
      <c r="P55" s="56">
        <f t="shared" si="23"/>
        <v>5</v>
      </c>
      <c r="Q55" s="56">
        <f t="shared" si="23"/>
        <v>0</v>
      </c>
      <c r="R55" s="56">
        <f t="shared" si="23"/>
        <v>0</v>
      </c>
      <c r="S55" s="105">
        <f t="shared" si="23"/>
        <v>5</v>
      </c>
      <c r="T55" s="6"/>
      <c r="U55" s="116" t="s">
        <v>213</v>
      </c>
      <c r="V55" s="4" t="s">
        <v>176</v>
      </c>
      <c r="W55" s="6"/>
    </row>
    <row r="56" spans="1:23" x14ac:dyDescent="0.2">
      <c r="A56" s="63">
        <f t="shared" si="25"/>
        <v>7.129999999999999</v>
      </c>
      <c r="B56" s="96"/>
      <c r="C56" s="29" t="s">
        <v>156</v>
      </c>
      <c r="D56" s="38">
        <v>7</v>
      </c>
      <c r="E56" s="23"/>
      <c r="F56" s="23"/>
      <c r="G56" s="25">
        <f t="shared" si="20"/>
        <v>7</v>
      </c>
      <c r="H56" s="45">
        <v>2</v>
      </c>
      <c r="I56" s="22"/>
      <c r="J56" s="22"/>
      <c r="K56" s="25">
        <f t="shared" si="21"/>
        <v>2</v>
      </c>
      <c r="L56" s="22"/>
      <c r="M56" s="22"/>
      <c r="N56" s="22"/>
      <c r="O56" s="25">
        <f t="shared" si="22"/>
        <v>0</v>
      </c>
      <c r="P56" s="56">
        <f t="shared" si="23"/>
        <v>9</v>
      </c>
      <c r="Q56" s="56">
        <f t="shared" si="23"/>
        <v>0</v>
      </c>
      <c r="R56" s="56">
        <f t="shared" si="23"/>
        <v>0</v>
      </c>
      <c r="S56" s="105">
        <f t="shared" si="23"/>
        <v>9</v>
      </c>
      <c r="T56" s="6"/>
      <c r="U56" s="116" t="s">
        <v>213</v>
      </c>
      <c r="V56" s="4" t="s">
        <v>162</v>
      </c>
      <c r="W56" s="6"/>
    </row>
    <row r="57" spans="1:23" x14ac:dyDescent="0.2">
      <c r="A57" s="63">
        <f t="shared" si="25"/>
        <v>7.1399999999999988</v>
      </c>
      <c r="B57" s="97"/>
      <c r="C57" s="29" t="s">
        <v>157</v>
      </c>
      <c r="D57" s="38">
        <v>2</v>
      </c>
      <c r="E57" s="23"/>
      <c r="F57" s="23"/>
      <c r="G57" s="25">
        <f t="shared" si="20"/>
        <v>2</v>
      </c>
      <c r="H57" s="45"/>
      <c r="I57" s="22"/>
      <c r="J57" s="22"/>
      <c r="K57" s="25">
        <f t="shared" si="21"/>
        <v>0</v>
      </c>
      <c r="L57" s="22"/>
      <c r="M57" s="22"/>
      <c r="N57" s="22"/>
      <c r="O57" s="25">
        <f t="shared" si="22"/>
        <v>0</v>
      </c>
      <c r="P57" s="56">
        <f t="shared" si="23"/>
        <v>2</v>
      </c>
      <c r="Q57" s="56">
        <f t="shared" si="23"/>
        <v>0</v>
      </c>
      <c r="R57" s="56">
        <f t="shared" si="23"/>
        <v>0</v>
      </c>
      <c r="S57" s="105">
        <f t="shared" si="23"/>
        <v>2</v>
      </c>
      <c r="T57" s="6"/>
      <c r="U57" s="116" t="s">
        <v>213</v>
      </c>
      <c r="V57" s="4" t="s">
        <v>177</v>
      </c>
      <c r="W57" s="6"/>
    </row>
    <row r="58" spans="1:23" x14ac:dyDescent="0.2">
      <c r="A58" s="63">
        <f t="shared" si="25"/>
        <v>7.1499999999999986</v>
      </c>
      <c r="B58" s="97"/>
      <c r="C58" s="29" t="s">
        <v>158</v>
      </c>
      <c r="D58" s="38">
        <v>4</v>
      </c>
      <c r="E58" s="23"/>
      <c r="F58" s="23"/>
      <c r="G58" s="25">
        <f t="shared" si="20"/>
        <v>4</v>
      </c>
      <c r="H58" s="45">
        <v>2</v>
      </c>
      <c r="I58" s="22"/>
      <c r="J58" s="22"/>
      <c r="K58" s="25">
        <f t="shared" si="21"/>
        <v>2</v>
      </c>
      <c r="L58" s="22"/>
      <c r="M58" s="22"/>
      <c r="N58" s="22"/>
      <c r="O58" s="25">
        <f t="shared" si="22"/>
        <v>0</v>
      </c>
      <c r="P58" s="56">
        <f t="shared" si="23"/>
        <v>6</v>
      </c>
      <c r="Q58" s="56">
        <f t="shared" si="23"/>
        <v>0</v>
      </c>
      <c r="R58" s="56">
        <f t="shared" si="23"/>
        <v>0</v>
      </c>
      <c r="S58" s="105">
        <f t="shared" si="23"/>
        <v>6</v>
      </c>
      <c r="T58" s="6"/>
      <c r="U58" s="116" t="s">
        <v>213</v>
      </c>
      <c r="V58" s="4" t="s">
        <v>161</v>
      </c>
      <c r="W58" s="6"/>
    </row>
    <row r="59" spans="1:23" x14ac:dyDescent="0.2">
      <c r="A59" s="63">
        <f>+A58+0.01</f>
        <v>7.1599999999999984</v>
      </c>
      <c r="B59" s="97"/>
      <c r="C59" s="29" t="s">
        <v>159</v>
      </c>
      <c r="D59" s="38">
        <v>2</v>
      </c>
      <c r="E59" s="23"/>
      <c r="F59" s="23"/>
      <c r="G59" s="25">
        <f t="shared" si="20"/>
        <v>2</v>
      </c>
      <c r="H59" s="45">
        <v>1</v>
      </c>
      <c r="I59" s="22"/>
      <c r="J59" s="22"/>
      <c r="K59" s="25">
        <f t="shared" si="21"/>
        <v>1</v>
      </c>
      <c r="L59" s="22"/>
      <c r="M59" s="22"/>
      <c r="N59" s="22"/>
      <c r="O59" s="25">
        <f t="shared" si="22"/>
        <v>0</v>
      </c>
      <c r="P59" s="56">
        <f t="shared" si="23"/>
        <v>3</v>
      </c>
      <c r="Q59" s="56">
        <f t="shared" si="23"/>
        <v>0</v>
      </c>
      <c r="R59" s="56">
        <f t="shared" si="23"/>
        <v>0</v>
      </c>
      <c r="S59" s="105">
        <f t="shared" si="23"/>
        <v>3</v>
      </c>
      <c r="T59" s="6"/>
      <c r="U59" s="116" t="s">
        <v>213</v>
      </c>
      <c r="V59" s="4" t="s">
        <v>163</v>
      </c>
      <c r="W59" s="6"/>
    </row>
    <row r="60" spans="1:23" x14ac:dyDescent="0.2">
      <c r="A60" s="63">
        <f>+A53+0.1</f>
        <v>7.1999999999999993</v>
      </c>
      <c r="B60" s="97"/>
      <c r="C60" s="29" t="s">
        <v>54</v>
      </c>
      <c r="D60" s="38">
        <v>4</v>
      </c>
      <c r="E60" s="23"/>
      <c r="F60" s="23"/>
      <c r="G60" s="25">
        <f t="shared" si="20"/>
        <v>4</v>
      </c>
      <c r="H60" s="45"/>
      <c r="I60" s="22"/>
      <c r="J60" s="22"/>
      <c r="K60" s="25">
        <f t="shared" si="21"/>
        <v>0</v>
      </c>
      <c r="L60" s="22"/>
      <c r="M60" s="22"/>
      <c r="N60" s="22"/>
      <c r="O60" s="25">
        <f t="shared" si="22"/>
        <v>0</v>
      </c>
      <c r="P60" s="56">
        <f t="shared" si="23"/>
        <v>4</v>
      </c>
      <c r="Q60" s="56">
        <f t="shared" si="23"/>
        <v>0</v>
      </c>
      <c r="R60" s="56">
        <f t="shared" si="23"/>
        <v>0</v>
      </c>
      <c r="S60" s="105">
        <f t="shared" si="23"/>
        <v>4</v>
      </c>
      <c r="T60" s="6"/>
      <c r="U60" s="116" t="s">
        <v>213</v>
      </c>
      <c r="V60" s="4" t="s">
        <v>178</v>
      </c>
      <c r="W60" s="6"/>
    </row>
    <row r="61" spans="1:23" x14ac:dyDescent="0.2">
      <c r="A61" s="63">
        <f t="shared" ref="A61:A74" si="26">+A60+0.01</f>
        <v>7.2099999999999991</v>
      </c>
      <c r="B61" s="97"/>
      <c r="C61" s="29" t="s">
        <v>55</v>
      </c>
      <c r="D61" s="38">
        <v>2</v>
      </c>
      <c r="E61" s="23"/>
      <c r="F61" s="23"/>
      <c r="G61" s="25">
        <f t="shared" si="20"/>
        <v>2</v>
      </c>
      <c r="H61" s="45"/>
      <c r="I61" s="22"/>
      <c r="J61" s="22"/>
      <c r="K61" s="25">
        <f t="shared" si="21"/>
        <v>0</v>
      </c>
      <c r="L61" s="22"/>
      <c r="M61" s="22"/>
      <c r="N61" s="22"/>
      <c r="O61" s="25">
        <f t="shared" si="22"/>
        <v>0</v>
      </c>
      <c r="P61" s="56">
        <f t="shared" si="23"/>
        <v>2</v>
      </c>
      <c r="Q61" s="56">
        <f t="shared" si="23"/>
        <v>0</v>
      </c>
      <c r="R61" s="56">
        <f t="shared" si="23"/>
        <v>0</v>
      </c>
      <c r="S61" s="105">
        <f t="shared" si="23"/>
        <v>2</v>
      </c>
      <c r="T61" s="6"/>
      <c r="U61" s="116" t="s">
        <v>213</v>
      </c>
      <c r="V61" s="4" t="s">
        <v>164</v>
      </c>
      <c r="W61" s="6"/>
    </row>
    <row r="62" spans="1:23" x14ac:dyDescent="0.2">
      <c r="A62" s="63">
        <f t="shared" si="26"/>
        <v>7.2199999999999989</v>
      </c>
      <c r="B62" s="97"/>
      <c r="C62" s="29" t="s">
        <v>56</v>
      </c>
      <c r="D62" s="38">
        <v>2</v>
      </c>
      <c r="E62" s="23"/>
      <c r="F62" s="23"/>
      <c r="G62" s="25">
        <f t="shared" si="20"/>
        <v>2</v>
      </c>
      <c r="H62" s="45"/>
      <c r="I62" s="22"/>
      <c r="J62" s="22"/>
      <c r="K62" s="25">
        <f t="shared" si="21"/>
        <v>0</v>
      </c>
      <c r="L62" s="22"/>
      <c r="M62" s="22"/>
      <c r="N62" s="22"/>
      <c r="O62" s="25">
        <f t="shared" si="22"/>
        <v>0</v>
      </c>
      <c r="P62" s="56">
        <f t="shared" si="23"/>
        <v>2</v>
      </c>
      <c r="Q62" s="56">
        <f t="shared" si="23"/>
        <v>0</v>
      </c>
      <c r="R62" s="56">
        <f t="shared" si="23"/>
        <v>0</v>
      </c>
      <c r="S62" s="105">
        <f t="shared" si="23"/>
        <v>2</v>
      </c>
      <c r="T62" s="6"/>
      <c r="U62" s="116" t="s">
        <v>213</v>
      </c>
      <c r="V62" s="4" t="s">
        <v>167</v>
      </c>
      <c r="W62" s="6"/>
    </row>
    <row r="63" spans="1:23" x14ac:dyDescent="0.2">
      <c r="A63" s="63">
        <f t="shared" si="26"/>
        <v>7.2299999999999986</v>
      </c>
      <c r="B63" s="97"/>
      <c r="C63" s="29" t="s">
        <v>57</v>
      </c>
      <c r="D63" s="38">
        <v>2</v>
      </c>
      <c r="E63" s="23"/>
      <c r="F63" s="23"/>
      <c r="G63" s="25">
        <f t="shared" si="20"/>
        <v>2</v>
      </c>
      <c r="H63" s="45"/>
      <c r="I63" s="22"/>
      <c r="J63" s="22"/>
      <c r="K63" s="25">
        <f t="shared" si="21"/>
        <v>0</v>
      </c>
      <c r="L63" s="22"/>
      <c r="M63" s="22"/>
      <c r="N63" s="22"/>
      <c r="O63" s="25">
        <f t="shared" si="22"/>
        <v>0</v>
      </c>
      <c r="P63" s="56">
        <f t="shared" si="23"/>
        <v>2</v>
      </c>
      <c r="Q63" s="56">
        <f t="shared" si="23"/>
        <v>0</v>
      </c>
      <c r="R63" s="56">
        <f t="shared" si="23"/>
        <v>0</v>
      </c>
      <c r="S63" s="105">
        <f t="shared" si="23"/>
        <v>2</v>
      </c>
      <c r="T63" s="6"/>
      <c r="U63" s="116" t="s">
        <v>213</v>
      </c>
      <c r="V63" s="4" t="s">
        <v>165</v>
      </c>
      <c r="W63" s="6"/>
    </row>
    <row r="64" spans="1:23" x14ac:dyDescent="0.2">
      <c r="A64" s="76">
        <f>+A60+0.1</f>
        <v>7.2999999999999989</v>
      </c>
      <c r="B64" s="101" t="s">
        <v>183</v>
      </c>
      <c r="C64" s="29" t="s">
        <v>58</v>
      </c>
      <c r="D64" s="38">
        <v>14</v>
      </c>
      <c r="E64" s="23"/>
      <c r="F64" s="23"/>
      <c r="G64" s="25">
        <f t="shared" si="20"/>
        <v>0</v>
      </c>
      <c r="H64" s="45">
        <v>1</v>
      </c>
      <c r="I64" s="22"/>
      <c r="J64" s="22"/>
      <c r="K64" s="25">
        <f t="shared" si="21"/>
        <v>0</v>
      </c>
      <c r="L64" s="22"/>
      <c r="M64" s="22"/>
      <c r="N64" s="22"/>
      <c r="O64" s="25">
        <f t="shared" si="22"/>
        <v>0</v>
      </c>
      <c r="P64" s="56">
        <f t="shared" si="23"/>
        <v>15</v>
      </c>
      <c r="Q64" s="56">
        <f t="shared" si="23"/>
        <v>0</v>
      </c>
      <c r="R64" s="56">
        <f t="shared" si="23"/>
        <v>0</v>
      </c>
      <c r="S64" s="105">
        <f t="shared" si="23"/>
        <v>0</v>
      </c>
      <c r="T64" s="6"/>
      <c r="U64" s="114"/>
      <c r="V64" s="4"/>
      <c r="W64" s="6"/>
    </row>
    <row r="65" spans="1:23" x14ac:dyDescent="0.2">
      <c r="A65" s="76">
        <f t="shared" si="26"/>
        <v>7.3099999999999987</v>
      </c>
      <c r="B65" s="101" t="s">
        <v>183</v>
      </c>
      <c r="C65" s="29" t="s">
        <v>59</v>
      </c>
      <c r="D65" s="38">
        <v>2</v>
      </c>
      <c r="E65" s="23"/>
      <c r="F65" s="23"/>
      <c r="G65" s="25">
        <f t="shared" si="20"/>
        <v>0</v>
      </c>
      <c r="H65" s="45">
        <v>1</v>
      </c>
      <c r="I65" s="22"/>
      <c r="J65" s="22"/>
      <c r="K65" s="25">
        <f t="shared" si="21"/>
        <v>0</v>
      </c>
      <c r="L65" s="22"/>
      <c r="M65" s="22"/>
      <c r="N65" s="22"/>
      <c r="O65" s="25">
        <f t="shared" si="22"/>
        <v>0</v>
      </c>
      <c r="P65" s="56">
        <f t="shared" si="23"/>
        <v>3</v>
      </c>
      <c r="Q65" s="56">
        <f t="shared" si="23"/>
        <v>0</v>
      </c>
      <c r="R65" s="56">
        <f t="shared" si="23"/>
        <v>0</v>
      </c>
      <c r="S65" s="105">
        <f t="shared" si="23"/>
        <v>0</v>
      </c>
      <c r="T65" s="6"/>
      <c r="U65" s="114"/>
      <c r="V65" s="4" t="str">
        <f>"Based on task "&amp;TEXT(A64,"#.00")</f>
        <v>Based on task 7.30</v>
      </c>
      <c r="W65" s="6"/>
    </row>
    <row r="66" spans="1:23" x14ac:dyDescent="0.2">
      <c r="A66" s="76">
        <f t="shared" si="26"/>
        <v>7.3199999999999985</v>
      </c>
      <c r="B66" s="101" t="s">
        <v>183</v>
      </c>
      <c r="C66" s="29" t="s">
        <v>60</v>
      </c>
      <c r="D66" s="38">
        <v>4</v>
      </c>
      <c r="E66" s="23"/>
      <c r="F66" s="23"/>
      <c r="G66" s="25">
        <f t="shared" si="20"/>
        <v>0</v>
      </c>
      <c r="H66" s="45">
        <v>14</v>
      </c>
      <c r="I66" s="22"/>
      <c r="J66" s="22"/>
      <c r="K66" s="25">
        <f t="shared" si="21"/>
        <v>0</v>
      </c>
      <c r="L66" s="22"/>
      <c r="M66" s="22"/>
      <c r="N66" s="22"/>
      <c r="O66" s="25">
        <f t="shared" si="22"/>
        <v>0</v>
      </c>
      <c r="P66" s="56">
        <f t="shared" si="23"/>
        <v>18</v>
      </c>
      <c r="Q66" s="56">
        <f t="shared" si="23"/>
        <v>0</v>
      </c>
      <c r="R66" s="56">
        <f t="shared" si="23"/>
        <v>0</v>
      </c>
      <c r="S66" s="105">
        <f t="shared" si="23"/>
        <v>0</v>
      </c>
      <c r="T66" s="6"/>
      <c r="U66" s="114"/>
      <c r="V66" s="4" t="s">
        <v>179</v>
      </c>
      <c r="W66" s="6"/>
    </row>
    <row r="67" spans="1:23" x14ac:dyDescent="0.2">
      <c r="A67" s="63">
        <f>+A64+0.1</f>
        <v>7.3999999999999986</v>
      </c>
      <c r="B67" s="97"/>
      <c r="C67" s="29" t="s">
        <v>61</v>
      </c>
      <c r="D67" s="38">
        <v>8</v>
      </c>
      <c r="E67" s="23"/>
      <c r="F67" s="23">
        <v>6</v>
      </c>
      <c r="G67" s="25">
        <f t="shared" si="20"/>
        <v>2</v>
      </c>
      <c r="H67" s="45">
        <v>1</v>
      </c>
      <c r="I67" s="22"/>
      <c r="J67" s="22"/>
      <c r="K67" s="25">
        <f t="shared" si="21"/>
        <v>1</v>
      </c>
      <c r="L67" s="22"/>
      <c r="M67" s="22"/>
      <c r="N67" s="22"/>
      <c r="O67" s="25">
        <f t="shared" si="22"/>
        <v>0</v>
      </c>
      <c r="P67" s="56">
        <f t="shared" si="23"/>
        <v>9</v>
      </c>
      <c r="Q67" s="56">
        <f t="shared" si="23"/>
        <v>0</v>
      </c>
      <c r="R67" s="56">
        <f t="shared" si="23"/>
        <v>6</v>
      </c>
      <c r="S67" s="105">
        <f t="shared" si="23"/>
        <v>3</v>
      </c>
      <c r="T67" s="6"/>
      <c r="U67" s="114"/>
      <c r="V67" s="4" t="s">
        <v>135</v>
      </c>
      <c r="W67" s="6"/>
    </row>
    <row r="68" spans="1:23" x14ac:dyDescent="0.2">
      <c r="A68" s="63">
        <f t="shared" si="26"/>
        <v>7.4099999999999984</v>
      </c>
      <c r="B68" s="97"/>
      <c r="C68" s="29" t="s">
        <v>166</v>
      </c>
      <c r="D68" s="38">
        <v>5</v>
      </c>
      <c r="E68" s="23"/>
      <c r="F68" s="23"/>
      <c r="G68" s="25">
        <f t="shared" si="20"/>
        <v>5</v>
      </c>
      <c r="H68" s="45">
        <v>1</v>
      </c>
      <c r="I68" s="22"/>
      <c r="J68" s="22"/>
      <c r="K68" s="25">
        <f t="shared" si="21"/>
        <v>1</v>
      </c>
      <c r="L68" s="22"/>
      <c r="M68" s="22"/>
      <c r="N68" s="22"/>
      <c r="O68" s="25">
        <f t="shared" si="22"/>
        <v>0</v>
      </c>
      <c r="P68" s="56">
        <f t="shared" si="23"/>
        <v>6</v>
      </c>
      <c r="Q68" s="56">
        <f t="shared" si="23"/>
        <v>0</v>
      </c>
      <c r="R68" s="56">
        <f t="shared" si="23"/>
        <v>0</v>
      </c>
      <c r="S68" s="105">
        <f t="shared" si="23"/>
        <v>6</v>
      </c>
      <c r="T68" s="6"/>
      <c r="U68" s="114"/>
      <c r="V68" s="4"/>
      <c r="W68" s="6"/>
    </row>
    <row r="69" spans="1:23" x14ac:dyDescent="0.2">
      <c r="A69" s="63">
        <f>+A67+0.1</f>
        <v>7.4999999999999982</v>
      </c>
      <c r="B69" s="97"/>
      <c r="C69" s="29" t="s">
        <v>62</v>
      </c>
      <c r="D69" s="38">
        <v>2</v>
      </c>
      <c r="E69" s="23"/>
      <c r="F69" s="23"/>
      <c r="G69" s="25">
        <f t="shared" si="20"/>
        <v>2</v>
      </c>
      <c r="H69" s="45">
        <v>1</v>
      </c>
      <c r="I69" s="22"/>
      <c r="J69" s="22"/>
      <c r="K69" s="25">
        <f t="shared" si="21"/>
        <v>1</v>
      </c>
      <c r="L69" s="22"/>
      <c r="M69" s="22"/>
      <c r="N69" s="22"/>
      <c r="O69" s="25">
        <f t="shared" si="22"/>
        <v>0</v>
      </c>
      <c r="P69" s="56">
        <f t="shared" si="23"/>
        <v>3</v>
      </c>
      <c r="Q69" s="56">
        <f t="shared" si="23"/>
        <v>0</v>
      </c>
      <c r="R69" s="56">
        <f t="shared" si="23"/>
        <v>0</v>
      </c>
      <c r="S69" s="105">
        <f t="shared" si="23"/>
        <v>3</v>
      </c>
      <c r="T69" s="6"/>
      <c r="U69" s="114"/>
      <c r="V69" s="4"/>
      <c r="W69" s="6"/>
    </row>
    <row r="70" spans="1:23" x14ac:dyDescent="0.2">
      <c r="A70" s="63">
        <f t="shared" si="26"/>
        <v>7.509999999999998</v>
      </c>
      <c r="B70" s="97"/>
      <c r="C70" s="29" t="s">
        <v>63</v>
      </c>
      <c r="D70" s="38">
        <v>2</v>
      </c>
      <c r="E70" s="23"/>
      <c r="F70" s="23"/>
      <c r="G70" s="25">
        <f t="shared" si="20"/>
        <v>2</v>
      </c>
      <c r="H70" s="45">
        <v>1</v>
      </c>
      <c r="I70" s="22"/>
      <c r="J70" s="22"/>
      <c r="K70" s="25">
        <f t="shared" si="21"/>
        <v>1</v>
      </c>
      <c r="L70" s="22"/>
      <c r="M70" s="22"/>
      <c r="N70" s="22"/>
      <c r="O70" s="25">
        <f t="shared" si="22"/>
        <v>0</v>
      </c>
      <c r="P70" s="56">
        <f t="shared" si="23"/>
        <v>3</v>
      </c>
      <c r="Q70" s="56">
        <f t="shared" si="23"/>
        <v>0</v>
      </c>
      <c r="R70" s="56">
        <f t="shared" si="23"/>
        <v>0</v>
      </c>
      <c r="S70" s="105">
        <f t="shared" si="23"/>
        <v>3</v>
      </c>
      <c r="T70" s="6"/>
      <c r="U70" s="114"/>
      <c r="V70" s="4" t="s">
        <v>168</v>
      </c>
      <c r="W70" s="6"/>
    </row>
    <row r="71" spans="1:23" x14ac:dyDescent="0.2">
      <c r="A71" s="63">
        <f t="shared" si="26"/>
        <v>7.5199999999999978</v>
      </c>
      <c r="B71" s="97"/>
      <c r="C71" s="29" t="s">
        <v>64</v>
      </c>
      <c r="D71" s="38">
        <v>2</v>
      </c>
      <c r="E71" s="23"/>
      <c r="F71" s="23"/>
      <c r="G71" s="25">
        <f t="shared" si="20"/>
        <v>2</v>
      </c>
      <c r="H71" s="45">
        <v>1</v>
      </c>
      <c r="I71" s="22"/>
      <c r="J71" s="22"/>
      <c r="K71" s="25">
        <f t="shared" si="21"/>
        <v>1</v>
      </c>
      <c r="L71" s="22"/>
      <c r="M71" s="22"/>
      <c r="N71" s="22"/>
      <c r="O71" s="25">
        <f t="shared" si="22"/>
        <v>0</v>
      </c>
      <c r="P71" s="56">
        <f t="shared" si="23"/>
        <v>3</v>
      </c>
      <c r="Q71" s="56">
        <f t="shared" si="23"/>
        <v>0</v>
      </c>
      <c r="R71" s="56">
        <f t="shared" si="23"/>
        <v>0</v>
      </c>
      <c r="S71" s="105">
        <f t="shared" si="23"/>
        <v>3</v>
      </c>
      <c r="T71" s="6"/>
      <c r="U71" s="114"/>
      <c r="V71" s="4" t="s">
        <v>180</v>
      </c>
      <c r="W71" s="6"/>
    </row>
    <row r="72" spans="1:23" x14ac:dyDescent="0.2">
      <c r="A72" s="63">
        <f t="shared" si="26"/>
        <v>7.5299999999999976</v>
      </c>
      <c r="B72" s="97"/>
      <c r="C72" s="29" t="s">
        <v>65</v>
      </c>
      <c r="D72" s="38">
        <v>7</v>
      </c>
      <c r="E72" s="23"/>
      <c r="F72" s="23"/>
      <c r="G72" s="25">
        <f t="shared" si="20"/>
        <v>7</v>
      </c>
      <c r="H72" s="45">
        <v>3</v>
      </c>
      <c r="I72" s="22"/>
      <c r="J72" s="22"/>
      <c r="K72" s="25">
        <f t="shared" si="21"/>
        <v>3</v>
      </c>
      <c r="L72" s="22"/>
      <c r="M72" s="22"/>
      <c r="N72" s="22"/>
      <c r="O72" s="25">
        <f t="shared" si="22"/>
        <v>0</v>
      </c>
      <c r="P72" s="56">
        <f t="shared" si="23"/>
        <v>10</v>
      </c>
      <c r="Q72" s="56">
        <f t="shared" si="23"/>
        <v>0</v>
      </c>
      <c r="R72" s="56">
        <f t="shared" si="23"/>
        <v>0</v>
      </c>
      <c r="S72" s="105">
        <f t="shared" si="23"/>
        <v>10</v>
      </c>
      <c r="T72" s="6"/>
      <c r="U72" s="114"/>
      <c r="V72" s="4" t="s">
        <v>114</v>
      </c>
      <c r="W72" s="6"/>
    </row>
    <row r="73" spans="1:23" x14ac:dyDescent="0.2">
      <c r="A73" s="63">
        <f t="shared" si="26"/>
        <v>7.5399999999999974</v>
      </c>
      <c r="B73" s="97"/>
      <c r="C73" s="29" t="s">
        <v>66</v>
      </c>
      <c r="D73" s="38">
        <v>1</v>
      </c>
      <c r="E73" s="23"/>
      <c r="F73" s="23"/>
      <c r="G73" s="25">
        <f t="shared" si="20"/>
        <v>1</v>
      </c>
      <c r="H73" s="45"/>
      <c r="I73" s="22"/>
      <c r="J73" s="22"/>
      <c r="K73" s="25">
        <f t="shared" si="21"/>
        <v>0</v>
      </c>
      <c r="L73" s="22"/>
      <c r="M73" s="22"/>
      <c r="N73" s="22"/>
      <c r="O73" s="25">
        <f t="shared" si="22"/>
        <v>0</v>
      </c>
      <c r="P73" s="56">
        <f t="shared" si="23"/>
        <v>1</v>
      </c>
      <c r="Q73" s="56">
        <f t="shared" si="23"/>
        <v>0</v>
      </c>
      <c r="R73" s="56">
        <f t="shared" si="23"/>
        <v>0</v>
      </c>
      <c r="S73" s="105">
        <f t="shared" si="23"/>
        <v>1</v>
      </c>
      <c r="T73" s="6"/>
      <c r="U73" s="114"/>
      <c r="V73" s="4" t="str">
        <f>"Charles' work for this is in task "&amp;TEXT(A58,"#.#")</f>
        <v>Charles' work for this is in task 7.2</v>
      </c>
      <c r="W73" s="6"/>
    </row>
    <row r="74" spans="1:23" x14ac:dyDescent="0.2">
      <c r="A74" s="63">
        <f t="shared" si="26"/>
        <v>7.5499999999999972</v>
      </c>
      <c r="B74" s="97"/>
      <c r="C74" s="29" t="s">
        <v>67</v>
      </c>
      <c r="D74" s="38">
        <v>7</v>
      </c>
      <c r="E74" s="23"/>
      <c r="F74" s="23"/>
      <c r="G74" s="25">
        <f t="shared" si="20"/>
        <v>7</v>
      </c>
      <c r="H74" s="45">
        <v>1</v>
      </c>
      <c r="I74" s="22"/>
      <c r="J74" s="22"/>
      <c r="K74" s="25">
        <f t="shared" si="21"/>
        <v>1</v>
      </c>
      <c r="L74" s="22"/>
      <c r="M74" s="22"/>
      <c r="N74" s="22"/>
      <c r="O74" s="25">
        <f t="shared" si="22"/>
        <v>0</v>
      </c>
      <c r="P74" s="56">
        <f t="shared" si="23"/>
        <v>8</v>
      </c>
      <c r="Q74" s="56">
        <f t="shared" si="23"/>
        <v>0</v>
      </c>
      <c r="R74" s="56">
        <f t="shared" si="23"/>
        <v>0</v>
      </c>
      <c r="S74" s="105">
        <f t="shared" si="23"/>
        <v>8</v>
      </c>
      <c r="T74" s="6"/>
      <c r="U74" s="114"/>
      <c r="V74" s="4" t="s">
        <v>181</v>
      </c>
      <c r="W74" s="6"/>
    </row>
    <row r="75" spans="1:23" x14ac:dyDescent="0.2">
      <c r="A75" s="63">
        <f>+A69+0.1</f>
        <v>7.5999999999999979</v>
      </c>
      <c r="B75" s="97"/>
      <c r="C75" s="29" t="s">
        <v>74</v>
      </c>
      <c r="D75" s="38">
        <v>10</v>
      </c>
      <c r="E75" s="23"/>
      <c r="F75" s="23"/>
      <c r="G75" s="25">
        <f t="shared" si="20"/>
        <v>10</v>
      </c>
      <c r="H75" s="45"/>
      <c r="I75" s="22"/>
      <c r="J75" s="22"/>
      <c r="K75" s="25">
        <f t="shared" si="21"/>
        <v>0</v>
      </c>
      <c r="L75" s="22"/>
      <c r="M75" s="22"/>
      <c r="N75" s="22"/>
      <c r="O75" s="25">
        <f t="shared" si="22"/>
        <v>0</v>
      </c>
      <c r="P75" s="56">
        <f t="shared" si="23"/>
        <v>10</v>
      </c>
      <c r="Q75" s="56">
        <f t="shared" si="23"/>
        <v>0</v>
      </c>
      <c r="R75" s="56">
        <f t="shared" si="23"/>
        <v>0</v>
      </c>
      <c r="S75" s="105">
        <f t="shared" si="23"/>
        <v>10</v>
      </c>
      <c r="T75" s="6"/>
      <c r="U75" s="116"/>
      <c r="V75" s="6"/>
      <c r="W75" s="6"/>
    </row>
    <row r="76" spans="1:23" x14ac:dyDescent="0.2">
      <c r="A76" s="63">
        <f>+A75+0.01</f>
        <v>7.6099999999999977</v>
      </c>
      <c r="B76" s="97"/>
      <c r="C76" s="29" t="s">
        <v>5</v>
      </c>
      <c r="D76" s="38">
        <v>7</v>
      </c>
      <c r="E76" s="23"/>
      <c r="F76" s="23"/>
      <c r="G76" s="25">
        <f t="shared" si="20"/>
        <v>7</v>
      </c>
      <c r="H76" s="45">
        <v>3</v>
      </c>
      <c r="I76" s="22"/>
      <c r="J76" s="22"/>
      <c r="K76" s="25">
        <f t="shared" si="21"/>
        <v>3</v>
      </c>
      <c r="L76" s="22"/>
      <c r="M76" s="22"/>
      <c r="N76" s="22"/>
      <c r="O76" s="25">
        <f t="shared" si="22"/>
        <v>0</v>
      </c>
      <c r="P76" s="56">
        <f t="shared" si="23"/>
        <v>10</v>
      </c>
      <c r="Q76" s="56">
        <f t="shared" si="23"/>
        <v>0</v>
      </c>
      <c r="R76" s="56">
        <f t="shared" si="23"/>
        <v>0</v>
      </c>
      <c r="S76" s="105">
        <f t="shared" si="23"/>
        <v>10</v>
      </c>
      <c r="T76" s="6"/>
      <c r="U76" s="116"/>
      <c r="V76" s="6"/>
      <c r="W76" s="6"/>
    </row>
    <row r="77" spans="1:23" x14ac:dyDescent="0.2">
      <c r="A77" s="28"/>
      <c r="B77" s="94"/>
      <c r="C77" s="52"/>
      <c r="D77" s="73">
        <f t="shared" ref="D77:S77" si="27">SUM(D48:D76)</f>
        <v>177.8</v>
      </c>
      <c r="E77" s="74">
        <f t="shared" si="27"/>
        <v>-0.4</v>
      </c>
      <c r="F77" s="74">
        <f t="shared" si="27"/>
        <v>13.399999999999999</v>
      </c>
      <c r="G77" s="74">
        <f t="shared" si="27"/>
        <v>144</v>
      </c>
      <c r="H77" s="73">
        <f t="shared" si="27"/>
        <v>50</v>
      </c>
      <c r="I77" s="74">
        <f t="shared" si="27"/>
        <v>0</v>
      </c>
      <c r="J77" s="74">
        <f t="shared" si="27"/>
        <v>2</v>
      </c>
      <c r="K77" s="74">
        <f t="shared" si="27"/>
        <v>32</v>
      </c>
      <c r="L77" s="73">
        <f t="shared" si="27"/>
        <v>0</v>
      </c>
      <c r="M77" s="74">
        <f t="shared" si="27"/>
        <v>0</v>
      </c>
      <c r="N77" s="74">
        <f t="shared" si="27"/>
        <v>0</v>
      </c>
      <c r="O77" s="74">
        <f t="shared" si="27"/>
        <v>0</v>
      </c>
      <c r="P77" s="73">
        <f t="shared" si="27"/>
        <v>227.8</v>
      </c>
      <c r="Q77" s="74">
        <f t="shared" si="27"/>
        <v>-0.4</v>
      </c>
      <c r="R77" s="74">
        <f t="shared" si="27"/>
        <v>15.399999999999999</v>
      </c>
      <c r="S77" s="75">
        <f t="shared" si="27"/>
        <v>176</v>
      </c>
      <c r="T77" s="6"/>
      <c r="U77" s="4"/>
      <c r="V77" s="6"/>
      <c r="W77" s="6"/>
    </row>
    <row r="78" spans="1:23" x14ac:dyDescent="0.2">
      <c r="A78" s="28"/>
      <c r="B78" s="94"/>
      <c r="C78" s="52"/>
      <c r="D78" s="73"/>
      <c r="E78" s="74"/>
      <c r="F78" s="74"/>
      <c r="G78" s="74"/>
      <c r="H78" s="73"/>
      <c r="I78" s="74"/>
      <c r="J78" s="74"/>
      <c r="K78" s="74"/>
      <c r="L78" s="73"/>
      <c r="M78" s="74"/>
      <c r="N78" s="74"/>
      <c r="O78" s="74"/>
      <c r="P78" s="73"/>
      <c r="Q78" s="74"/>
      <c r="R78" s="74"/>
      <c r="S78" s="75"/>
      <c r="T78" s="6"/>
      <c r="U78" s="4"/>
      <c r="V78" s="6"/>
      <c r="W78" s="6"/>
    </row>
  </sheetData>
  <mergeCells count="40">
    <mergeCell ref="V46:V47"/>
    <mergeCell ref="V16:V17"/>
    <mergeCell ref="A16:A17"/>
    <mergeCell ref="B16:B17"/>
    <mergeCell ref="C16:C17"/>
    <mergeCell ref="D16:G16"/>
    <mergeCell ref="H16:K16"/>
    <mergeCell ref="L16:O16"/>
    <mergeCell ref="V26:V27"/>
    <mergeCell ref="A35:A36"/>
    <mergeCell ref="B35:B36"/>
    <mergeCell ref="C35:C36"/>
    <mergeCell ref="D35:G35"/>
    <mergeCell ref="H35:K35"/>
    <mergeCell ref="L35:O35"/>
    <mergeCell ref="P35:S35"/>
    <mergeCell ref="T35:T36"/>
    <mergeCell ref="V35:V36"/>
    <mergeCell ref="A26:A27"/>
    <mergeCell ref="B26:B27"/>
    <mergeCell ref="C26:C27"/>
    <mergeCell ref="D26:G26"/>
    <mergeCell ref="H26:K26"/>
    <mergeCell ref="L26:O26"/>
    <mergeCell ref="U16:U17"/>
    <mergeCell ref="U26:U27"/>
    <mergeCell ref="U35:U36"/>
    <mergeCell ref="A46:A47"/>
    <mergeCell ref="B46:B47"/>
    <mergeCell ref="C46:C47"/>
    <mergeCell ref="D46:G46"/>
    <mergeCell ref="P26:S26"/>
    <mergeCell ref="T26:T27"/>
    <mergeCell ref="P16:S16"/>
    <mergeCell ref="T16:T17"/>
    <mergeCell ref="H46:K46"/>
    <mergeCell ref="L46:O46"/>
    <mergeCell ref="P46:S46"/>
    <mergeCell ref="T46:T47"/>
    <mergeCell ref="U46:U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Dev</vt:lpstr>
      <vt:lpstr>Versions</vt:lpstr>
      <vt:lpstr>Details</vt:lpstr>
      <vt:lpstr>Dev!Print_Area</vt:lpstr>
    </vt:vector>
  </TitlesOfParts>
  <Company>HCUK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Hartley</dc:creator>
  <cp:lastModifiedBy>Charles</cp:lastModifiedBy>
  <cp:lastPrinted>2002-05-03T21:26:48Z</cp:lastPrinted>
  <dcterms:created xsi:type="dcterms:W3CDTF">2000-10-16T09:04:32Z</dcterms:created>
  <dcterms:modified xsi:type="dcterms:W3CDTF">2012-04-12T18:15:25Z</dcterms:modified>
</cp:coreProperties>
</file>