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5480" windowHeight="11580"/>
  </bookViews>
  <sheets>
    <sheet name="Dev" sheetId="1" r:id="rId1"/>
    <sheet name="Versions" sheetId="2" r:id="rId2"/>
    <sheet name="Details" sheetId="3" r:id="rId3"/>
  </sheets>
  <definedNames>
    <definedName name="_xlnm.Print_Area" localSheetId="0">Dev!$A$1:$U$163</definedName>
  </definedNames>
  <calcPr calcId="145621"/>
</workbook>
</file>

<file path=xl/calcChain.xml><?xml version="1.0" encoding="utf-8"?>
<calcChain xmlns="http://schemas.openxmlformats.org/spreadsheetml/2006/main">
  <c r="A118" i="1" l="1"/>
  <c r="A117" i="1"/>
  <c r="R117" i="1"/>
  <c r="Q117" i="1"/>
  <c r="P117" i="1"/>
  <c r="O117" i="1"/>
  <c r="K117" i="1"/>
  <c r="G117" i="1"/>
  <c r="R16" i="1"/>
  <c r="Q16" i="1"/>
  <c r="P16" i="1"/>
  <c r="K16" i="1"/>
  <c r="G16" i="1"/>
  <c r="S16" i="1" l="1"/>
  <c r="S117" i="1"/>
  <c r="R56" i="1"/>
  <c r="Q56" i="1"/>
  <c r="P56" i="1"/>
  <c r="O56" i="1"/>
  <c r="K56" i="1"/>
  <c r="G56" i="1"/>
  <c r="R55" i="1"/>
  <c r="Q55" i="1"/>
  <c r="P55" i="1"/>
  <c r="O55" i="1"/>
  <c r="K55" i="1"/>
  <c r="G55" i="1"/>
  <c r="S55" i="1" l="1"/>
  <c r="S56" i="1"/>
  <c r="R89" i="1" l="1"/>
  <c r="Q89" i="1"/>
  <c r="P89" i="1"/>
  <c r="O89" i="1"/>
  <c r="K89" i="1"/>
  <c r="G89" i="1"/>
  <c r="G54" i="1"/>
  <c r="J18" i="1"/>
  <c r="I18" i="1"/>
  <c r="H18" i="1"/>
  <c r="E18" i="1"/>
  <c r="D18" i="1"/>
  <c r="F18" i="1"/>
  <c r="R17" i="1"/>
  <c r="Q17" i="1"/>
  <c r="P17" i="1"/>
  <c r="K17" i="1"/>
  <c r="G17" i="1"/>
  <c r="K155" i="1"/>
  <c r="K154" i="1"/>
  <c r="K153" i="1"/>
  <c r="K152" i="1"/>
  <c r="K151" i="1"/>
  <c r="K150" i="1"/>
  <c r="K149" i="1"/>
  <c r="K148" i="1"/>
  <c r="G155" i="1"/>
  <c r="G154" i="1"/>
  <c r="G153" i="1"/>
  <c r="G152" i="1"/>
  <c r="G151" i="1"/>
  <c r="G150" i="1"/>
  <c r="G149" i="1"/>
  <c r="G148" i="1"/>
  <c r="K145" i="1"/>
  <c r="K144" i="1"/>
  <c r="K143" i="1"/>
  <c r="K142" i="1"/>
  <c r="K141" i="1"/>
  <c r="K138" i="1"/>
  <c r="K137" i="1"/>
  <c r="K136" i="1"/>
  <c r="K135" i="1"/>
  <c r="K134" i="1"/>
  <c r="K133" i="1"/>
  <c r="K132" i="1"/>
  <c r="K131" i="1"/>
  <c r="K130" i="1"/>
  <c r="G145" i="1"/>
  <c r="G144" i="1"/>
  <c r="G143" i="1"/>
  <c r="G142" i="1"/>
  <c r="G141" i="1"/>
  <c r="K127" i="1"/>
  <c r="K126" i="1"/>
  <c r="K125" i="1"/>
  <c r="K124" i="1"/>
  <c r="G127" i="1"/>
  <c r="G126" i="1"/>
  <c r="G125" i="1"/>
  <c r="G124" i="1"/>
  <c r="R104" i="1"/>
  <c r="Q104" i="1"/>
  <c r="P104" i="1"/>
  <c r="O104" i="1"/>
  <c r="K104" i="1"/>
  <c r="G104" i="1"/>
  <c r="R103" i="1"/>
  <c r="Q103" i="1"/>
  <c r="P103" i="1"/>
  <c r="O103" i="1"/>
  <c r="K103" i="1"/>
  <c r="G103" i="1"/>
  <c r="R100" i="1"/>
  <c r="Q100" i="1"/>
  <c r="P100" i="1"/>
  <c r="O100" i="1"/>
  <c r="K100" i="1"/>
  <c r="G100" i="1"/>
  <c r="R99" i="1"/>
  <c r="Q99" i="1"/>
  <c r="P99" i="1"/>
  <c r="O99" i="1"/>
  <c r="K99" i="1"/>
  <c r="G99" i="1"/>
  <c r="K118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2" i="1"/>
  <c r="K101" i="1"/>
  <c r="K98" i="1"/>
  <c r="K97" i="1"/>
  <c r="K96" i="1"/>
  <c r="K95" i="1"/>
  <c r="K94" i="1"/>
  <c r="K93" i="1"/>
  <c r="K92" i="1"/>
  <c r="K91" i="1"/>
  <c r="K88" i="1"/>
  <c r="G118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2" i="1"/>
  <c r="G101" i="1"/>
  <c r="G98" i="1"/>
  <c r="G97" i="1"/>
  <c r="G96" i="1"/>
  <c r="G95" i="1"/>
  <c r="G94" i="1"/>
  <c r="G93" i="1"/>
  <c r="G92" i="1"/>
  <c r="G91" i="1"/>
  <c r="G90" i="1"/>
  <c r="G88" i="1"/>
  <c r="G87" i="1"/>
  <c r="G86" i="1"/>
  <c r="G84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K90" i="1"/>
  <c r="R90" i="1"/>
  <c r="Q90" i="1"/>
  <c r="P90" i="1"/>
  <c r="O90" i="1"/>
  <c r="R88" i="1"/>
  <c r="Q88" i="1"/>
  <c r="P88" i="1"/>
  <c r="O88" i="1"/>
  <c r="R87" i="1"/>
  <c r="Q87" i="1"/>
  <c r="P87" i="1"/>
  <c r="O87" i="1"/>
  <c r="G83" i="1"/>
  <c r="R75" i="1"/>
  <c r="Q75" i="1"/>
  <c r="P75" i="1"/>
  <c r="O75" i="1"/>
  <c r="K75" i="1"/>
  <c r="G75" i="1"/>
  <c r="K77" i="1"/>
  <c r="K76" i="1"/>
  <c r="K74" i="1"/>
  <c r="K73" i="1"/>
  <c r="K72" i="1"/>
  <c r="G77" i="1"/>
  <c r="G76" i="1"/>
  <c r="G74" i="1"/>
  <c r="G73" i="1"/>
  <c r="G72" i="1"/>
  <c r="K66" i="1"/>
  <c r="K65" i="1"/>
  <c r="K64" i="1"/>
  <c r="K63" i="1"/>
  <c r="G66" i="1"/>
  <c r="G65" i="1"/>
  <c r="G64" i="1"/>
  <c r="G63" i="1"/>
  <c r="K57" i="1"/>
  <c r="K54" i="1"/>
  <c r="K53" i="1"/>
  <c r="K52" i="1"/>
  <c r="K51" i="1"/>
  <c r="S89" i="1" l="1"/>
  <c r="S17" i="1"/>
  <c r="S95" i="1"/>
  <c r="S87" i="1"/>
  <c r="S104" i="1"/>
  <c r="S103" i="1"/>
  <c r="S96" i="1"/>
  <c r="S99" i="1"/>
  <c r="S100" i="1"/>
  <c r="S88" i="1"/>
  <c r="S98" i="1"/>
  <c r="S93" i="1"/>
  <c r="S91" i="1"/>
  <c r="S97" i="1"/>
  <c r="S94" i="1"/>
  <c r="S92" i="1"/>
  <c r="S90" i="1"/>
  <c r="S75" i="1"/>
  <c r="G57" i="1" l="1"/>
  <c r="G53" i="1"/>
  <c r="G52" i="1"/>
  <c r="G51" i="1"/>
  <c r="K45" i="1" l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K25" i="1"/>
  <c r="K24" i="1"/>
  <c r="K23" i="1"/>
  <c r="K22" i="1"/>
  <c r="K21" i="1"/>
  <c r="K20" i="1"/>
  <c r="G25" i="1"/>
  <c r="G24" i="1"/>
  <c r="G23" i="1"/>
  <c r="G22" i="1"/>
  <c r="G21" i="1"/>
  <c r="G20" i="1"/>
  <c r="K15" i="1"/>
  <c r="K14" i="1"/>
  <c r="K13" i="1"/>
  <c r="K12" i="1"/>
  <c r="K11" i="1"/>
  <c r="K10" i="1"/>
  <c r="G15" i="1"/>
  <c r="G14" i="1"/>
  <c r="G13" i="1"/>
  <c r="G12" i="1"/>
  <c r="G11" i="1"/>
  <c r="G10" i="1"/>
  <c r="U4" i="1"/>
  <c r="K18" i="1" l="1"/>
  <c r="G18" i="1"/>
  <c r="R77" i="1"/>
  <c r="Q77" i="1"/>
  <c r="P77" i="1"/>
  <c r="O77" i="1"/>
  <c r="S77" i="1" s="1"/>
  <c r="R76" i="1"/>
  <c r="Q76" i="1"/>
  <c r="P76" i="1"/>
  <c r="O76" i="1"/>
  <c r="R74" i="1"/>
  <c r="Q74" i="1"/>
  <c r="P74" i="1"/>
  <c r="O74" i="1"/>
  <c r="S76" i="1" l="1"/>
  <c r="S74" i="1"/>
  <c r="R54" i="1"/>
  <c r="Q54" i="1"/>
  <c r="P54" i="1"/>
  <c r="O54" i="1"/>
  <c r="N79" i="3"/>
  <c r="M79" i="3"/>
  <c r="L79" i="3"/>
  <c r="J79" i="3"/>
  <c r="I79" i="3"/>
  <c r="H79" i="3"/>
  <c r="E79" i="3"/>
  <c r="D79" i="3"/>
  <c r="R78" i="3"/>
  <c r="Q78" i="3"/>
  <c r="P78" i="3"/>
  <c r="O78" i="3"/>
  <c r="K78" i="3"/>
  <c r="G78" i="3"/>
  <c r="S78" i="3" s="1"/>
  <c r="R77" i="3"/>
  <c r="Q77" i="3"/>
  <c r="P77" i="3"/>
  <c r="O77" i="3"/>
  <c r="K77" i="3"/>
  <c r="G77" i="3"/>
  <c r="S77" i="3" s="1"/>
  <c r="S76" i="3"/>
  <c r="R76" i="3"/>
  <c r="Q76" i="3"/>
  <c r="P76" i="3"/>
  <c r="O76" i="3"/>
  <c r="K76" i="3"/>
  <c r="G76" i="3"/>
  <c r="S75" i="3"/>
  <c r="R75" i="3"/>
  <c r="Q75" i="3"/>
  <c r="P75" i="3"/>
  <c r="O75" i="3"/>
  <c r="K75" i="3"/>
  <c r="G75" i="3"/>
  <c r="S74" i="3"/>
  <c r="R74" i="3"/>
  <c r="Q74" i="3"/>
  <c r="P74" i="3"/>
  <c r="O74" i="3"/>
  <c r="K74" i="3"/>
  <c r="G74" i="3"/>
  <c r="R73" i="3"/>
  <c r="Q73" i="3"/>
  <c r="P73" i="3"/>
  <c r="O73" i="3"/>
  <c r="K73" i="3"/>
  <c r="G73" i="3"/>
  <c r="S73" i="3" s="1"/>
  <c r="R72" i="3"/>
  <c r="Q72" i="3"/>
  <c r="P72" i="3"/>
  <c r="O72" i="3"/>
  <c r="K72" i="3"/>
  <c r="G72" i="3"/>
  <c r="S72" i="3" s="1"/>
  <c r="R71" i="3"/>
  <c r="Q71" i="3"/>
  <c r="P71" i="3"/>
  <c r="O71" i="3"/>
  <c r="K71" i="3"/>
  <c r="G71" i="3"/>
  <c r="S71" i="3" s="1"/>
  <c r="R70" i="3"/>
  <c r="Q70" i="3"/>
  <c r="P70" i="3"/>
  <c r="O70" i="3"/>
  <c r="K70" i="3"/>
  <c r="G70" i="3"/>
  <c r="S70" i="3" s="1"/>
  <c r="S69" i="3"/>
  <c r="R69" i="3"/>
  <c r="Q69" i="3"/>
  <c r="P69" i="3"/>
  <c r="O69" i="3"/>
  <c r="K69" i="3"/>
  <c r="G69" i="3"/>
  <c r="S68" i="3"/>
  <c r="R68" i="3"/>
  <c r="Q68" i="3"/>
  <c r="P68" i="3"/>
  <c r="O68" i="3"/>
  <c r="K68" i="3"/>
  <c r="G68" i="3"/>
  <c r="S67" i="3"/>
  <c r="R67" i="3"/>
  <c r="Q67" i="3"/>
  <c r="P67" i="3"/>
  <c r="O67" i="3"/>
  <c r="K67" i="3"/>
  <c r="G67" i="3"/>
  <c r="S66" i="3"/>
  <c r="R66" i="3"/>
  <c r="Q66" i="3"/>
  <c r="P66" i="3"/>
  <c r="O66" i="3"/>
  <c r="K66" i="3"/>
  <c r="G66" i="3"/>
  <c r="R65" i="3"/>
  <c r="Q65" i="3"/>
  <c r="P65" i="3"/>
  <c r="O65" i="3"/>
  <c r="K65" i="3"/>
  <c r="G65" i="3"/>
  <c r="S65" i="3" s="1"/>
  <c r="R64" i="3"/>
  <c r="Q64" i="3"/>
  <c r="P64" i="3"/>
  <c r="O64" i="3"/>
  <c r="K64" i="3"/>
  <c r="G64" i="3"/>
  <c r="S64" i="3" s="1"/>
  <c r="R63" i="3"/>
  <c r="Q63" i="3"/>
  <c r="P63" i="3"/>
  <c r="O63" i="3"/>
  <c r="K63" i="3"/>
  <c r="G63" i="3"/>
  <c r="S63" i="3" s="1"/>
  <c r="R62" i="3"/>
  <c r="Q62" i="3"/>
  <c r="P62" i="3"/>
  <c r="O62" i="3"/>
  <c r="K62" i="3"/>
  <c r="G62" i="3"/>
  <c r="S62" i="3" s="1"/>
  <c r="S61" i="3"/>
  <c r="R61" i="3"/>
  <c r="Q61" i="3"/>
  <c r="P61" i="3"/>
  <c r="O61" i="3"/>
  <c r="K61" i="3"/>
  <c r="G61" i="3"/>
  <c r="S60" i="3"/>
  <c r="R60" i="3"/>
  <c r="Q60" i="3"/>
  <c r="P60" i="3"/>
  <c r="O60" i="3"/>
  <c r="K60" i="3"/>
  <c r="G60" i="3"/>
  <c r="S59" i="3"/>
  <c r="R59" i="3"/>
  <c r="Q59" i="3"/>
  <c r="P59" i="3"/>
  <c r="O59" i="3"/>
  <c r="K59" i="3"/>
  <c r="G59" i="3"/>
  <c r="S58" i="3"/>
  <c r="R58" i="3"/>
  <c r="Q58" i="3"/>
  <c r="P58" i="3"/>
  <c r="O58" i="3"/>
  <c r="K58" i="3"/>
  <c r="G58" i="3"/>
  <c r="R57" i="3"/>
  <c r="Q57" i="3"/>
  <c r="P57" i="3"/>
  <c r="O57" i="3"/>
  <c r="K57" i="3"/>
  <c r="G57" i="3"/>
  <c r="S57" i="3" s="1"/>
  <c r="R56" i="3"/>
  <c r="Q56" i="3"/>
  <c r="P56" i="3"/>
  <c r="O56" i="3"/>
  <c r="K56" i="3"/>
  <c r="G56" i="3"/>
  <c r="S56" i="3" s="1"/>
  <c r="R55" i="3"/>
  <c r="Q55" i="3"/>
  <c r="P55" i="3"/>
  <c r="O55" i="3"/>
  <c r="K55" i="3"/>
  <c r="G55" i="3"/>
  <c r="S55" i="3" s="1"/>
  <c r="R54" i="3"/>
  <c r="Q54" i="3"/>
  <c r="P54" i="3"/>
  <c r="O54" i="3"/>
  <c r="K54" i="3"/>
  <c r="G54" i="3"/>
  <c r="S54" i="3" s="1"/>
  <c r="R53" i="3"/>
  <c r="R79" i="3" s="1"/>
  <c r="Q53" i="3"/>
  <c r="P53" i="3"/>
  <c r="O53" i="3"/>
  <c r="K53" i="3"/>
  <c r="F53" i="3"/>
  <c r="F79" i="3" s="1"/>
  <c r="S52" i="3"/>
  <c r="R52" i="3"/>
  <c r="Q52" i="3"/>
  <c r="P52" i="3"/>
  <c r="O52" i="3"/>
  <c r="K52" i="3"/>
  <c r="G52" i="3"/>
  <c r="S51" i="3"/>
  <c r="R51" i="3"/>
  <c r="Q51" i="3"/>
  <c r="P51" i="3"/>
  <c r="P79" i="3" s="1"/>
  <c r="O51" i="3"/>
  <c r="K51" i="3"/>
  <c r="G51" i="3"/>
  <c r="V48" i="3"/>
  <c r="N46" i="3"/>
  <c r="M46" i="3"/>
  <c r="L46" i="3"/>
  <c r="J46" i="3"/>
  <c r="I46" i="3"/>
  <c r="H46" i="3"/>
  <c r="F46" i="3"/>
  <c r="E46" i="3"/>
  <c r="D46" i="3"/>
  <c r="R45" i="3"/>
  <c r="Q45" i="3"/>
  <c r="P45" i="3"/>
  <c r="O45" i="3"/>
  <c r="K45" i="3"/>
  <c r="G45" i="3"/>
  <c r="R41" i="3"/>
  <c r="Q41" i="3"/>
  <c r="P41" i="3"/>
  <c r="O41" i="3"/>
  <c r="K41" i="3"/>
  <c r="G41" i="3"/>
  <c r="R40" i="3"/>
  <c r="Q40" i="3"/>
  <c r="P40" i="3"/>
  <c r="O40" i="3"/>
  <c r="K40" i="3"/>
  <c r="G40" i="3"/>
  <c r="S40" i="3" s="1"/>
  <c r="A40" i="3"/>
  <c r="A51" i="3" s="1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V37" i="3"/>
  <c r="T37" i="3"/>
  <c r="P37" i="3"/>
  <c r="L37" i="3"/>
  <c r="H37" i="3"/>
  <c r="D37" i="3"/>
  <c r="C37" i="3"/>
  <c r="B37" i="3"/>
  <c r="A37" i="3"/>
  <c r="N35" i="3"/>
  <c r="M35" i="3"/>
  <c r="L35" i="3"/>
  <c r="J35" i="3"/>
  <c r="I35" i="3"/>
  <c r="H35" i="3"/>
  <c r="F35" i="3"/>
  <c r="E35" i="3"/>
  <c r="D35" i="3"/>
  <c r="R34" i="3"/>
  <c r="Q34" i="3"/>
  <c r="P34" i="3"/>
  <c r="O34" i="3"/>
  <c r="K34" i="3"/>
  <c r="G34" i="3"/>
  <c r="S34" i="3" s="1"/>
  <c r="R33" i="3"/>
  <c r="Q33" i="3"/>
  <c r="P33" i="3"/>
  <c r="O33" i="3"/>
  <c r="K33" i="3"/>
  <c r="G33" i="3"/>
  <c r="S33" i="3" s="1"/>
  <c r="R32" i="3"/>
  <c r="Q32" i="3"/>
  <c r="P32" i="3"/>
  <c r="O32" i="3"/>
  <c r="K32" i="3"/>
  <c r="G32" i="3"/>
  <c r="R31" i="3"/>
  <c r="Q31" i="3"/>
  <c r="P31" i="3"/>
  <c r="P35" i="3" s="1"/>
  <c r="O31" i="3"/>
  <c r="O35" i="3" s="1"/>
  <c r="K31" i="3"/>
  <c r="G31" i="3"/>
  <c r="A31" i="3"/>
  <c r="A32" i="3" s="1"/>
  <c r="A33" i="3" s="1"/>
  <c r="A34" i="3" s="1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V28" i="3"/>
  <c r="T28" i="3"/>
  <c r="P28" i="3"/>
  <c r="L28" i="3"/>
  <c r="H28" i="3"/>
  <c r="D28" i="3"/>
  <c r="C28" i="3"/>
  <c r="B28" i="3"/>
  <c r="A28" i="3"/>
  <c r="N26" i="3"/>
  <c r="M26" i="3"/>
  <c r="L26" i="3"/>
  <c r="J26" i="3"/>
  <c r="I26" i="3"/>
  <c r="H26" i="3"/>
  <c r="F26" i="3"/>
  <c r="E26" i="3"/>
  <c r="D26" i="3"/>
  <c r="R25" i="3"/>
  <c r="Q25" i="3"/>
  <c r="P25" i="3"/>
  <c r="O25" i="3"/>
  <c r="K25" i="3"/>
  <c r="G25" i="3"/>
  <c r="R23" i="3"/>
  <c r="Q23" i="3"/>
  <c r="P23" i="3"/>
  <c r="O23" i="3"/>
  <c r="K23" i="3"/>
  <c r="G23" i="3"/>
  <c r="A23" i="3"/>
  <c r="R22" i="3"/>
  <c r="Q22" i="3"/>
  <c r="P22" i="3"/>
  <c r="O22" i="3"/>
  <c r="K22" i="3"/>
  <c r="S22" i="3" s="1"/>
  <c r="G22" i="3"/>
  <c r="A22" i="3"/>
  <c r="A25" i="3" s="1"/>
  <c r="R21" i="3"/>
  <c r="Q21" i="3"/>
  <c r="P21" i="3"/>
  <c r="O21" i="3"/>
  <c r="K21" i="3"/>
  <c r="G21" i="3"/>
  <c r="G26" i="3" s="1"/>
  <c r="S8" i="3"/>
  <c r="T6" i="3"/>
  <c r="S23" i="3" l="1"/>
  <c r="K35" i="3"/>
  <c r="S41" i="3"/>
  <c r="O79" i="3"/>
  <c r="Q79" i="3"/>
  <c r="O46" i="3"/>
  <c r="Q26" i="3"/>
  <c r="S32" i="3"/>
  <c r="P46" i="3"/>
  <c r="O26" i="3"/>
  <c r="Q35" i="3"/>
  <c r="P26" i="3"/>
  <c r="R35" i="3"/>
  <c r="R26" i="3"/>
  <c r="S25" i="3"/>
  <c r="Q46" i="3"/>
  <c r="S45" i="3"/>
  <c r="S46" i="3" s="1"/>
  <c r="K26" i="3"/>
  <c r="K46" i="3"/>
  <c r="S31" i="3"/>
  <c r="R46" i="3"/>
  <c r="K79" i="3"/>
  <c r="S54" i="1"/>
  <c r="A52" i="3"/>
  <c r="A53" i="3" s="1"/>
  <c r="A54" i="3" s="1"/>
  <c r="A55" i="3"/>
  <c r="A41" i="3"/>
  <c r="A45" i="3" s="1"/>
  <c r="G35" i="3"/>
  <c r="G53" i="3"/>
  <c r="S53" i="3" s="1"/>
  <c r="S79" i="3" s="1"/>
  <c r="S21" i="3"/>
  <c r="S26" i="3" s="1"/>
  <c r="G46" i="3"/>
  <c r="R44" i="1"/>
  <c r="Q44" i="1"/>
  <c r="P44" i="1"/>
  <c r="O44" i="1"/>
  <c r="R24" i="1"/>
  <c r="Q24" i="1"/>
  <c r="P24" i="1"/>
  <c r="O24" i="1"/>
  <c r="O158" i="1"/>
  <c r="R45" i="1"/>
  <c r="Q45" i="1"/>
  <c r="P45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1" i="1"/>
  <c r="Q31" i="1"/>
  <c r="P31" i="1"/>
  <c r="P143" i="1"/>
  <c r="P142" i="1"/>
  <c r="P141" i="1"/>
  <c r="G138" i="1"/>
  <c r="G137" i="1"/>
  <c r="G136" i="1"/>
  <c r="G135" i="1"/>
  <c r="G134" i="1"/>
  <c r="G133" i="1"/>
  <c r="G132" i="1"/>
  <c r="G131" i="1"/>
  <c r="G130" i="1"/>
  <c r="F85" i="1"/>
  <c r="G85" i="1" s="1"/>
  <c r="Q158" i="1"/>
  <c r="R144" i="1"/>
  <c r="Q144" i="1"/>
  <c r="P144" i="1"/>
  <c r="O144" i="1"/>
  <c r="R138" i="1"/>
  <c r="Q138" i="1"/>
  <c r="P138" i="1"/>
  <c r="O138" i="1"/>
  <c r="R135" i="1"/>
  <c r="Q135" i="1"/>
  <c r="P135" i="1"/>
  <c r="O135" i="1"/>
  <c r="R65" i="1"/>
  <c r="Q65" i="1"/>
  <c r="P65" i="1"/>
  <c r="O65" i="1"/>
  <c r="R53" i="1"/>
  <c r="Q53" i="1"/>
  <c r="P53" i="1"/>
  <c r="O53" i="1"/>
  <c r="U32" i="1"/>
  <c r="S35" i="3" l="1"/>
  <c r="G79" i="3"/>
  <c r="A62" i="3"/>
  <c r="A56" i="3"/>
  <c r="A57" i="3" s="1"/>
  <c r="A58" i="3" s="1"/>
  <c r="A59" i="3" s="1"/>
  <c r="A60" i="3" s="1"/>
  <c r="S24" i="1"/>
  <c r="S135" i="1"/>
  <c r="S44" i="1"/>
  <c r="S12" i="1"/>
  <c r="S11" i="1"/>
  <c r="S15" i="1"/>
  <c r="S10" i="1"/>
  <c r="S14" i="1"/>
  <c r="S65" i="1"/>
  <c r="S138" i="1"/>
  <c r="S13" i="1"/>
  <c r="S53" i="1"/>
  <c r="S144" i="1"/>
  <c r="R73" i="1"/>
  <c r="Q73" i="1"/>
  <c r="P73" i="1"/>
  <c r="O73" i="1"/>
  <c r="S73" i="1" s="1"/>
  <c r="R66" i="1"/>
  <c r="Q66" i="1"/>
  <c r="P66" i="1"/>
  <c r="O66" i="1"/>
  <c r="S66" i="1" s="1"/>
  <c r="R64" i="1"/>
  <c r="Q64" i="1"/>
  <c r="P64" i="1"/>
  <c r="O57" i="1"/>
  <c r="S57" i="1" s="1"/>
  <c r="R57" i="1"/>
  <c r="Q57" i="1"/>
  <c r="P57" i="1"/>
  <c r="R52" i="1"/>
  <c r="Q52" i="1"/>
  <c r="P52" i="1"/>
  <c r="N78" i="1"/>
  <c r="M78" i="1"/>
  <c r="L78" i="1"/>
  <c r="J78" i="1"/>
  <c r="I78" i="1"/>
  <c r="H78" i="1"/>
  <c r="F78" i="1"/>
  <c r="E78" i="1"/>
  <c r="D78" i="1"/>
  <c r="N67" i="1"/>
  <c r="M67" i="1"/>
  <c r="L67" i="1"/>
  <c r="J67" i="1"/>
  <c r="I67" i="1"/>
  <c r="H67" i="1"/>
  <c r="F67" i="1"/>
  <c r="E67" i="1"/>
  <c r="D67" i="1"/>
  <c r="N58" i="1"/>
  <c r="M58" i="1"/>
  <c r="L58" i="1"/>
  <c r="J58" i="1"/>
  <c r="I58" i="1"/>
  <c r="H58" i="1"/>
  <c r="F58" i="1"/>
  <c r="E58" i="1"/>
  <c r="D58" i="1"/>
  <c r="R72" i="1"/>
  <c r="Q72" i="1"/>
  <c r="P72" i="1"/>
  <c r="O72" i="1"/>
  <c r="S72" i="1" s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U69" i="1"/>
  <c r="T69" i="1"/>
  <c r="P69" i="1"/>
  <c r="L69" i="1"/>
  <c r="H69" i="1"/>
  <c r="D69" i="1"/>
  <c r="C69" i="1"/>
  <c r="B69" i="1"/>
  <c r="A69" i="1"/>
  <c r="O64" i="1"/>
  <c r="S64" i="1" s="1"/>
  <c r="R63" i="1"/>
  <c r="Q63" i="1"/>
  <c r="P63" i="1"/>
  <c r="O63" i="1"/>
  <c r="S63" i="1" s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U60" i="1"/>
  <c r="T60" i="1"/>
  <c r="P60" i="1"/>
  <c r="L60" i="1"/>
  <c r="H60" i="1"/>
  <c r="D60" i="1"/>
  <c r="C60" i="1"/>
  <c r="B60" i="1"/>
  <c r="A60" i="1"/>
  <c r="O52" i="1"/>
  <c r="S52" i="1" s="1"/>
  <c r="R51" i="1"/>
  <c r="Q51" i="1"/>
  <c r="P51" i="1"/>
  <c r="O51" i="1"/>
  <c r="S51" i="1" s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U48" i="1"/>
  <c r="T48" i="1"/>
  <c r="P48" i="1"/>
  <c r="L48" i="1"/>
  <c r="H48" i="1"/>
  <c r="D48" i="1"/>
  <c r="C48" i="1"/>
  <c r="B48" i="1"/>
  <c r="A48" i="1"/>
  <c r="S6" i="1"/>
  <c r="J162" i="1" s="1"/>
  <c r="R143" i="1"/>
  <c r="Q143" i="1"/>
  <c r="R142" i="1"/>
  <c r="Q142" i="1"/>
  <c r="O142" i="1"/>
  <c r="S142" i="1" s="1"/>
  <c r="R141" i="1"/>
  <c r="Q141" i="1"/>
  <c r="O141" i="1"/>
  <c r="S141" i="1" s="1"/>
  <c r="N156" i="1"/>
  <c r="M156" i="1"/>
  <c r="L156" i="1"/>
  <c r="J156" i="1"/>
  <c r="I156" i="1"/>
  <c r="H156" i="1"/>
  <c r="F156" i="1"/>
  <c r="E156" i="1"/>
  <c r="D156" i="1"/>
  <c r="N146" i="1"/>
  <c r="M146" i="1"/>
  <c r="L146" i="1"/>
  <c r="J146" i="1"/>
  <c r="I146" i="1"/>
  <c r="H146" i="1"/>
  <c r="F146" i="1"/>
  <c r="E146" i="1"/>
  <c r="D146" i="1"/>
  <c r="N139" i="1"/>
  <c r="M139" i="1"/>
  <c r="L139" i="1"/>
  <c r="J139" i="1"/>
  <c r="I139" i="1"/>
  <c r="H139" i="1"/>
  <c r="F139" i="1"/>
  <c r="E139" i="1"/>
  <c r="D139" i="1"/>
  <c r="R136" i="1"/>
  <c r="Q136" i="1"/>
  <c r="P136" i="1"/>
  <c r="O136" i="1"/>
  <c r="S136" i="1" s="1"/>
  <c r="N128" i="1"/>
  <c r="M128" i="1"/>
  <c r="L128" i="1"/>
  <c r="J128" i="1"/>
  <c r="I128" i="1"/>
  <c r="H128" i="1"/>
  <c r="F128" i="1"/>
  <c r="E128" i="1"/>
  <c r="D128" i="1"/>
  <c r="R86" i="1"/>
  <c r="Q86" i="1"/>
  <c r="P86" i="1"/>
  <c r="R85" i="1"/>
  <c r="Q85" i="1"/>
  <c r="P85" i="1"/>
  <c r="R84" i="1"/>
  <c r="Q84" i="1"/>
  <c r="P84" i="1"/>
  <c r="N119" i="1"/>
  <c r="M119" i="1"/>
  <c r="L119" i="1"/>
  <c r="J119" i="1"/>
  <c r="I119" i="1"/>
  <c r="H119" i="1"/>
  <c r="D119" i="1"/>
  <c r="E119" i="1"/>
  <c r="F119" i="1"/>
  <c r="N46" i="1"/>
  <c r="M46" i="1"/>
  <c r="L46" i="1"/>
  <c r="J46" i="1"/>
  <c r="I46" i="1"/>
  <c r="H46" i="1"/>
  <c r="F46" i="1"/>
  <c r="E46" i="1"/>
  <c r="D46" i="1"/>
  <c r="N26" i="1"/>
  <c r="M26" i="1"/>
  <c r="L26" i="1"/>
  <c r="J26" i="1"/>
  <c r="I26" i="1"/>
  <c r="H26" i="1"/>
  <c r="F26" i="1"/>
  <c r="E26" i="1"/>
  <c r="D26" i="1"/>
  <c r="O18" i="1"/>
  <c r="N18" i="1"/>
  <c r="M18" i="1"/>
  <c r="L18" i="1"/>
  <c r="R10" i="1"/>
  <c r="Q10" i="1"/>
  <c r="P10" i="1"/>
  <c r="R155" i="1"/>
  <c r="Q155" i="1"/>
  <c r="P155" i="1"/>
  <c r="O155" i="1"/>
  <c r="S155" i="1" s="1"/>
  <c r="R154" i="1"/>
  <c r="Q154" i="1"/>
  <c r="P154" i="1"/>
  <c r="O154" i="1"/>
  <c r="S154" i="1" s="1"/>
  <c r="R153" i="1"/>
  <c r="Q153" i="1"/>
  <c r="P153" i="1"/>
  <c r="O153" i="1"/>
  <c r="S153" i="1" s="1"/>
  <c r="R152" i="1"/>
  <c r="Q152" i="1"/>
  <c r="P152" i="1"/>
  <c r="O152" i="1"/>
  <c r="S152" i="1" s="1"/>
  <c r="R151" i="1"/>
  <c r="Q151" i="1"/>
  <c r="P151" i="1"/>
  <c r="O151" i="1"/>
  <c r="S151" i="1" s="1"/>
  <c r="R150" i="1"/>
  <c r="Q150" i="1"/>
  <c r="P150" i="1"/>
  <c r="O150" i="1"/>
  <c r="S150" i="1" s="1"/>
  <c r="R149" i="1"/>
  <c r="Q149" i="1"/>
  <c r="P149" i="1"/>
  <c r="O149" i="1"/>
  <c r="S149" i="1" s="1"/>
  <c r="R148" i="1"/>
  <c r="Q148" i="1"/>
  <c r="P148" i="1"/>
  <c r="O148" i="1"/>
  <c r="S148" i="1" s="1"/>
  <c r="R145" i="1"/>
  <c r="Q145" i="1"/>
  <c r="P145" i="1"/>
  <c r="O145" i="1"/>
  <c r="S145" i="1" s="1"/>
  <c r="O143" i="1"/>
  <c r="S143" i="1" s="1"/>
  <c r="R137" i="1"/>
  <c r="Q137" i="1"/>
  <c r="P137" i="1"/>
  <c r="O137" i="1"/>
  <c r="S137" i="1" s="1"/>
  <c r="R134" i="1"/>
  <c r="Q134" i="1"/>
  <c r="P134" i="1"/>
  <c r="O134" i="1"/>
  <c r="S134" i="1" s="1"/>
  <c r="R133" i="1"/>
  <c r="Q133" i="1"/>
  <c r="P133" i="1"/>
  <c r="O133" i="1"/>
  <c r="S133" i="1" s="1"/>
  <c r="R132" i="1"/>
  <c r="Q132" i="1"/>
  <c r="P132" i="1"/>
  <c r="O132" i="1"/>
  <c r="S132" i="1" s="1"/>
  <c r="R131" i="1"/>
  <c r="Q131" i="1"/>
  <c r="P131" i="1"/>
  <c r="O131" i="1"/>
  <c r="S131" i="1" s="1"/>
  <c r="R130" i="1"/>
  <c r="Q130" i="1"/>
  <c r="P130" i="1"/>
  <c r="O130" i="1"/>
  <c r="S130" i="1" s="1"/>
  <c r="O127" i="1"/>
  <c r="S127" i="1" s="1"/>
  <c r="O126" i="1"/>
  <c r="S126" i="1" s="1"/>
  <c r="O125" i="1"/>
  <c r="S125" i="1" s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18" i="1"/>
  <c r="Q118" i="1"/>
  <c r="P118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2" i="1"/>
  <c r="Q102" i="1"/>
  <c r="P102" i="1"/>
  <c r="R101" i="1"/>
  <c r="Q101" i="1"/>
  <c r="P101" i="1"/>
  <c r="R83" i="1"/>
  <c r="Q83" i="1"/>
  <c r="P83" i="1"/>
  <c r="O45" i="1"/>
  <c r="S45" i="1" s="1"/>
  <c r="O43" i="1"/>
  <c r="S43" i="1" s="1"/>
  <c r="O42" i="1"/>
  <c r="S42" i="1" s="1"/>
  <c r="O41" i="1"/>
  <c r="S41" i="1" s="1"/>
  <c r="R33" i="1"/>
  <c r="Q33" i="1"/>
  <c r="P33" i="1"/>
  <c r="R32" i="1"/>
  <c r="Q32" i="1"/>
  <c r="P32" i="1"/>
  <c r="R30" i="1"/>
  <c r="Q30" i="1"/>
  <c r="P30" i="1"/>
  <c r="R29" i="1"/>
  <c r="Q29" i="1"/>
  <c r="P29" i="1"/>
  <c r="R28" i="1"/>
  <c r="Q28" i="1"/>
  <c r="P28" i="1"/>
  <c r="R25" i="1"/>
  <c r="Q25" i="1"/>
  <c r="P25" i="1"/>
  <c r="R23" i="1"/>
  <c r="Q23" i="1"/>
  <c r="P23" i="1"/>
  <c r="R22" i="1"/>
  <c r="Q22" i="1"/>
  <c r="P22" i="1"/>
  <c r="R21" i="1"/>
  <c r="Q21" i="1"/>
  <c r="P21" i="1"/>
  <c r="R20" i="1"/>
  <c r="Q20" i="1"/>
  <c r="P20" i="1"/>
  <c r="P15" i="1"/>
  <c r="R15" i="1"/>
  <c r="Q15" i="1"/>
  <c r="R14" i="1"/>
  <c r="Q14" i="1"/>
  <c r="R13" i="1"/>
  <c r="Q13" i="1"/>
  <c r="R12" i="1"/>
  <c r="Q12" i="1"/>
  <c r="P1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U80" i="1"/>
  <c r="T80" i="1"/>
  <c r="P80" i="1"/>
  <c r="L80" i="1"/>
  <c r="H80" i="1"/>
  <c r="D80" i="1"/>
  <c r="C80" i="1"/>
  <c r="B80" i="1"/>
  <c r="A80" i="1"/>
  <c r="R11" i="1"/>
  <c r="Q11" i="1"/>
  <c r="P11" i="1"/>
  <c r="O118" i="1"/>
  <c r="S118" i="1" s="1"/>
  <c r="O116" i="1"/>
  <c r="S116" i="1" s="1"/>
  <c r="O115" i="1"/>
  <c r="S115" i="1" s="1"/>
  <c r="O114" i="1"/>
  <c r="S114" i="1" s="1"/>
  <c r="O113" i="1"/>
  <c r="S113" i="1" s="1"/>
  <c r="O112" i="1"/>
  <c r="S112" i="1" s="1"/>
  <c r="O111" i="1"/>
  <c r="S111" i="1" s="1"/>
  <c r="O110" i="1"/>
  <c r="S110" i="1" s="1"/>
  <c r="O109" i="1"/>
  <c r="S109" i="1" s="1"/>
  <c r="O108" i="1"/>
  <c r="S108" i="1" s="1"/>
  <c r="O107" i="1"/>
  <c r="S107" i="1" s="1"/>
  <c r="O106" i="1"/>
  <c r="S106" i="1" s="1"/>
  <c r="O105" i="1"/>
  <c r="S105" i="1" s="1"/>
  <c r="O102" i="1"/>
  <c r="S102" i="1" s="1"/>
  <c r="O101" i="1"/>
  <c r="S101" i="1" s="1"/>
  <c r="A39" i="1"/>
  <c r="A40" i="1" s="1"/>
  <c r="O40" i="1"/>
  <c r="S40" i="1" s="1"/>
  <c r="O39" i="1"/>
  <c r="S39" i="1" s="1"/>
  <c r="O38" i="1"/>
  <c r="S38" i="1" s="1"/>
  <c r="O37" i="1"/>
  <c r="S37" i="1" s="1"/>
  <c r="O36" i="1"/>
  <c r="S36" i="1" s="1"/>
  <c r="O35" i="1"/>
  <c r="S35" i="1" s="1"/>
  <c r="O34" i="1"/>
  <c r="S34" i="1" s="1"/>
  <c r="O33" i="1"/>
  <c r="S33" i="1" s="1"/>
  <c r="O32" i="1"/>
  <c r="S32" i="1" s="1"/>
  <c r="O31" i="1"/>
  <c r="S31" i="1" s="1"/>
  <c r="O22" i="1"/>
  <c r="S22" i="1" s="1"/>
  <c r="B121" i="1"/>
  <c r="O124" i="1"/>
  <c r="S124" i="1" s="1"/>
  <c r="O86" i="1"/>
  <c r="S86" i="1" s="1"/>
  <c r="O85" i="1"/>
  <c r="S85" i="1" s="1"/>
  <c r="O84" i="1"/>
  <c r="S84" i="1" s="1"/>
  <c r="O83" i="1"/>
  <c r="S83" i="1" s="1"/>
  <c r="O30" i="1"/>
  <c r="S30" i="1" s="1"/>
  <c r="O29" i="1"/>
  <c r="S29" i="1" s="1"/>
  <c r="O28" i="1"/>
  <c r="S28" i="1" s="1"/>
  <c r="O25" i="1"/>
  <c r="S25" i="1" s="1"/>
  <c r="O23" i="1"/>
  <c r="S23" i="1" s="1"/>
  <c r="O21" i="1"/>
  <c r="S21" i="1" s="1"/>
  <c r="O20" i="1"/>
  <c r="S20" i="1" s="1"/>
  <c r="A11" i="1"/>
  <c r="A12" i="1" s="1"/>
  <c r="A13" i="1" s="1"/>
  <c r="A14" i="1" s="1"/>
  <c r="A15" i="1" s="1"/>
  <c r="A16" i="1" s="1"/>
  <c r="A17" i="1" s="1"/>
  <c r="O122" i="1"/>
  <c r="N122" i="1"/>
  <c r="M122" i="1"/>
  <c r="L122" i="1"/>
  <c r="L121" i="1"/>
  <c r="K122" i="1"/>
  <c r="J122" i="1"/>
  <c r="I122" i="1"/>
  <c r="H122" i="1"/>
  <c r="H121" i="1"/>
  <c r="A20" i="1"/>
  <c r="U121" i="1"/>
  <c r="T121" i="1"/>
  <c r="P121" i="1"/>
  <c r="S122" i="1"/>
  <c r="R122" i="1"/>
  <c r="Q122" i="1"/>
  <c r="P122" i="1"/>
  <c r="G122" i="1"/>
  <c r="E122" i="1"/>
  <c r="D122" i="1"/>
  <c r="F122" i="1"/>
  <c r="D121" i="1"/>
  <c r="A121" i="1"/>
  <c r="C121" i="1"/>
  <c r="A21" i="1" l="1"/>
  <c r="A22" i="1" s="1"/>
  <c r="A23" i="1" s="1"/>
  <c r="A41" i="1"/>
  <c r="A42" i="1" s="1"/>
  <c r="A43" i="1" s="1"/>
  <c r="A44" i="1" s="1"/>
  <c r="A45" i="1" s="1"/>
  <c r="F162" i="1"/>
  <c r="A61" i="3"/>
  <c r="V75" i="3"/>
  <c r="A66" i="3"/>
  <c r="A63" i="3"/>
  <c r="A64" i="3" s="1"/>
  <c r="A65" i="3" s="1"/>
  <c r="Q67" i="1"/>
  <c r="Q58" i="1"/>
  <c r="E160" i="1"/>
  <c r="F160" i="1"/>
  <c r="L160" i="1"/>
  <c r="J160" i="1"/>
  <c r="J158" i="1" s="1"/>
  <c r="I160" i="1"/>
  <c r="N160" i="1"/>
  <c r="M160" i="1"/>
  <c r="H160" i="1"/>
  <c r="G67" i="1"/>
  <c r="G78" i="1"/>
  <c r="Q78" i="1"/>
  <c r="O58" i="1"/>
  <c r="O78" i="1"/>
  <c r="K128" i="1"/>
  <c r="O67" i="1"/>
  <c r="K78" i="1"/>
  <c r="K67" i="1"/>
  <c r="R78" i="1"/>
  <c r="P78" i="1"/>
  <c r="R67" i="1"/>
  <c r="P67" i="1"/>
  <c r="R58" i="1"/>
  <c r="K58" i="1"/>
  <c r="G58" i="1"/>
  <c r="P58" i="1"/>
  <c r="O156" i="1"/>
  <c r="K156" i="1"/>
  <c r="R156" i="1"/>
  <c r="O146" i="1"/>
  <c r="Q156" i="1"/>
  <c r="O128" i="1"/>
  <c r="Q128" i="1"/>
  <c r="K146" i="1"/>
  <c r="R146" i="1"/>
  <c r="Q146" i="1"/>
  <c r="G128" i="1"/>
  <c r="P156" i="1"/>
  <c r="R128" i="1"/>
  <c r="O139" i="1"/>
  <c r="O119" i="1"/>
  <c r="G156" i="1"/>
  <c r="O26" i="1"/>
  <c r="G26" i="1"/>
  <c r="P26" i="1"/>
  <c r="G139" i="1"/>
  <c r="Q139" i="1"/>
  <c r="P146" i="1"/>
  <c r="R18" i="1"/>
  <c r="O46" i="1"/>
  <c r="R26" i="1"/>
  <c r="Q18" i="1"/>
  <c r="P128" i="1"/>
  <c r="K26" i="1"/>
  <c r="K119" i="1"/>
  <c r="Q119" i="1"/>
  <c r="K139" i="1"/>
  <c r="R139" i="1"/>
  <c r="G146" i="1"/>
  <c r="Q46" i="1"/>
  <c r="P139" i="1"/>
  <c r="R119" i="1"/>
  <c r="G119" i="1"/>
  <c r="P119" i="1"/>
  <c r="D160" i="1"/>
  <c r="R46" i="1"/>
  <c r="Q26" i="1"/>
  <c r="K46" i="1"/>
  <c r="G46" i="1"/>
  <c r="P46" i="1"/>
  <c r="P14" i="1"/>
  <c r="A28" i="1"/>
  <c r="A25" i="1" l="1"/>
  <c r="A24" i="1"/>
  <c r="F158" i="1"/>
  <c r="D158" i="1" s="1"/>
  <c r="V67" i="3"/>
  <c r="A69" i="3"/>
  <c r="A67" i="3"/>
  <c r="A68" i="3" s="1"/>
  <c r="H158" i="1"/>
  <c r="O160" i="1"/>
  <c r="Q160" i="1"/>
  <c r="L161" i="1"/>
  <c r="M161" i="1" s="1"/>
  <c r="A29" i="1"/>
  <c r="A30" i="1" s="1"/>
  <c r="A31" i="1" s="1"/>
  <c r="A32" i="1" s="1"/>
  <c r="A33" i="1" s="1"/>
  <c r="A34" i="1" s="1"/>
  <c r="A35" i="1" s="1"/>
  <c r="A36" i="1" s="1"/>
  <c r="A37" i="1" s="1"/>
  <c r="A51" i="1"/>
  <c r="A52" i="1" s="1"/>
  <c r="A53" i="1" s="1"/>
  <c r="A54" i="1" s="1"/>
  <c r="A55" i="1" s="1"/>
  <c r="A56" i="1" s="1"/>
  <c r="A57" i="1" s="1"/>
  <c r="S78" i="1"/>
  <c r="S67" i="1"/>
  <c r="S58" i="1"/>
  <c r="S128" i="1"/>
  <c r="S156" i="1"/>
  <c r="S139" i="1"/>
  <c r="S146" i="1"/>
  <c r="S119" i="1"/>
  <c r="S26" i="1"/>
  <c r="S46" i="1"/>
  <c r="A71" i="3" l="1"/>
  <c r="A70" i="3"/>
  <c r="R158" i="1"/>
  <c r="R160" i="1" s="1"/>
  <c r="O161" i="1"/>
  <c r="O162" i="1" s="1"/>
  <c r="A63" i="1"/>
  <c r="U113" i="1" s="1"/>
  <c r="A72" i="3" l="1"/>
  <c r="A73" i="3" s="1"/>
  <c r="A74" i="3" s="1"/>
  <c r="A75" i="3" s="1"/>
  <c r="A76" i="3" s="1"/>
  <c r="A77" i="3"/>
  <c r="A78" i="3" s="1"/>
  <c r="A64" i="1"/>
  <c r="A65" i="1" s="1"/>
  <c r="A66" i="1" s="1"/>
  <c r="A72" i="1"/>
  <c r="A73" i="1" s="1"/>
  <c r="A74" i="1" s="1"/>
  <c r="A75" i="1" s="1"/>
  <c r="A76" i="1" s="1"/>
  <c r="A77" i="1" s="1"/>
  <c r="A83" i="1" l="1"/>
  <c r="A84" i="1" l="1"/>
  <c r="A85" i="1" s="1"/>
  <c r="A86" i="1" s="1"/>
  <c r="A87" i="1" s="1"/>
  <c r="A88" i="1" s="1"/>
  <c r="A89" i="1" s="1"/>
  <c r="A90" i="1" s="1"/>
  <c r="A124" i="1"/>
  <c r="A91" i="1" l="1"/>
  <c r="A92" i="1" s="1"/>
  <c r="A93" i="1" s="1"/>
  <c r="A94" i="1" s="1"/>
  <c r="A95" i="1" s="1"/>
  <c r="A96" i="1" s="1"/>
  <c r="A97" i="1" s="1"/>
  <c r="A98" i="1" s="1"/>
  <c r="A99" i="1" s="1"/>
  <c r="A125" i="1"/>
  <c r="A126" i="1" s="1"/>
  <c r="A127" i="1" s="1"/>
  <c r="A130" i="1"/>
  <c r="A100" i="1" l="1"/>
  <c r="A101" i="1" s="1"/>
  <c r="A102" i="1" s="1"/>
  <c r="A103" i="1" s="1"/>
  <c r="A104" i="1" s="1"/>
  <c r="A105" i="1" s="1"/>
  <c r="A106" i="1" s="1"/>
  <c r="A141" i="1"/>
  <c r="A131" i="1"/>
  <c r="A132" i="1" s="1"/>
  <c r="A133" i="1" s="1"/>
  <c r="A134" i="1" s="1"/>
  <c r="A135" i="1" s="1"/>
  <c r="A136" i="1" s="1"/>
  <c r="A137" i="1" s="1"/>
  <c r="A138" i="1" s="1"/>
  <c r="A107" i="1" l="1"/>
  <c r="U106" i="1"/>
  <c r="A148" i="1"/>
  <c r="A158" i="1" s="1"/>
  <c r="A142" i="1"/>
  <c r="A143" i="1" s="1"/>
  <c r="A144" i="1" s="1"/>
  <c r="A145" i="1" s="1"/>
  <c r="A108" i="1" l="1"/>
  <c r="A109" i="1" s="1"/>
  <c r="A110" i="1" s="1"/>
  <c r="A111" i="1" s="1"/>
  <c r="A112" i="1" s="1"/>
  <c r="A149" i="1"/>
  <c r="A150" i="1" s="1"/>
  <c r="A151" i="1" s="1"/>
  <c r="A152" i="1" s="1"/>
  <c r="A153" i="1" s="1"/>
  <c r="A154" i="1" s="1"/>
  <c r="A155" i="1" s="1"/>
  <c r="P13" i="1"/>
  <c r="A113" i="1" l="1"/>
  <c r="A114" i="1" s="1"/>
  <c r="A115" i="1" s="1"/>
  <c r="A116" i="1" s="1"/>
  <c r="U131" i="1"/>
  <c r="P18" i="1"/>
  <c r="S18" i="1" l="1"/>
  <c r="H161" i="1" l="1"/>
  <c r="I161" i="1" l="1"/>
  <c r="D161" i="1"/>
  <c r="E161" i="1" s="1"/>
  <c r="K158" i="1" l="1"/>
  <c r="K160" i="1" s="1"/>
  <c r="G158" i="1"/>
  <c r="P158" i="1"/>
  <c r="P160" i="1" s="1"/>
  <c r="P161" i="1" s="1"/>
  <c r="Q161" i="1" s="1"/>
  <c r="S158" i="1" l="1"/>
  <c r="S160" i="1" s="1"/>
  <c r="G160" i="1"/>
  <c r="T160" i="1" s="1"/>
  <c r="T161" i="1"/>
  <c r="T4" i="1" l="1"/>
</calcChain>
</file>

<file path=xl/sharedStrings.xml><?xml version="1.0" encoding="utf-8"?>
<sst xmlns="http://schemas.openxmlformats.org/spreadsheetml/2006/main" count="541" uniqueCount="353">
  <si>
    <t>Task</t>
  </si>
  <si>
    <t>Ref</t>
  </si>
  <si>
    <t>Average effective development days per week</t>
  </si>
  <si>
    <t>Comments</t>
  </si>
  <si>
    <t>Var</t>
  </si>
  <si>
    <t>Misc</t>
  </si>
  <si>
    <t>Available days (effective days)</t>
  </si>
  <si>
    <t>Total</t>
  </si>
  <si>
    <t>Colour Codes</t>
  </si>
  <si>
    <t>Completed</t>
  </si>
  <si>
    <t>Est/Act Date</t>
  </si>
  <si>
    <t>Date of last addition of tasks or change in the estimated times.</t>
  </si>
  <si>
    <t>Date of last "done" update.</t>
  </si>
  <si>
    <t xml:space="preserve">Est. </t>
  </si>
  <si>
    <t>Done</t>
  </si>
  <si>
    <t>To Do</t>
  </si>
  <si>
    <t>Others</t>
  </si>
  <si>
    <t>Total days incl Var, % done</t>
  </si>
  <si>
    <t>All times in days</t>
  </si>
  <si>
    <t>Notes:</t>
  </si>
  <si>
    <t>Totals and Ready to LAUNCH Day</t>
  </si>
  <si>
    <t>Projected Ready to Launch Date</t>
  </si>
  <si>
    <t>Projected Ready for Launch Date at time of issue</t>
  </si>
  <si>
    <t>Blog</t>
  </si>
  <si>
    <t>Postponed to post launch</t>
  </si>
  <si>
    <t>Admin Stuff</t>
  </si>
  <si>
    <t>Braiins chosen</t>
  </si>
  <si>
    <t>Set up Braiins Ltd UK</t>
  </si>
  <si>
    <t>Charles</t>
  </si>
  <si>
    <t>David</t>
  </si>
  <si>
    <t>Accounting, VAT, legal, banking etc admin stuff</t>
  </si>
  <si>
    <t>Other?</t>
  </si>
  <si>
    <t>Project</t>
  </si>
  <si>
    <t>Initial Plans</t>
  </si>
  <si>
    <t>Tools Selection</t>
  </si>
  <si>
    <t>Main site plus Braiins Desktop</t>
  </si>
  <si>
    <t>Choose Payment Processing Service(s)</t>
  </si>
  <si>
    <t>Choose Hosting</t>
  </si>
  <si>
    <t>HMRC Registered</t>
  </si>
  <si>
    <t>Main Braiins.com Site</t>
  </si>
  <si>
    <t>Initial framework up</t>
  </si>
  <si>
    <t>Initial Database design</t>
  </si>
  <si>
    <t>Home Page</t>
  </si>
  <si>
    <t>Free Trial</t>
  </si>
  <si>
    <t>Registration</t>
  </si>
  <si>
    <t>Sitemap</t>
  </si>
  <si>
    <t>Contact Us</t>
  </si>
  <si>
    <t>Strap line, copy, images + slide show or video?</t>
  </si>
  <si>
    <t>Pic and copy due from Charles</t>
  </si>
  <si>
    <t>BDT - Braiins DeskTop</t>
  </si>
  <si>
    <t>Initial framework up incl Close</t>
  </si>
  <si>
    <t>Actions: Logout</t>
  </si>
  <si>
    <t>Actions: Fullscreen</t>
  </si>
  <si>
    <t>Actions: Minimise all open windows</t>
  </si>
  <si>
    <t>Entities: Change Entity</t>
  </si>
  <si>
    <t>Entities: New Entity</t>
  </si>
  <si>
    <t>Entities: Edit, Reset, Delete Entity</t>
  </si>
  <si>
    <t>Entities: Entities List</t>
  </si>
  <si>
    <t>Interaction: Messages</t>
  </si>
  <si>
    <t>Interaction: Support</t>
  </si>
  <si>
    <t>Interaction: Documentation</t>
  </si>
  <si>
    <t>Preferences: Headings</t>
  </si>
  <si>
    <t>Admin: Agent Details (Account)</t>
  </si>
  <si>
    <t>Admin: Administrator</t>
  </si>
  <si>
    <t>Admin: Staff</t>
  </si>
  <si>
    <t>Admin: Credits</t>
  </si>
  <si>
    <t>Admin: Download Export Format</t>
  </si>
  <si>
    <t>Admin: Admin Reports</t>
  </si>
  <si>
    <t>Info: Features &amp; Benefits</t>
  </si>
  <si>
    <t>Info: Prices</t>
  </si>
  <si>
    <t>Info: FAQs</t>
  </si>
  <si>
    <t>Info: About Us</t>
  </si>
  <si>
    <t>Info: Policies</t>
  </si>
  <si>
    <t>Info: Terms</t>
  </si>
  <si>
    <t>jDesktop tidying up</t>
  </si>
  <si>
    <t>Marketing</t>
  </si>
  <si>
    <t>Launch Preparation</t>
  </si>
  <si>
    <t>Get HMRC approval</t>
  </si>
  <si>
    <t>Set up deployment server</t>
  </si>
  <si>
    <t>Get SSL certificate and get SSL working</t>
  </si>
  <si>
    <t>Incl gzip</t>
  </si>
  <si>
    <t>Tidy &amp; minimise JS, CSS, HTML + optimise</t>
  </si>
  <si>
    <t>Change from cookies to local storage use</t>
  </si>
  <si>
    <t>Add browser version warnings</t>
  </si>
  <si>
    <t>Admin</t>
  </si>
  <si>
    <t>Edit people esp password</t>
  </si>
  <si>
    <t>Report: Agents &amp; Entities</t>
  </si>
  <si>
    <t>Report: Credits i.e. Money Stuff</t>
  </si>
  <si>
    <t>Report: Site Usage and Tracking Stuff</t>
  </si>
  <si>
    <t>Support Message System</t>
  </si>
  <si>
    <t>Down for maintenance page</t>
  </si>
  <si>
    <t>Housekeeping (End of Day) cron task</t>
  </si>
  <si>
    <t>Add Testimonials page</t>
  </si>
  <si>
    <t>Finalise payment processing</t>
  </si>
  <si>
    <t>Credits Journals</t>
  </si>
  <si>
    <t>Document Issue History</t>
  </si>
  <si>
    <t>Setup Google Analytics &amp; add code to main pages</t>
  </si>
  <si>
    <t>Issue Press Releases</t>
  </si>
  <si>
    <t>Contact AccMan, AW, AA etc</t>
  </si>
  <si>
    <t>Enable Braiins Newsletter sign up</t>
  </si>
  <si>
    <t>Mostly for mailings about Blog posts. Would also be sent to Braiins site members. Need to avoid duplicates</t>
  </si>
  <si>
    <t>More, much more….</t>
  </si>
  <si>
    <t>Charles to nominate what the formats need and to write the SAPA export format accordingly</t>
  </si>
  <si>
    <t>Ongoing after launch</t>
  </si>
  <si>
    <t>Write and post blogs post launch</t>
  </si>
  <si>
    <t>Write and post launch blogs</t>
  </si>
  <si>
    <t>Small task as currently envisaged</t>
  </si>
  <si>
    <t>Set up an Admin Desktop @ admin.braiins.com</t>
  </si>
  <si>
    <t>Based on BDT</t>
  </si>
  <si>
    <t>Set it up with logo etc @ blog.braiins.com</t>
  </si>
  <si>
    <t>Test and fix, test and fix incl cross browser issues</t>
  </si>
  <si>
    <t>Remove authorisation login</t>
  </si>
  <si>
    <t>Choose Name and buy domains</t>
  </si>
  <si>
    <t>Charles to write. Incl BDT images as per current Tari page?</t>
  </si>
  <si>
    <t>Includes payment processing interaction</t>
  </si>
  <si>
    <t>Submit to SEs</t>
  </si>
  <si>
    <t>Braiins Development Schedule</t>
  </si>
  <si>
    <t>Est:</t>
  </si>
  <si>
    <t>Var:</t>
  </si>
  <si>
    <t>Done:</t>
  </si>
  <si>
    <t>To Do:</t>
  </si>
  <si>
    <t>Estimated days</t>
  </si>
  <si>
    <t>Variation from original estimate</t>
  </si>
  <si>
    <t>Days completed</t>
  </si>
  <si>
    <t>Days remaining to be done</t>
  </si>
  <si>
    <t>Revised:</t>
  </si>
  <si>
    <t>Start Date:</t>
  </si>
  <si>
    <t>Launch Date:</t>
  </si>
  <si>
    <t>Development start date</t>
  </si>
  <si>
    <t>Last update:</t>
  </si>
  <si>
    <t>Charles to research and write</t>
  </si>
  <si>
    <t>Charles to write</t>
  </si>
  <si>
    <t>Charles to revise. Legal opinion necessary?</t>
  </si>
  <si>
    <t>David to revise with check by Charles</t>
  </si>
  <si>
    <t>Most of the time was choosing and learning tools time.</t>
  </si>
  <si>
    <t>Could be postponed to post launch if necessary</t>
  </si>
  <si>
    <t>09 Mar 11 First issue</t>
  </si>
  <si>
    <t>Logo, favicon, colours, layout/design</t>
  </si>
  <si>
    <t>Via Freelancer.com? Use template?</t>
  </si>
  <si>
    <t>Accounts Production</t>
  </si>
  <si>
    <t>UK-GAAP Taxonomy and BROs</t>
  </si>
  <si>
    <t>Create Bros</t>
  </si>
  <si>
    <t>SAPA export format</t>
  </si>
  <si>
    <t>Importing into Braiins</t>
  </si>
  <si>
    <t>Including mapping</t>
  </si>
  <si>
    <t>Report Generator</t>
  </si>
  <si>
    <t>Initial formats</t>
  </si>
  <si>
    <t>Done simply via a hint to press F11</t>
  </si>
  <si>
    <t>Current Entity: Enter or Edit Data</t>
  </si>
  <si>
    <t>Time to do this will depend a lot on how many and how complex the input screens are.</t>
  </si>
  <si>
    <t>Current Entity: Trial Balance</t>
  </si>
  <si>
    <t>Includes learning time on chosen report producing grid including printing and pdf etc output.</t>
  </si>
  <si>
    <t>Current Entity: Data Trail</t>
  </si>
  <si>
    <t>Current Entity: Generate Accounts</t>
  </si>
  <si>
    <t>Current Entity: Download Accounts</t>
  </si>
  <si>
    <t>Current Entity: Upload Data</t>
  </si>
  <si>
    <t>Current Entity: Set Current Year</t>
  </si>
  <si>
    <t>Import - SAPA Initially</t>
  </si>
  <si>
    <t>Desktop integration of Import task above</t>
  </si>
  <si>
    <t>Desktop integration of Accounts Production task above</t>
  </si>
  <si>
    <t>When credits are used up i.e. charged</t>
  </si>
  <si>
    <t>Form but have to check for unique ref, name and CH #</t>
  </si>
  <si>
    <t>Similar to the Change Entity table but with report options.</t>
  </si>
  <si>
    <t>Preferences: Layout Options</t>
  </si>
  <si>
    <t>Administrator permissions required for Reset and Delete.</t>
  </si>
  <si>
    <t>Change administrator</t>
  </si>
  <si>
    <t>Taxonomy DB and associated Admin Utils</t>
  </si>
  <si>
    <t>Bros system</t>
  </si>
  <si>
    <t>Including Bros Tree</t>
  </si>
  <si>
    <t>Maintenance, handling issues arising</t>
  </si>
  <si>
    <t>Checking and correcting import data</t>
  </si>
  <si>
    <t>General checking system to be used by BDT input/edit too</t>
  </si>
  <si>
    <t>Including SS Export/Import and summing. StartEnd summing to be finalised once Bros have been created.</t>
  </si>
  <si>
    <t>Similar to current Utils Data Dump in the BDT environment</t>
  </si>
  <si>
    <t>Exactly how still to be decided.</t>
  </si>
  <si>
    <t>Initial version only</t>
  </si>
  <si>
    <t>Add/Edit in two tabs</t>
  </si>
  <si>
    <t>Audit Trail + ?</t>
  </si>
  <si>
    <t>2 minutes!</t>
  </si>
  <si>
    <t>E</t>
  </si>
  <si>
    <t>E = Exclude from 'To Do' calcs</t>
  </si>
  <si>
    <t>Dreaming!</t>
  </si>
  <si>
    <t>Research, Thinking, Communicating, Negotiating</t>
  </si>
  <si>
    <t>Unallocated Braiins Days</t>
  </si>
  <si>
    <t>Based on D "To Do" days</t>
  </si>
  <si>
    <t>Based on C "To Do" days</t>
  </si>
  <si>
    <t>02 Jan 12</t>
  </si>
  <si>
    <t>Need to improve on this</t>
  </si>
  <si>
    <t>Convert all current xhtml pages to html5</t>
  </si>
  <si>
    <t>DESIGN MAXIM</t>
  </si>
  <si>
    <t>Simply true, truly beautiful</t>
  </si>
  <si>
    <t>VERSION</t>
  </si>
  <si>
    <t>SUMMARY</t>
  </si>
  <si>
    <t>.01</t>
  </si>
  <si>
    <t>Simple SAPA XBRL bolt on v1</t>
  </si>
  <si>
    <t>Covers bulk of formats but in a fixed style. Recreating UK GAAP taxonomy straight-forward. Cover most common and easy.</t>
  </si>
  <si>
    <t>0.2</t>
  </si>
  <si>
    <t>Simple SAPA XBRL bolt on v2</t>
  </si>
  <si>
    <t>Put in any formats left out from above e.g. Restated, Discontinued/Acquired, Consolidations</t>
  </si>
  <si>
    <t>1.0</t>
  </si>
  <si>
    <t>Equates to SFS</t>
  </si>
  <si>
    <t>Control layout of formats: Include/exclude, fonts, columns</t>
  </si>
  <si>
    <t>2.0</t>
  </si>
  <si>
    <t>Self contained AP system</t>
  </si>
  <si>
    <t>Manually enter and edit data.</t>
  </si>
  <si>
    <t>3.0</t>
  </si>
  <si>
    <t>Getting fancy</t>
  </si>
  <si>
    <t>Insert graphics?</t>
  </si>
  <si>
    <t>Insert Objects?</t>
  </si>
  <si>
    <t>4.0</t>
  </si>
  <si>
    <t>New Taxonomy 1</t>
  </si>
  <si>
    <t>Charities</t>
  </si>
  <si>
    <t>5.0</t>
  </si>
  <si>
    <t>New Taxonomy 2</t>
  </si>
  <si>
    <t>UK-IFRS</t>
  </si>
  <si>
    <t>N.n</t>
  </si>
  <si>
    <t>Ultimate</t>
  </si>
  <si>
    <t>Objective is to eliminate as many tasks as possible between Entity source and AP output</t>
  </si>
  <si>
    <t>e.g. Data re-entry, duplicating SSs. Put as much pwer as possible within the BRAIINs itself</t>
  </si>
  <si>
    <t>So it become it what its name says.</t>
  </si>
  <si>
    <t>Provide ability to directly import from all major GL systems</t>
  </si>
  <si>
    <t>XBRL In.</t>
  </si>
  <si>
    <t>Cover all English language taxonomies.</t>
  </si>
  <si>
    <t>This just takes 3 sections and goes into greater detail on content/features.</t>
  </si>
  <si>
    <t>No attempt is made to attache any time scales.</t>
  </si>
  <si>
    <t>Sections covered are:</t>
  </si>
  <si>
    <t>Product Version</t>
  </si>
  <si>
    <t>a</t>
  </si>
  <si>
    <t>b</t>
  </si>
  <si>
    <t>Restructure with pseudo CoA</t>
  </si>
  <si>
    <t>De-constructed and am now re-constructing. As part of this will put in a CoA feature</t>
  </si>
  <si>
    <t>0.1</t>
  </si>
  <si>
    <t>Covers bulk of formats but in a fixed style. Recreating UK GAAP taxonomy straight-forward. Though may leave out truly obscure reports. If ability to do things such as Restated and Discontinued Acquired is time consuming that would look to leave them out</t>
  </si>
  <si>
    <t>Later formats</t>
  </si>
  <si>
    <t>Put in anything left out from above e.g. Restated, Discontinued/Acquired, Consolidations</t>
  </si>
  <si>
    <t>c</t>
  </si>
  <si>
    <t>Styles options</t>
  </si>
  <si>
    <t>0.3</t>
  </si>
  <si>
    <t>Provide update which gives user control over layout e.g. number of columns, fonts, point size and colours</t>
  </si>
  <si>
    <t>d</t>
  </si>
  <si>
    <t>Graphics</t>
  </si>
  <si>
    <t>2.n</t>
  </si>
  <si>
    <t>Put in the pretty pictures</t>
  </si>
  <si>
    <t>Envisage a searchable table.</t>
  </si>
  <si>
    <t>CW Thoughts 12.04.2012</t>
  </si>
  <si>
    <t>V</t>
  </si>
  <si>
    <t>V = Version</t>
  </si>
  <si>
    <t>Restructure Bros with pseudo CoA</t>
  </si>
  <si>
    <t>Covers bulk of formats but in a fixed style. Recreating UK GAAP taxonomy straight-forward. Though may leave out truly obscure reports. If ability to do things such as Restated and Discontinued Acquired is time consuming then would look to leave them out</t>
  </si>
  <si>
    <t>Put in anything left out from above e.g. Restated, Discontinued/Acquired, Consolidations.</t>
  </si>
  <si>
    <t>Rounding</t>
  </si>
  <si>
    <t>Rounding within Braiins as opposed to importing rounded numbers. Probably will involve Bro summing as well as RG.</t>
  </si>
  <si>
    <t>Style options</t>
  </si>
  <si>
    <t>Started as CW Thoughts 12.04.2012, Revised by djh below</t>
  </si>
  <si>
    <t>Includes:</t>
  </si>
  <si>
    <t xml:space="preserve">  Trial Balance</t>
  </si>
  <si>
    <t xml:space="preserve">  Data Trail</t>
  </si>
  <si>
    <t xml:space="preserve">  RG for set of common formats -&gt; iXBRL html accounts</t>
  </si>
  <si>
    <t xml:space="preserve">  Proper editing within Braiins</t>
  </si>
  <si>
    <t xml:space="preserve">  Rounding within Braiins</t>
  </si>
  <si>
    <t xml:space="preserve">  Export from SAPA using SAPA rounding i.e. whole pounds</t>
  </si>
  <si>
    <t xml:space="preserve">  Simple edit of Bro data, whole pounds only</t>
  </si>
  <si>
    <t xml:space="preserve">  Export from SAPA in exact form i.e. pounds and pence</t>
  </si>
  <si>
    <t>As Revised/Extended by djh</t>
  </si>
  <si>
    <t xml:space="preserve">  Schedule input/editing as per 6a at the right.</t>
  </si>
  <si>
    <t>1. No Edit from the face of the accounts</t>
  </si>
  <si>
    <t>As with H.A, Braiins is about control, repeatability, and efficiency = no free form editing of generated accounts.</t>
  </si>
  <si>
    <t>Perhaps some controlled editing capability could be added in the future if Drill Down (pt 2) is implemented, but def not for the first few rounds.</t>
  </si>
  <si>
    <t>2. No Drill Down from the face of the accounts</t>
  </si>
  <si>
    <t>3. Rounding</t>
  </si>
  <si>
    <t>In my response to your SFS comments I said we needed to talk about rounding, but we haven;t done that yet.</t>
  </si>
  <si>
    <t>4. No Mention of any XBRL terms like tuple, dimension etc.</t>
  </si>
  <si>
    <t>I think we can make Braiins work without exposing any non-accounting XBRL jargon.</t>
  </si>
  <si>
    <t>5. Smart Import and Mapping</t>
  </si>
  <si>
    <t>6. Schedule Stuff</t>
  </si>
  <si>
    <t>As you know, no schedule (table) type data handling is yet working for Braiins.</t>
  </si>
  <si>
    <t>There are 3 ways we can go:</t>
  </si>
  <si>
    <t>b. Spread sheet like free form "tables"</t>
  </si>
  <si>
    <t>c. An Excel SS with multiple tabs linked to the entity</t>
  </si>
  <si>
    <t>a is by far the easiest, and the easiest to control, if it can do the necessary. I will wait for your views on what is necessary to finalise this.</t>
  </si>
  <si>
    <t>a. Forms (as many as are required) with any number of defined fields, including tables within the form with defined columns</t>
  </si>
  <si>
    <t xml:space="preserve">   and a variable number of rows.</t>
  </si>
  <si>
    <t>Thoughts from 9 April email "A Few Braiins Thoughts"</t>
  </si>
  <si>
    <t xml:space="preserve">Doing this may involve fancy mapping and building in some assumptions re memo code use, but it will be pure info from you and back end php </t>
  </si>
  <si>
    <t>programming by me = easy and fast to develop compared with the pain and slow development of complex screens, yet impressive for the poor</t>
  </si>
  <si>
    <t>SAPA user exposed to hours or a day to transfer one client to SFS. We should be able to do our transfer in a tiny fraction of the time = a huge</t>
  </si>
  <si>
    <t>difference. Braiins version 0.1 won't look nearly as pretty as SFS or OAP, but will outperform them by a mile.</t>
  </si>
  <si>
    <t>So this is just to flag that we should talk about it. [14.04.12 Covered in version points below left.]</t>
  </si>
  <si>
    <t>But the work involved in maintaining the necessary behind the scenes info to allow drill down anywhere is significant, and will appreciably slow</t>
  </si>
  <si>
    <t>accounts generation. To be considered for a future round.</t>
  </si>
  <si>
    <t>The case against this is not as strong as the anti-editing case since it will often be nice to know the source or sources of a particular number</t>
  </si>
  <si>
    <t>or piece of text, and providing that info would not violate any control principles.</t>
  </si>
  <si>
    <t>Instead of anything goes editing from the face of the accounts (especially XBRL Edit as in OAP!), edit the source data, with control re DE balance</t>
  </si>
  <si>
    <t>so that the effect of changes can be seen whenever wanted.</t>
  </si>
  <si>
    <t>and dimension etc use, and an audit trail of the edits, and re-generate the accounts quickly on demand in a separate tab, though not for every edit,</t>
  </si>
  <si>
    <t>exposed to SFS singing the praises of Braiins, even at version 0.1.</t>
  </si>
  <si>
    <t>Being smart about getting the data from SAPA (initially) into BROs with little manual intervention afterwards is key to getting SAPA users</t>
  </si>
  <si>
    <t xml:space="preserve">  Import to Braiins with Bro summing and 'issues' handling as per Thoughts at right point 5.</t>
  </si>
  <si>
    <t>Version:</t>
  </si>
  <si>
    <t>Sort out company structure</t>
  </si>
  <si>
    <t>IPR company and operating company?</t>
  </si>
  <si>
    <t>Allow only FF, Chrome, Safari?</t>
  </si>
  <si>
    <t>Actions: Close all open windows</t>
  </si>
  <si>
    <t>Similar to current Utils Data Dump</t>
  </si>
  <si>
    <t>Current Entity: Data Check</t>
  </si>
  <si>
    <t>Same as check run after an Import?</t>
  </si>
  <si>
    <t>Current Entity: Financial Statements</t>
  </si>
  <si>
    <t>Current Entity: FS Download</t>
  </si>
  <si>
    <t>Current Entity: Set to Final</t>
  </si>
  <si>
    <t>Current Entity: Start New Year</t>
  </si>
  <si>
    <t xml:space="preserve">  Start New Year</t>
  </si>
  <si>
    <t>Entities: Change</t>
  </si>
  <si>
    <t>Entities: List</t>
  </si>
  <si>
    <t>Entities: New</t>
  </si>
  <si>
    <t>Entities: Reset</t>
  </si>
  <si>
    <t>Entities: Edit</t>
  </si>
  <si>
    <t>Administrator permissions required</t>
  </si>
  <si>
    <t>Entities: Delete</t>
  </si>
  <si>
    <t>Admin: Headings</t>
  </si>
  <si>
    <t>Admin: Layout Options</t>
  </si>
  <si>
    <t>'Done' days calculated as difference between Available and Total days below. Should be zero or close to zero.</t>
  </si>
  <si>
    <t>D move to Australia incl UK time</t>
  </si>
  <si>
    <t>Misc as per D's ToDo.txt doc</t>
  </si>
  <si>
    <t>As per D's ToDo.txt doc for D</t>
  </si>
  <si>
    <t>Reduced for decision to exclide IE</t>
  </si>
  <si>
    <t>14 Apr 12</t>
  </si>
  <si>
    <t>Current Entity: Enter or Edit Data - Full</t>
  </si>
  <si>
    <t>Current Entity: Enter or Edit Data - Simple</t>
  </si>
  <si>
    <t>Simple edit incl schedule via 6a method for version 0.1</t>
  </si>
  <si>
    <t>Similar to current Utils Trial Balance but extended</t>
  </si>
  <si>
    <t>Including SBR long term thinking, feedback to HMRC, potential JVs/collaboration, unallocated time, etc.</t>
  </si>
  <si>
    <t>For Version 0.1</t>
  </si>
  <si>
    <t>For Version 0.2</t>
  </si>
  <si>
    <t>For Version 1.0</t>
  </si>
  <si>
    <t>Included separate tab work</t>
  </si>
  <si>
    <t>Included developing BDT form handling procedures; Dimension Group handling; and credits charging</t>
  </si>
  <si>
    <t>Included developing dynamic button state setting plus app mask rather than disbaling buttons while as Ajax op is in progress.</t>
  </si>
  <si>
    <t>Admin: Members</t>
  </si>
  <si>
    <t>Change administrator. [Incorporated inti Admin Members]</t>
  </si>
  <si>
    <t>Add/Edit/Delete Members. Work included lots of BDT systems stuff re form handling, button control etc.</t>
  </si>
  <si>
    <t>Added Slave Bros and associated things</t>
  </si>
  <si>
    <t>html 5, JavaScript, PHP, MySQL/Maria, jQuery, jDesktop, Slickgrid, WijMo, Knockout, WordPress, WampServer + various other jQuery plugins.</t>
  </si>
  <si>
    <t>Changes resulting from the October 2012 release of HMRC's Detailed P&amp;L Taxonomy</t>
  </si>
  <si>
    <t>Bros rework for DPL</t>
  </si>
  <si>
    <t>De-constructed as at 12.04.12 -&gt; re-constructing. As part of this will put in a CoA feature. Replaced by 4.5 DPL work below</t>
  </si>
  <si>
    <t>DB and Admin changes for DPL</t>
  </si>
  <si>
    <t>Including SS Export/Import and summing. Bro Class written Nov &amp; Dec 2012</t>
  </si>
  <si>
    <t>Change from DataTables to SlickGrid</t>
  </si>
  <si>
    <t>Including Bros Tree. Replaced by 4.5 DPL work below</t>
  </si>
  <si>
    <t>PDF output option for all main reports</t>
  </si>
  <si>
    <t>Investigated PdfCrowd, PDFreactor, Prince</t>
  </si>
  <si>
    <t>Time off, sick time, unallocated time</t>
  </si>
  <si>
    <t>10 Jan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</si>
</sst>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;;"/>
    <numFmt numFmtId="166" formatCode="#;\-#;"/>
    <numFmt numFmtId="167" formatCode="dd\ mmm\ yy"/>
    <numFmt numFmtId="168" formatCode="0.0;;"/>
    <numFmt numFmtId="169" formatCode="#.0;\-#.0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quotePrefix="1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vertical="top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1" fillId="2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0" fillId="0" borderId="0" xfId="0" applyBorder="1"/>
    <xf numFmtId="0" fontId="2" fillId="0" borderId="0" xfId="0" quotePrefix="1" applyFont="1"/>
    <xf numFmtId="0" fontId="2" fillId="3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vertical="top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0" borderId="1" xfId="0" applyNumberFormat="1" applyBorder="1"/>
    <xf numFmtId="166" fontId="0" fillId="0" borderId="1" xfId="0" applyNumberFormat="1" applyFill="1" applyBorder="1" applyAlignment="1">
      <alignment horizontal="right"/>
    </xf>
    <xf numFmtId="167" fontId="0" fillId="0" borderId="0" xfId="0" applyNumberFormat="1" applyAlignment="1"/>
    <xf numFmtId="164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quotePrefix="1" applyNumberFormat="1" applyFill="1" applyAlignment="1">
      <alignment horizontal="left"/>
    </xf>
    <xf numFmtId="166" fontId="0" fillId="0" borderId="1" xfId="0" applyNumberFormat="1" applyBorder="1" applyAlignment="1">
      <alignment horizontal="right"/>
    </xf>
    <xf numFmtId="167" fontId="0" fillId="0" borderId="0" xfId="0" applyNumberFormat="1"/>
    <xf numFmtId="0" fontId="0" fillId="0" borderId="0" xfId="0" applyFont="1" applyFill="1" applyAlignment="1">
      <alignment horizontal="right"/>
    </xf>
    <xf numFmtId="166" fontId="0" fillId="0" borderId="0" xfId="0" applyNumberFormat="1"/>
    <xf numFmtId="166" fontId="3" fillId="3" borderId="2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/>
    <xf numFmtId="166" fontId="0" fillId="0" borderId="3" xfId="0" applyNumberForma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Border="1"/>
    <xf numFmtId="166" fontId="3" fillId="3" borderId="4" xfId="0" applyNumberFormat="1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2" fillId="0" borderId="0" xfId="0" applyNumberFormat="1" applyFont="1"/>
    <xf numFmtId="166" fontId="3" fillId="3" borderId="6" xfId="0" applyNumberFormat="1" applyFon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right"/>
    </xf>
    <xf numFmtId="166" fontId="0" fillId="0" borderId="3" xfId="0" quotePrefix="1" applyNumberFormat="1" applyBorder="1" applyAlignment="1">
      <alignment horizontal="right"/>
    </xf>
    <xf numFmtId="166" fontId="0" fillId="0" borderId="0" xfId="0" quotePrefix="1" applyNumberFormat="1" applyBorder="1" applyAlignment="1">
      <alignment horizontal="right"/>
    </xf>
    <xf numFmtId="166" fontId="0" fillId="0" borderId="1" xfId="0" quotePrefix="1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right"/>
    </xf>
    <xf numFmtId="165" fontId="0" fillId="0" borderId="0" xfId="0" applyNumberFormat="1"/>
    <xf numFmtId="166" fontId="1" fillId="0" borderId="0" xfId="0" applyNumberFormat="1" applyFont="1" applyAlignment="1">
      <alignment horizontal="right"/>
    </xf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4" fontId="2" fillId="5" borderId="0" xfId="0" quotePrefix="1" applyNumberFormat="1" applyFont="1" applyFill="1" applyAlignment="1">
      <alignment horizontal="left"/>
    </xf>
    <xf numFmtId="0" fontId="0" fillId="5" borderId="0" xfId="0" applyFill="1"/>
    <xf numFmtId="164" fontId="2" fillId="0" borderId="0" xfId="0" quotePrefix="1" applyNumberFormat="1" applyFont="1" applyFill="1" applyAlignment="1">
      <alignment horizontal="left"/>
    </xf>
    <xf numFmtId="167" fontId="2" fillId="0" borderId="0" xfId="0" applyNumberFormat="1" applyFont="1" applyAlignment="1"/>
    <xf numFmtId="2" fontId="0" fillId="0" borderId="0" xfId="0" quotePrefix="1" applyNumberFormat="1" applyAlignment="1">
      <alignment horizontal="left"/>
    </xf>
    <xf numFmtId="164" fontId="0" fillId="0" borderId="0" xfId="0" applyNumberFormat="1" applyFill="1" applyBorder="1"/>
    <xf numFmtId="164" fontId="0" fillId="0" borderId="3" xfId="0" applyNumberFormat="1" applyFill="1" applyBorder="1"/>
    <xf numFmtId="2" fontId="0" fillId="5" borderId="0" xfId="0" quotePrefix="1" applyNumberFormat="1" applyFill="1" applyAlignment="1">
      <alignment horizontal="left"/>
    </xf>
    <xf numFmtId="166" fontId="0" fillId="0" borderId="9" xfId="0" applyNumberFormat="1" applyFill="1" applyBorder="1"/>
    <xf numFmtId="166" fontId="0" fillId="0" borderId="10" xfId="0" applyNumberFormat="1" applyFill="1" applyBorder="1"/>
    <xf numFmtId="166" fontId="0" fillId="0" borderId="6" xfId="0" applyNumberFormat="1" applyFill="1" applyBorder="1"/>
    <xf numFmtId="2" fontId="0" fillId="6" borderId="0" xfId="0" quotePrefix="1" applyNumberFormat="1" applyFill="1" applyAlignment="1">
      <alignment horizontal="left"/>
    </xf>
    <xf numFmtId="168" fontId="2" fillId="0" borderId="0" xfId="0" applyNumberFormat="1" applyFont="1" applyFill="1" applyBorder="1"/>
    <xf numFmtId="168" fontId="2" fillId="0" borderId="1" xfId="0" applyNumberFormat="1" applyFont="1" applyFill="1" applyBorder="1" applyAlignment="1">
      <alignment horizontal="right"/>
    </xf>
    <xf numFmtId="166" fontId="0" fillId="3" borderId="9" xfId="0" applyNumberFormat="1" applyFill="1" applyBorder="1" applyAlignment="1">
      <alignment horizontal="right"/>
    </xf>
    <xf numFmtId="166" fontId="0" fillId="3" borderId="10" xfId="0" applyNumberFormat="1" applyFill="1" applyBorder="1" applyAlignment="1">
      <alignment horizontal="right"/>
    </xf>
    <xf numFmtId="166" fontId="0" fillId="3" borderId="6" xfId="0" applyNumberFormat="1" applyFill="1" applyBorder="1" applyAlignment="1">
      <alignment horizontal="right"/>
    </xf>
    <xf numFmtId="0" fontId="2" fillId="6" borderId="0" xfId="0" applyFont="1" applyFill="1"/>
    <xf numFmtId="0" fontId="2" fillId="7" borderId="0" xfId="0" applyFont="1" applyFill="1"/>
    <xf numFmtId="166" fontId="0" fillId="0" borderId="1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9" fontId="0" fillId="0" borderId="1" xfId="0" applyNumberFormat="1" applyFill="1" applyBorder="1" applyAlignment="1">
      <alignment horizontal="right"/>
    </xf>
    <xf numFmtId="166" fontId="2" fillId="0" borderId="1" xfId="0" applyNumberFormat="1" applyFont="1" applyFill="1" applyBorder="1"/>
    <xf numFmtId="166" fontId="0" fillId="0" borderId="12" xfId="0" applyNumberFormat="1" applyBorder="1"/>
    <xf numFmtId="167" fontId="0" fillId="3" borderId="0" xfId="0" quotePrefix="1" applyNumberFormat="1" applyFill="1" applyAlignment="1">
      <alignment vertical="top"/>
    </xf>
    <xf numFmtId="2" fontId="0" fillId="0" borderId="0" xfId="0" quotePrefix="1" applyNumberFormat="1" applyFill="1" applyAlignment="1">
      <alignment horizontal="left"/>
    </xf>
    <xf numFmtId="164" fontId="0" fillId="0" borderId="0" xfId="0" applyNumberFormat="1" applyFill="1" applyAlignment="1">
      <alignment horizontal="center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49" fontId="0" fillId="0" borderId="0" xfId="0" applyNumberFormat="1"/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2" fillId="0" borderId="0" xfId="0" quotePrefix="1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vertical="top" wrapText="1"/>
    </xf>
    <xf numFmtId="164" fontId="0" fillId="0" borderId="0" xfId="0" quotePrefix="1" applyNumberFormat="1" applyAlignment="1">
      <alignment horizontal="center" vertical="center"/>
    </xf>
    <xf numFmtId="0" fontId="2" fillId="0" borderId="0" xfId="0" applyFont="1" applyFill="1" applyAlignment="1">
      <alignment vertical="center"/>
    </xf>
    <xf numFmtId="166" fontId="0" fillId="0" borderId="3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0" fillId="0" borderId="1" xfId="0" applyNumberFormat="1" applyFill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0" fontId="6" fillId="0" borderId="0" xfId="0" applyFont="1"/>
    <xf numFmtId="0" fontId="0" fillId="0" borderId="0" xfId="0" applyNumberFormat="1" applyAlignment="1"/>
    <xf numFmtId="166" fontId="1" fillId="4" borderId="9" xfId="0" applyNumberFormat="1" applyFont="1" applyFill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166" fontId="1" fillId="4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wrapText="1"/>
    </xf>
    <xf numFmtId="166" fontId="0" fillId="4" borderId="10" xfId="0" applyNumberFormat="1" applyFill="1" applyBorder="1" applyAlignment="1">
      <alignment horizontal="center" wrapText="1"/>
    </xf>
    <xf numFmtId="166" fontId="0" fillId="4" borderId="6" xfId="0" applyNumberFormat="1" applyFill="1" applyBorder="1" applyAlignment="1">
      <alignment horizont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9" fontId="0" fillId="0" borderId="0" xfId="1" applyFont="1" applyFill="1" applyBorder="1"/>
    <xf numFmtId="9" fontId="0" fillId="0" borderId="8" xfId="1" applyFont="1" applyFill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9" fontId="0" fillId="8" borderId="4" xfId="0" applyNumberFormat="1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49" fontId="0" fillId="0" borderId="1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5"/>
  <sheetViews>
    <sheetView tabSelected="1" topLeftCell="A67" workbookViewId="0">
      <selection activeCell="F88" sqref="F88"/>
    </sheetView>
  </sheetViews>
  <sheetFormatPr defaultColWidth="4.85546875" defaultRowHeight="12.75" x14ac:dyDescent="0.2"/>
  <cols>
    <col min="1" max="1" width="5.140625" customWidth="1"/>
    <col min="2" max="2" width="3.85546875" style="79" customWidth="1"/>
    <col min="3" max="3" width="42.85546875" customWidth="1"/>
    <col min="4" max="4" width="5" style="33" customWidth="1"/>
    <col min="5" max="5" width="4.28515625" style="33" customWidth="1"/>
    <col min="6" max="7" width="3.7109375" style="33" customWidth="1"/>
    <col min="8" max="8" width="5.28515625" style="33" customWidth="1"/>
    <col min="9" max="12" width="3.7109375" style="33" customWidth="1"/>
    <col min="13" max="13" width="3.140625" style="33" customWidth="1"/>
    <col min="14" max="15" width="3.7109375" style="33" customWidth="1"/>
    <col min="16" max="16" width="4.7109375" style="33" customWidth="1"/>
    <col min="17" max="19" width="3.7109375" style="33" customWidth="1"/>
    <col min="20" max="20" width="10.42578125" customWidth="1"/>
    <col min="21" max="21" width="107.140625" customWidth="1"/>
    <col min="22" max="22" width="9.85546875" customWidth="1"/>
    <col min="23" max="23" width="5.42578125" customWidth="1"/>
    <col min="24" max="24" width="51.85546875" customWidth="1"/>
    <col min="25" max="25" width="12.7109375" customWidth="1"/>
  </cols>
  <sheetData>
    <row r="1" spans="1:23" x14ac:dyDescent="0.2">
      <c r="A1" s="12" t="s">
        <v>116</v>
      </c>
      <c r="B1" s="78"/>
      <c r="C1" s="15"/>
      <c r="E1" s="40"/>
      <c r="F1" s="4" t="s">
        <v>18</v>
      </c>
      <c r="S1" s="10" t="s">
        <v>125</v>
      </c>
      <c r="T1" s="26">
        <v>41284</v>
      </c>
      <c r="U1" t="s">
        <v>11</v>
      </c>
      <c r="V1" s="6"/>
      <c r="W1" s="6"/>
    </row>
    <row r="2" spans="1:23" x14ac:dyDescent="0.2">
      <c r="S2" s="37" t="s">
        <v>129</v>
      </c>
      <c r="T2" s="26">
        <v>41284</v>
      </c>
      <c r="U2" s="16" t="s">
        <v>12</v>
      </c>
    </row>
    <row r="3" spans="1:23" x14ac:dyDescent="0.2">
      <c r="A3" s="2" t="s">
        <v>8</v>
      </c>
      <c r="E3" s="37" t="s">
        <v>117</v>
      </c>
      <c r="F3" s="41" t="s">
        <v>121</v>
      </c>
      <c r="S3" s="37" t="s">
        <v>126</v>
      </c>
      <c r="T3" s="26">
        <v>40575</v>
      </c>
      <c r="U3" t="s">
        <v>128</v>
      </c>
    </row>
    <row r="4" spans="1:23" x14ac:dyDescent="0.2">
      <c r="A4" s="58" t="s">
        <v>9</v>
      </c>
      <c r="B4" s="80"/>
      <c r="E4" s="37" t="s">
        <v>118</v>
      </c>
      <c r="F4" s="41" t="s">
        <v>122</v>
      </c>
      <c r="G4" s="37"/>
      <c r="H4" s="41"/>
      <c r="S4" s="37" t="s">
        <v>127</v>
      </c>
      <c r="T4" s="31">
        <f>MAX(T160,T161)</f>
        <v>41588.670569867289</v>
      </c>
      <c r="U4" s="4" t="str">
        <f>"Projected Ready to Launch Date for Version "&amp;TEXT(T5,"0.0")</f>
        <v>Projected Ready to Launch Date for Version 0.1</v>
      </c>
    </row>
    <row r="5" spans="1:23" x14ac:dyDescent="0.2">
      <c r="A5" s="13"/>
      <c r="B5" s="85"/>
      <c r="C5" s="29"/>
      <c r="E5" s="37" t="s">
        <v>119</v>
      </c>
      <c r="F5" s="41" t="s">
        <v>123</v>
      </c>
      <c r="G5" s="37"/>
      <c r="H5" s="41"/>
      <c r="S5" s="37" t="s">
        <v>298</v>
      </c>
      <c r="T5" s="124">
        <v>0.1</v>
      </c>
      <c r="U5" s="4"/>
    </row>
    <row r="6" spans="1:23" x14ac:dyDescent="0.2">
      <c r="A6" s="13"/>
      <c r="B6" s="48" t="s">
        <v>246</v>
      </c>
      <c r="E6" s="37" t="s">
        <v>120</v>
      </c>
      <c r="F6" s="41" t="s">
        <v>124</v>
      </c>
      <c r="S6" s="51">
        <f>7/T6</f>
        <v>1.1666666666666667</v>
      </c>
      <c r="T6" s="33">
        <v>6</v>
      </c>
      <c r="U6" t="s">
        <v>2</v>
      </c>
    </row>
    <row r="7" spans="1:23" ht="12.75" customHeight="1" x14ac:dyDescent="0.2">
      <c r="A7" s="130" t="s">
        <v>1</v>
      </c>
      <c r="B7" s="132" t="s">
        <v>245</v>
      </c>
      <c r="C7" s="130" t="s">
        <v>0</v>
      </c>
      <c r="D7" s="125" t="s">
        <v>29</v>
      </c>
      <c r="E7" s="126"/>
      <c r="F7" s="126"/>
      <c r="G7" s="126"/>
      <c r="H7" s="125" t="s">
        <v>28</v>
      </c>
      <c r="I7" s="126"/>
      <c r="J7" s="126"/>
      <c r="K7" s="127"/>
      <c r="L7" s="126" t="s">
        <v>16</v>
      </c>
      <c r="M7" s="126"/>
      <c r="N7" s="126"/>
      <c r="O7" s="126"/>
      <c r="P7" s="134" t="s">
        <v>7</v>
      </c>
      <c r="Q7" s="135"/>
      <c r="R7" s="135"/>
      <c r="S7" s="136"/>
      <c r="T7" s="137" t="s">
        <v>10</v>
      </c>
      <c r="U7" s="139" t="s">
        <v>3</v>
      </c>
    </row>
    <row r="8" spans="1:23" ht="22.5" customHeight="1" x14ac:dyDescent="0.2">
      <c r="A8" s="131"/>
      <c r="B8" s="133"/>
      <c r="C8" s="131"/>
      <c r="D8" s="34" t="s">
        <v>13</v>
      </c>
      <c r="E8" s="34" t="s">
        <v>4</v>
      </c>
      <c r="F8" s="34" t="s">
        <v>14</v>
      </c>
      <c r="G8" s="34" t="s">
        <v>15</v>
      </c>
      <c r="H8" s="34" t="s">
        <v>13</v>
      </c>
      <c r="I8" s="34" t="s">
        <v>4</v>
      </c>
      <c r="J8" s="34" t="s">
        <v>14</v>
      </c>
      <c r="K8" s="34" t="s">
        <v>15</v>
      </c>
      <c r="L8" s="42" t="s">
        <v>13</v>
      </c>
      <c r="M8" s="34" t="s">
        <v>4</v>
      </c>
      <c r="N8" s="34" t="s">
        <v>14</v>
      </c>
      <c r="O8" s="34" t="s">
        <v>15</v>
      </c>
      <c r="P8" s="39" t="s">
        <v>13</v>
      </c>
      <c r="Q8" s="39" t="s">
        <v>4</v>
      </c>
      <c r="R8" s="34" t="s">
        <v>14</v>
      </c>
      <c r="S8" s="34" t="s">
        <v>15</v>
      </c>
      <c r="T8" s="138"/>
      <c r="U8" s="131"/>
      <c r="V8" s="5"/>
      <c r="W8" s="5"/>
    </row>
    <row r="9" spans="1:23" x14ac:dyDescent="0.2">
      <c r="A9" s="7"/>
      <c r="C9" s="12" t="s">
        <v>25</v>
      </c>
      <c r="D9" s="35"/>
      <c r="E9" s="38"/>
      <c r="F9" s="38"/>
      <c r="G9" s="30"/>
      <c r="H9" s="35"/>
      <c r="I9" s="38"/>
      <c r="J9" s="38"/>
      <c r="K9" s="24"/>
      <c r="L9" s="38"/>
      <c r="M9" s="38"/>
      <c r="N9" s="38"/>
      <c r="O9" s="25"/>
      <c r="P9" s="23"/>
      <c r="Q9" s="38"/>
      <c r="R9" s="38"/>
      <c r="S9" s="24"/>
      <c r="T9" s="6"/>
    </row>
    <row r="10" spans="1:23" x14ac:dyDescent="0.2">
      <c r="A10" s="57">
        <v>1</v>
      </c>
      <c r="B10" s="84">
        <v>0.1</v>
      </c>
      <c r="C10" s="28" t="s">
        <v>112</v>
      </c>
      <c r="D10" s="53">
        <v>1</v>
      </c>
      <c r="E10" s="54"/>
      <c r="F10" s="54">
        <v>1</v>
      </c>
      <c r="G10" s="25">
        <f>(D10+E10-F10)*(B10&lt;=$T$5)</f>
        <v>0</v>
      </c>
      <c r="H10" s="36">
        <v>2</v>
      </c>
      <c r="I10" s="23"/>
      <c r="J10" s="23">
        <v>2</v>
      </c>
      <c r="K10" s="25">
        <f>(H10+I10-J10)*(B10&lt;=$T$5)</f>
        <v>0</v>
      </c>
      <c r="L10" s="56"/>
      <c r="M10" s="56"/>
      <c r="N10" s="56"/>
      <c r="O10" s="55"/>
      <c r="P10" s="54">
        <f t="shared" ref="P10:S16" si="0">D10+H10+L10</f>
        <v>3</v>
      </c>
      <c r="Q10" s="54">
        <f t="shared" si="0"/>
        <v>0</v>
      </c>
      <c r="R10" s="54">
        <f t="shared" si="0"/>
        <v>3</v>
      </c>
      <c r="S10" s="92">
        <f t="shared" si="0"/>
        <v>0</v>
      </c>
      <c r="T10" s="26">
        <v>40580</v>
      </c>
      <c r="U10" s="4" t="s">
        <v>26</v>
      </c>
    </row>
    <row r="11" spans="1:23" x14ac:dyDescent="0.2">
      <c r="A11" s="57">
        <f>+A10+0.1</f>
        <v>1.1000000000000001</v>
      </c>
      <c r="B11" s="84">
        <v>0.1</v>
      </c>
      <c r="C11" s="28" t="s">
        <v>27</v>
      </c>
      <c r="D11" s="53"/>
      <c r="E11" s="54"/>
      <c r="F11" s="54"/>
      <c r="G11" s="25">
        <f t="shared" ref="G11:G16" si="1">(D11+E11-F11)*(B11&lt;=$T$5)</f>
        <v>0</v>
      </c>
      <c r="H11" s="36">
        <v>2</v>
      </c>
      <c r="I11" s="23"/>
      <c r="J11" s="23">
        <v>2</v>
      </c>
      <c r="K11" s="25">
        <f t="shared" ref="K11:K16" si="2">(H11+I11-J11)*(B11&lt;=$T$5)</f>
        <v>0</v>
      </c>
      <c r="L11" s="56"/>
      <c r="M11" s="56"/>
      <c r="N11" s="56"/>
      <c r="O11" s="55"/>
      <c r="P11" s="54">
        <f t="shared" si="0"/>
        <v>2</v>
      </c>
      <c r="Q11" s="54">
        <f t="shared" si="0"/>
        <v>0</v>
      </c>
      <c r="R11" s="54">
        <f t="shared" si="0"/>
        <v>2</v>
      </c>
      <c r="S11" s="92">
        <f t="shared" si="0"/>
        <v>0</v>
      </c>
      <c r="T11" s="26"/>
      <c r="U11" s="13"/>
    </row>
    <row r="12" spans="1:23" x14ac:dyDescent="0.2">
      <c r="A12" s="59">
        <f t="shared" ref="A12:A17" si="3">+A11+0.1</f>
        <v>1.2000000000000002</v>
      </c>
      <c r="B12" s="84">
        <v>0.1</v>
      </c>
      <c r="C12" s="28" t="s">
        <v>299</v>
      </c>
      <c r="D12" s="36">
        <v>2</v>
      </c>
      <c r="E12" s="23"/>
      <c r="F12" s="23">
        <v>1</v>
      </c>
      <c r="G12" s="25">
        <f t="shared" si="1"/>
        <v>1</v>
      </c>
      <c r="H12" s="43"/>
      <c r="I12" s="22"/>
      <c r="J12" s="22"/>
      <c r="K12" s="25">
        <f t="shared" si="2"/>
        <v>0</v>
      </c>
      <c r="L12" s="22"/>
      <c r="M12" s="22"/>
      <c r="N12" s="22"/>
      <c r="O12" s="25"/>
      <c r="P12" s="54">
        <f t="shared" ref="P12:P16" si="4">D12+H12+L12</f>
        <v>2</v>
      </c>
      <c r="Q12" s="54">
        <f t="shared" ref="Q12:Q16" si="5">E12+I12+M12</f>
        <v>0</v>
      </c>
      <c r="R12" s="54">
        <f t="shared" ref="R12:R16" si="6">F12+J12+N12</f>
        <v>1</v>
      </c>
      <c r="S12" s="92">
        <f t="shared" si="0"/>
        <v>1</v>
      </c>
      <c r="T12" s="6"/>
      <c r="U12" s="4" t="s">
        <v>300</v>
      </c>
    </row>
    <row r="13" spans="1:23" x14ac:dyDescent="0.2">
      <c r="A13" s="59">
        <f t="shared" si="3"/>
        <v>1.3000000000000003</v>
      </c>
      <c r="B13" s="84">
        <v>0.1</v>
      </c>
      <c r="C13" s="28" t="s">
        <v>30</v>
      </c>
      <c r="D13" s="36"/>
      <c r="E13" s="23"/>
      <c r="F13" s="23"/>
      <c r="G13" s="25">
        <f t="shared" si="1"/>
        <v>0</v>
      </c>
      <c r="H13" s="43">
        <v>5</v>
      </c>
      <c r="I13" s="22"/>
      <c r="J13" s="22"/>
      <c r="K13" s="25">
        <f t="shared" si="2"/>
        <v>5</v>
      </c>
      <c r="L13" s="22"/>
      <c r="M13" s="22"/>
      <c r="N13" s="22"/>
      <c r="O13" s="25"/>
      <c r="P13" s="54">
        <f t="shared" si="4"/>
        <v>5</v>
      </c>
      <c r="Q13" s="54">
        <f t="shared" si="5"/>
        <v>0</v>
      </c>
      <c r="R13" s="54">
        <f t="shared" si="6"/>
        <v>0</v>
      </c>
      <c r="S13" s="92">
        <f t="shared" si="0"/>
        <v>5</v>
      </c>
      <c r="T13" s="6"/>
      <c r="U13" s="4"/>
    </row>
    <row r="14" spans="1:23" x14ac:dyDescent="0.2">
      <c r="A14" s="59">
        <f t="shared" si="3"/>
        <v>1.4000000000000004</v>
      </c>
      <c r="B14" s="84">
        <v>0.1</v>
      </c>
      <c r="C14" s="28" t="s">
        <v>38</v>
      </c>
      <c r="D14" s="36"/>
      <c r="E14" s="23"/>
      <c r="F14" s="23"/>
      <c r="G14" s="25">
        <f t="shared" si="1"/>
        <v>0</v>
      </c>
      <c r="H14" s="43">
        <v>2</v>
      </c>
      <c r="I14" s="22"/>
      <c r="J14" s="22"/>
      <c r="K14" s="25">
        <f t="shared" si="2"/>
        <v>2</v>
      </c>
      <c r="L14" s="22"/>
      <c r="M14" s="22"/>
      <c r="N14" s="22"/>
      <c r="O14" s="25"/>
      <c r="P14" s="54">
        <f t="shared" si="4"/>
        <v>2</v>
      </c>
      <c r="Q14" s="54">
        <f t="shared" si="5"/>
        <v>0</v>
      </c>
      <c r="R14" s="54">
        <f t="shared" si="6"/>
        <v>0</v>
      </c>
      <c r="S14" s="92">
        <f t="shared" si="0"/>
        <v>2</v>
      </c>
      <c r="T14" s="6"/>
      <c r="U14" s="4"/>
    </row>
    <row r="15" spans="1:23" x14ac:dyDescent="0.2">
      <c r="A15" s="59">
        <f t="shared" si="3"/>
        <v>1.5000000000000004</v>
      </c>
      <c r="B15" s="84">
        <v>0.1</v>
      </c>
      <c r="C15" s="28" t="s">
        <v>31</v>
      </c>
      <c r="D15" s="36">
        <v>1</v>
      </c>
      <c r="E15" s="23"/>
      <c r="F15" s="23"/>
      <c r="G15" s="25">
        <f t="shared" si="1"/>
        <v>1</v>
      </c>
      <c r="H15" s="43">
        <v>2</v>
      </c>
      <c r="I15" s="22"/>
      <c r="J15" s="22"/>
      <c r="K15" s="25">
        <f t="shared" si="2"/>
        <v>2</v>
      </c>
      <c r="L15" s="22"/>
      <c r="M15" s="22"/>
      <c r="N15" s="22"/>
      <c r="O15" s="25"/>
      <c r="P15" s="54">
        <f t="shared" si="4"/>
        <v>3</v>
      </c>
      <c r="Q15" s="54">
        <f t="shared" si="5"/>
        <v>0</v>
      </c>
      <c r="R15" s="54">
        <f t="shared" si="6"/>
        <v>0</v>
      </c>
      <c r="S15" s="92">
        <f t="shared" si="0"/>
        <v>3</v>
      </c>
      <c r="T15" s="6"/>
      <c r="U15" s="4"/>
    </row>
    <row r="16" spans="1:23" x14ac:dyDescent="0.2">
      <c r="A16" s="57">
        <f>+A15+0.1</f>
        <v>1.6000000000000005</v>
      </c>
      <c r="B16" s="84">
        <v>0.1</v>
      </c>
      <c r="C16" s="28" t="s">
        <v>321</v>
      </c>
      <c r="D16" s="36">
        <v>28</v>
      </c>
      <c r="E16" s="23"/>
      <c r="F16" s="23">
        <v>28</v>
      </c>
      <c r="G16" s="25">
        <f t="shared" si="1"/>
        <v>0</v>
      </c>
      <c r="H16" s="43">
        <v>7</v>
      </c>
      <c r="I16" s="22"/>
      <c r="J16" s="22">
        <v>7</v>
      </c>
      <c r="K16" s="25">
        <f t="shared" si="2"/>
        <v>0</v>
      </c>
      <c r="L16" s="22"/>
      <c r="M16" s="22"/>
      <c r="N16" s="22"/>
      <c r="O16" s="25"/>
      <c r="P16" s="54">
        <f t="shared" si="4"/>
        <v>35</v>
      </c>
      <c r="Q16" s="54">
        <f t="shared" si="5"/>
        <v>0</v>
      </c>
      <c r="R16" s="54">
        <f t="shared" si="6"/>
        <v>35</v>
      </c>
      <c r="S16" s="92">
        <f t="shared" si="0"/>
        <v>0</v>
      </c>
      <c r="T16" s="6"/>
      <c r="U16" s="4"/>
    </row>
    <row r="17" spans="1:21" x14ac:dyDescent="0.2">
      <c r="A17" s="59">
        <f t="shared" si="3"/>
        <v>1.7000000000000006</v>
      </c>
      <c r="B17" s="84">
        <v>0.1</v>
      </c>
      <c r="C17" s="28" t="s">
        <v>351</v>
      </c>
      <c r="D17" s="36">
        <v>24</v>
      </c>
      <c r="E17" s="23"/>
      <c r="F17" s="23">
        <v>14</v>
      </c>
      <c r="G17" s="25">
        <f t="shared" ref="G17" si="7">(D17+E17-F17)*(B17&lt;=$T$5)</f>
        <v>10</v>
      </c>
      <c r="H17" s="43">
        <v>100</v>
      </c>
      <c r="I17" s="22">
        <v>56</v>
      </c>
      <c r="J17" s="22">
        <v>128</v>
      </c>
      <c r="K17" s="25">
        <f t="shared" ref="K17" si="8">(H17+I17-J17)*(B17&lt;=$T$5)</f>
        <v>28</v>
      </c>
      <c r="L17" s="22"/>
      <c r="M17" s="22"/>
      <c r="N17" s="22"/>
      <c r="O17" s="25"/>
      <c r="P17" s="54">
        <f t="shared" ref="P17" si="9">D17+H17+L17</f>
        <v>124</v>
      </c>
      <c r="Q17" s="54">
        <f t="shared" ref="Q17" si="10">E17+I17+M17</f>
        <v>56</v>
      </c>
      <c r="R17" s="54">
        <f t="shared" ref="R17" si="11">F17+J17+N17</f>
        <v>142</v>
      </c>
      <c r="S17" s="92">
        <f t="shared" ref="S17" si="12">G17+K17+O17</f>
        <v>38</v>
      </c>
      <c r="T17" s="6"/>
      <c r="U17" s="4"/>
    </row>
    <row r="18" spans="1:21" x14ac:dyDescent="0.2">
      <c r="A18" s="19"/>
      <c r="B18" s="85"/>
      <c r="C18" s="32"/>
      <c r="D18" s="66">
        <f t="shared" ref="D18:K18" si="13">SUM(D10:D17)</f>
        <v>56</v>
      </c>
      <c r="E18" s="66">
        <f t="shared" si="13"/>
        <v>0</v>
      </c>
      <c r="F18" s="66">
        <f t="shared" si="13"/>
        <v>44</v>
      </c>
      <c r="G18" s="66">
        <f t="shared" si="13"/>
        <v>12</v>
      </c>
      <c r="H18" s="66">
        <f t="shared" si="13"/>
        <v>120</v>
      </c>
      <c r="I18" s="66">
        <f t="shared" si="13"/>
        <v>56</v>
      </c>
      <c r="J18" s="66">
        <f t="shared" si="13"/>
        <v>139</v>
      </c>
      <c r="K18" s="66">
        <f t="shared" si="13"/>
        <v>37</v>
      </c>
      <c r="L18" s="65">
        <f t="shared" ref="L18:S18" si="14">SUM(L10:L15)</f>
        <v>0</v>
      </c>
      <c r="M18" s="66">
        <f t="shared" si="14"/>
        <v>0</v>
      </c>
      <c r="N18" s="66">
        <f t="shared" si="14"/>
        <v>0</v>
      </c>
      <c r="O18" s="67">
        <f t="shared" si="14"/>
        <v>0</v>
      </c>
      <c r="P18" s="65">
        <f t="shared" si="14"/>
        <v>17</v>
      </c>
      <c r="Q18" s="66">
        <f t="shared" si="14"/>
        <v>0</v>
      </c>
      <c r="R18" s="66">
        <f t="shared" si="14"/>
        <v>6</v>
      </c>
      <c r="S18" s="67">
        <f t="shared" si="14"/>
        <v>11</v>
      </c>
      <c r="T18" s="14"/>
    </row>
    <row r="19" spans="1:21" x14ac:dyDescent="0.2">
      <c r="A19" s="19"/>
      <c r="B19" s="85"/>
      <c r="C19" s="12" t="s">
        <v>32</v>
      </c>
      <c r="D19" s="36"/>
      <c r="E19" s="23"/>
      <c r="F19" s="23"/>
      <c r="G19" s="25"/>
      <c r="H19" s="43"/>
      <c r="I19" s="22"/>
      <c r="J19" s="22"/>
      <c r="K19" s="25"/>
      <c r="L19" s="22"/>
      <c r="M19" s="22"/>
      <c r="N19" s="22"/>
      <c r="O19" s="22"/>
      <c r="P19" s="36"/>
      <c r="Q19" s="23"/>
      <c r="R19" s="23"/>
      <c r="S19" s="25"/>
      <c r="T19" s="14"/>
    </row>
    <row r="20" spans="1:21" x14ac:dyDescent="0.2">
      <c r="A20" s="57">
        <f>A10+1</f>
        <v>2</v>
      </c>
      <c r="B20" s="86">
        <v>0.1</v>
      </c>
      <c r="C20" s="28" t="s">
        <v>33</v>
      </c>
      <c r="D20" s="36">
        <v>2</v>
      </c>
      <c r="E20" s="23"/>
      <c r="F20" s="23">
        <v>2</v>
      </c>
      <c r="G20" s="25">
        <f t="shared" ref="G20:G25" si="15">(D20+E20-F20)*(B20&lt;=$T$5)</f>
        <v>0</v>
      </c>
      <c r="H20" s="43">
        <v>1</v>
      </c>
      <c r="I20" s="22"/>
      <c r="J20" s="22">
        <v>1</v>
      </c>
      <c r="K20" s="25">
        <f t="shared" ref="K20:K25" si="16">(H20+I20-J20)*(B20&lt;=$T$5)</f>
        <v>0</v>
      </c>
      <c r="L20" s="22"/>
      <c r="M20" s="22"/>
      <c r="N20" s="22"/>
      <c r="O20" s="25">
        <f t="shared" ref="O20:O25" si="17">L20+M20-N20</f>
        <v>0</v>
      </c>
      <c r="P20" s="54">
        <f t="shared" ref="P20:P25" si="18">D20+H20+L20</f>
        <v>3</v>
      </c>
      <c r="Q20" s="54">
        <f t="shared" ref="Q20:Q25" si="19">E20+I20+M20</f>
        <v>0</v>
      </c>
      <c r="R20" s="54">
        <f t="shared" ref="R20:S25" si="20">F20+J20+N20</f>
        <v>3</v>
      </c>
      <c r="S20" s="92">
        <f t="shared" si="20"/>
        <v>0</v>
      </c>
      <c r="T20" s="26">
        <v>40577</v>
      </c>
      <c r="U20" s="4" t="s">
        <v>35</v>
      </c>
    </row>
    <row r="21" spans="1:21" x14ac:dyDescent="0.2">
      <c r="A21" s="57">
        <f>+A20+0.1</f>
        <v>2.1</v>
      </c>
      <c r="B21" s="86">
        <v>0.1</v>
      </c>
      <c r="C21" s="28" t="s">
        <v>34</v>
      </c>
      <c r="D21" s="36">
        <v>8</v>
      </c>
      <c r="E21" s="23"/>
      <c r="F21" s="23">
        <v>8</v>
      </c>
      <c r="G21" s="25">
        <f t="shared" si="15"/>
        <v>0</v>
      </c>
      <c r="H21" s="43"/>
      <c r="I21" s="22"/>
      <c r="J21" s="22"/>
      <c r="K21" s="25">
        <f t="shared" si="16"/>
        <v>0</v>
      </c>
      <c r="L21" s="22"/>
      <c r="M21" s="22"/>
      <c r="N21" s="22"/>
      <c r="O21" s="25">
        <f t="shared" si="17"/>
        <v>0</v>
      </c>
      <c r="P21" s="54">
        <f t="shared" si="18"/>
        <v>8</v>
      </c>
      <c r="Q21" s="54">
        <f t="shared" si="19"/>
        <v>0</v>
      </c>
      <c r="R21" s="54">
        <f t="shared" si="20"/>
        <v>8</v>
      </c>
      <c r="S21" s="92">
        <f t="shared" si="20"/>
        <v>0</v>
      </c>
      <c r="T21" s="26">
        <v>41153</v>
      </c>
      <c r="U21" s="4" t="s">
        <v>341</v>
      </c>
    </row>
    <row r="22" spans="1:21" x14ac:dyDescent="0.2">
      <c r="A22" s="57">
        <f>+A21+0.1</f>
        <v>2.2000000000000002</v>
      </c>
      <c r="B22" s="86">
        <v>0.1</v>
      </c>
      <c r="C22" s="28" t="s">
        <v>41</v>
      </c>
      <c r="D22" s="36">
        <v>2</v>
      </c>
      <c r="E22" s="23"/>
      <c r="F22" s="23">
        <v>2</v>
      </c>
      <c r="G22" s="25">
        <f t="shared" si="15"/>
        <v>0</v>
      </c>
      <c r="H22" s="43"/>
      <c r="I22" s="22"/>
      <c r="J22" s="22"/>
      <c r="K22" s="25">
        <f t="shared" si="16"/>
        <v>0</v>
      </c>
      <c r="L22" s="22"/>
      <c r="M22" s="22"/>
      <c r="N22" s="22"/>
      <c r="O22" s="25">
        <f t="shared" si="17"/>
        <v>0</v>
      </c>
      <c r="P22" s="54">
        <f t="shared" si="18"/>
        <v>2</v>
      </c>
      <c r="Q22" s="54">
        <f t="shared" si="19"/>
        <v>0</v>
      </c>
      <c r="R22" s="54">
        <f t="shared" si="20"/>
        <v>2</v>
      </c>
      <c r="S22" s="92">
        <f t="shared" si="20"/>
        <v>0</v>
      </c>
      <c r="T22" s="60">
        <v>40588</v>
      </c>
      <c r="U22" s="4"/>
    </row>
    <row r="23" spans="1:21" x14ac:dyDescent="0.2">
      <c r="A23" s="29">
        <f>+A22+0.1</f>
        <v>2.3000000000000003</v>
      </c>
      <c r="B23" s="86">
        <v>0.1</v>
      </c>
      <c r="C23" s="28" t="s">
        <v>36</v>
      </c>
      <c r="D23" s="36">
        <v>1</v>
      </c>
      <c r="E23" s="23"/>
      <c r="F23" s="23"/>
      <c r="G23" s="25">
        <f t="shared" si="15"/>
        <v>1</v>
      </c>
      <c r="H23" s="43">
        <v>3</v>
      </c>
      <c r="I23" s="22"/>
      <c r="J23" s="22"/>
      <c r="K23" s="25">
        <f t="shared" si="16"/>
        <v>3</v>
      </c>
      <c r="L23" s="22"/>
      <c r="M23" s="22"/>
      <c r="N23" s="22"/>
      <c r="O23" s="25">
        <f t="shared" si="17"/>
        <v>0</v>
      </c>
      <c r="P23" s="54">
        <f t="shared" si="18"/>
        <v>4</v>
      </c>
      <c r="Q23" s="54">
        <f t="shared" si="19"/>
        <v>0</v>
      </c>
      <c r="R23" s="54">
        <f t="shared" si="20"/>
        <v>0</v>
      </c>
      <c r="S23" s="92">
        <f t="shared" si="20"/>
        <v>4</v>
      </c>
      <c r="T23" s="14"/>
      <c r="U23" s="4"/>
    </row>
    <row r="24" spans="1:21" x14ac:dyDescent="0.2">
      <c r="A24" s="57">
        <f>+A23+0.1</f>
        <v>2.4000000000000004</v>
      </c>
      <c r="B24" s="86">
        <v>0.1</v>
      </c>
      <c r="C24" s="28" t="s">
        <v>37</v>
      </c>
      <c r="D24" s="36">
        <v>1</v>
      </c>
      <c r="E24" s="23"/>
      <c r="F24" s="23">
        <v>1</v>
      </c>
      <c r="G24" s="25">
        <f t="shared" si="15"/>
        <v>0</v>
      </c>
      <c r="H24" s="43">
        <v>1</v>
      </c>
      <c r="I24" s="22">
        <v>2</v>
      </c>
      <c r="J24" s="22">
        <v>3</v>
      </c>
      <c r="K24" s="25">
        <f t="shared" si="16"/>
        <v>0</v>
      </c>
      <c r="L24" s="22"/>
      <c r="M24" s="22"/>
      <c r="N24" s="22"/>
      <c r="O24" s="25">
        <f t="shared" si="17"/>
        <v>0</v>
      </c>
      <c r="P24" s="54">
        <f t="shared" ref="P24" si="21">D24+H24+L24</f>
        <v>2</v>
      </c>
      <c r="Q24" s="54">
        <f t="shared" ref="Q24" si="22">E24+I24+M24</f>
        <v>2</v>
      </c>
      <c r="R24" s="54">
        <f t="shared" ref="R24" si="23">F24+J24+N24</f>
        <v>4</v>
      </c>
      <c r="S24" s="92">
        <f t="shared" ref="S24" si="24">G24+K24+O24</f>
        <v>0</v>
      </c>
      <c r="T24" s="26">
        <v>41214</v>
      </c>
      <c r="U24" s="4"/>
    </row>
    <row r="25" spans="1:21" x14ac:dyDescent="0.2">
      <c r="A25" s="29">
        <f>+A23+0.1</f>
        <v>2.4000000000000004</v>
      </c>
      <c r="B25" s="86">
        <v>0.1</v>
      </c>
      <c r="C25" s="28" t="s">
        <v>182</v>
      </c>
      <c r="D25" s="36">
        <v>30</v>
      </c>
      <c r="E25" s="23">
        <v>30</v>
      </c>
      <c r="F25" s="23">
        <v>31</v>
      </c>
      <c r="G25" s="25">
        <f t="shared" si="15"/>
        <v>29</v>
      </c>
      <c r="H25" s="43">
        <v>150</v>
      </c>
      <c r="I25" s="22">
        <v>50</v>
      </c>
      <c r="J25" s="22">
        <v>181</v>
      </c>
      <c r="K25" s="25">
        <f t="shared" si="16"/>
        <v>19</v>
      </c>
      <c r="L25" s="22"/>
      <c r="M25" s="22"/>
      <c r="N25" s="22"/>
      <c r="O25" s="25">
        <f t="shared" si="17"/>
        <v>0</v>
      </c>
      <c r="P25" s="54">
        <f t="shared" si="18"/>
        <v>180</v>
      </c>
      <c r="Q25" s="54">
        <f t="shared" si="19"/>
        <v>80</v>
      </c>
      <c r="R25" s="54">
        <f t="shared" si="20"/>
        <v>212</v>
      </c>
      <c r="S25" s="92">
        <f t="shared" si="20"/>
        <v>48</v>
      </c>
      <c r="T25" s="14"/>
      <c r="U25" s="4" t="s">
        <v>330</v>
      </c>
    </row>
    <row r="26" spans="1:21" x14ac:dyDescent="0.2">
      <c r="A26" s="19"/>
      <c r="B26" s="85"/>
      <c r="C26" s="50"/>
      <c r="D26" s="65">
        <f>SUM(D19:D25)</f>
        <v>44</v>
      </c>
      <c r="E26" s="66">
        <f t="shared" ref="E26" si="25">SUM(E19:E25)</f>
        <v>30</v>
      </c>
      <c r="F26" s="66">
        <f t="shared" ref="F26" si="26">SUM(F19:F25)</f>
        <v>44</v>
      </c>
      <c r="G26" s="67">
        <f t="shared" ref="G26" si="27">SUM(G19:G25)</f>
        <v>30</v>
      </c>
      <c r="H26" s="65">
        <f>SUM(H19:H25)</f>
        <v>155</v>
      </c>
      <c r="I26" s="66">
        <f t="shared" ref="I26" si="28">SUM(I19:I25)</f>
        <v>52</v>
      </c>
      <c r="J26" s="66">
        <f t="shared" ref="J26" si="29">SUM(J19:J25)</f>
        <v>185</v>
      </c>
      <c r="K26" s="67">
        <f t="shared" ref="K26" si="30">SUM(K19:K25)</f>
        <v>22</v>
      </c>
      <c r="L26" s="65">
        <f>SUM(L19:L25)</f>
        <v>0</v>
      </c>
      <c r="M26" s="66">
        <f t="shared" ref="M26" si="31">SUM(M19:M25)</f>
        <v>0</v>
      </c>
      <c r="N26" s="66">
        <f t="shared" ref="N26" si="32">SUM(N19:N25)</f>
        <v>0</v>
      </c>
      <c r="O26" s="67">
        <f t="shared" ref="O26" si="33">SUM(O19:O25)</f>
        <v>0</v>
      </c>
      <c r="P26" s="65">
        <f>SUM(P19:P25)</f>
        <v>199</v>
      </c>
      <c r="Q26" s="66">
        <f t="shared" ref="Q26" si="34">SUM(Q19:Q25)</f>
        <v>82</v>
      </c>
      <c r="R26" s="66">
        <f t="shared" ref="R26" si="35">SUM(R19:R25)</f>
        <v>229</v>
      </c>
      <c r="S26" s="67">
        <f t="shared" ref="S26" si="36">SUM(S19:S25)</f>
        <v>52</v>
      </c>
      <c r="T26" s="14"/>
    </row>
    <row r="27" spans="1:21" x14ac:dyDescent="0.2">
      <c r="A27" s="7"/>
      <c r="C27" s="12" t="s">
        <v>39</v>
      </c>
      <c r="D27" s="35"/>
      <c r="E27" s="38"/>
      <c r="F27" s="38"/>
      <c r="G27" s="30"/>
      <c r="H27" s="35"/>
      <c r="I27" s="38"/>
      <c r="J27" s="38"/>
      <c r="K27" s="24"/>
      <c r="L27" s="38"/>
      <c r="M27" s="38"/>
      <c r="N27" s="38"/>
      <c r="O27" s="38"/>
      <c r="P27" s="35"/>
      <c r="Q27" s="38"/>
      <c r="R27" s="38"/>
      <c r="S27" s="24"/>
      <c r="T27" s="14"/>
    </row>
    <row r="28" spans="1:21" x14ac:dyDescent="0.2">
      <c r="A28" s="57">
        <f>A20+1</f>
        <v>3</v>
      </c>
      <c r="B28" s="86">
        <v>0.1</v>
      </c>
      <c r="C28" s="28" t="s">
        <v>40</v>
      </c>
      <c r="D28" s="36">
        <v>7</v>
      </c>
      <c r="E28" s="23"/>
      <c r="F28" s="23">
        <v>7</v>
      </c>
      <c r="G28" s="25">
        <f t="shared" ref="G28:G45" si="37">(D28+E28-F28)*(B28&lt;=$T$5)</f>
        <v>0</v>
      </c>
      <c r="H28" s="43">
        <v>1</v>
      </c>
      <c r="I28" s="22"/>
      <c r="J28" s="22">
        <v>1</v>
      </c>
      <c r="K28" s="25">
        <f t="shared" ref="K28:K45" si="38">(H28+I28-J28)*(B28&lt;=$T$5)</f>
        <v>0</v>
      </c>
      <c r="L28" s="22"/>
      <c r="M28" s="22"/>
      <c r="N28" s="22"/>
      <c r="O28" s="25">
        <f>L28+M28-N28</f>
        <v>0</v>
      </c>
      <c r="P28" s="54">
        <f t="shared" ref="P28:P33" si="39">D28+H28+L28</f>
        <v>8</v>
      </c>
      <c r="Q28" s="54">
        <f t="shared" ref="Q28:Q33" si="40">E28+I28+M28</f>
        <v>0</v>
      </c>
      <c r="R28" s="54">
        <f t="shared" ref="R28:S33" si="41">F28+J28+N28</f>
        <v>8</v>
      </c>
      <c r="S28" s="92">
        <f t="shared" si="41"/>
        <v>0</v>
      </c>
      <c r="T28" s="60">
        <v>40588</v>
      </c>
    </row>
    <row r="29" spans="1:21" x14ac:dyDescent="0.2">
      <c r="A29" s="27">
        <f>+A28+0.1</f>
        <v>3.1</v>
      </c>
      <c r="B29" s="86">
        <v>0.1</v>
      </c>
      <c r="C29" s="28" t="s">
        <v>137</v>
      </c>
      <c r="D29" s="36">
        <v>3</v>
      </c>
      <c r="E29" s="23"/>
      <c r="F29" s="23"/>
      <c r="G29" s="25">
        <f t="shared" si="37"/>
        <v>3</v>
      </c>
      <c r="H29" s="43">
        <v>3</v>
      </c>
      <c r="I29" s="22"/>
      <c r="J29" s="22"/>
      <c r="K29" s="25">
        <f t="shared" si="38"/>
        <v>3</v>
      </c>
      <c r="L29" s="22">
        <v>3</v>
      </c>
      <c r="M29" s="22"/>
      <c r="N29" s="22"/>
      <c r="O29" s="25">
        <f>L29+M29-N29</f>
        <v>3</v>
      </c>
      <c r="P29" s="54">
        <f t="shared" si="39"/>
        <v>9</v>
      </c>
      <c r="Q29" s="54">
        <f t="shared" si="40"/>
        <v>0</v>
      </c>
      <c r="R29" s="54">
        <f t="shared" si="41"/>
        <v>0</v>
      </c>
      <c r="S29" s="92">
        <f t="shared" si="41"/>
        <v>9</v>
      </c>
      <c r="T29" s="14"/>
      <c r="U29" s="4" t="s">
        <v>138</v>
      </c>
    </row>
    <row r="30" spans="1:21" x14ac:dyDescent="0.2">
      <c r="A30" s="27">
        <f>+A29+0.1</f>
        <v>3.2</v>
      </c>
      <c r="B30" s="86">
        <v>0.1</v>
      </c>
      <c r="C30" s="28" t="s">
        <v>42</v>
      </c>
      <c r="D30" s="36">
        <v>3</v>
      </c>
      <c r="E30" s="23"/>
      <c r="F30" s="23"/>
      <c r="G30" s="25">
        <f t="shared" si="37"/>
        <v>3</v>
      </c>
      <c r="H30" s="43">
        <v>3</v>
      </c>
      <c r="I30" s="22"/>
      <c r="J30" s="22"/>
      <c r="K30" s="25">
        <f t="shared" si="38"/>
        <v>3</v>
      </c>
      <c r="L30" s="22">
        <v>3</v>
      </c>
      <c r="M30" s="22"/>
      <c r="N30" s="22"/>
      <c r="O30" s="25">
        <f>L30+M30-N30</f>
        <v>3</v>
      </c>
      <c r="P30" s="54">
        <f t="shared" si="39"/>
        <v>9</v>
      </c>
      <c r="Q30" s="54">
        <f t="shared" si="40"/>
        <v>0</v>
      </c>
      <c r="R30" s="54">
        <f t="shared" si="41"/>
        <v>0</v>
      </c>
      <c r="S30" s="92">
        <f t="shared" si="41"/>
        <v>9</v>
      </c>
      <c r="T30" s="14"/>
      <c r="U30" s="4" t="s">
        <v>47</v>
      </c>
    </row>
    <row r="31" spans="1:21" x14ac:dyDescent="0.2">
      <c r="A31" s="27">
        <f t="shared" ref="A31:A37" si="42">+A30+0.1</f>
        <v>3.3000000000000003</v>
      </c>
      <c r="B31" s="86">
        <v>0.1</v>
      </c>
      <c r="C31" s="28" t="s">
        <v>43</v>
      </c>
      <c r="D31" s="36">
        <v>1</v>
      </c>
      <c r="E31" s="23"/>
      <c r="F31" s="23"/>
      <c r="G31" s="25">
        <f t="shared" si="37"/>
        <v>1</v>
      </c>
      <c r="H31" s="43">
        <v>1</v>
      </c>
      <c r="I31" s="22"/>
      <c r="J31" s="22"/>
      <c r="K31" s="25">
        <f t="shared" si="38"/>
        <v>1</v>
      </c>
      <c r="L31" s="22"/>
      <c r="M31" s="22"/>
      <c r="N31" s="22"/>
      <c r="O31" s="25">
        <f t="shared" ref="O31:O40" si="43">L31+M31-N31</f>
        <v>0</v>
      </c>
      <c r="P31" s="54">
        <f t="shared" ref="P31" si="44">D31+H31+L31</f>
        <v>2</v>
      </c>
      <c r="Q31" s="54">
        <f t="shared" ref="Q31" si="45">E31+I31+M31</f>
        <v>0</v>
      </c>
      <c r="R31" s="54">
        <f t="shared" ref="R31" si="46">F31+J31+N31</f>
        <v>0</v>
      </c>
      <c r="S31" s="92">
        <f t="shared" ref="S31" si="47">G31+K31+O31</f>
        <v>2</v>
      </c>
      <c r="T31" s="14"/>
      <c r="U31" s="4" t="s">
        <v>106</v>
      </c>
    </row>
    <row r="32" spans="1:21" x14ac:dyDescent="0.2">
      <c r="A32" s="27">
        <f t="shared" si="42"/>
        <v>3.4000000000000004</v>
      </c>
      <c r="B32" s="86">
        <v>0.1</v>
      </c>
      <c r="C32" s="28" t="s">
        <v>44</v>
      </c>
      <c r="D32" s="36">
        <v>5</v>
      </c>
      <c r="E32" s="23"/>
      <c r="F32" s="23">
        <v>3</v>
      </c>
      <c r="G32" s="25">
        <f t="shared" si="37"/>
        <v>2</v>
      </c>
      <c r="H32" s="43">
        <v>3</v>
      </c>
      <c r="I32" s="22"/>
      <c r="J32" s="22">
        <v>2</v>
      </c>
      <c r="K32" s="25">
        <f t="shared" si="38"/>
        <v>1</v>
      </c>
      <c r="L32" s="22"/>
      <c r="M32" s="22"/>
      <c r="N32" s="22"/>
      <c r="O32" s="25">
        <f t="shared" si="43"/>
        <v>0</v>
      </c>
      <c r="P32" s="54">
        <f t="shared" si="39"/>
        <v>8</v>
      </c>
      <c r="Q32" s="54">
        <f t="shared" si="40"/>
        <v>0</v>
      </c>
      <c r="R32" s="54">
        <f t="shared" si="41"/>
        <v>5</v>
      </c>
      <c r="S32" s="92">
        <f t="shared" si="41"/>
        <v>3</v>
      </c>
      <c r="T32" s="14"/>
      <c r="U32" s="4" t="str">
        <f>"Terms of Service to be updated once task "&amp;TEXT(A38,"#.00")&amp;" is final. Guarantee to be agreed. Add pw strength check?"</f>
        <v>Terms of Service to be updated once task 3.10 is final. Guarantee to be agreed. Add pw strength check?</v>
      </c>
    </row>
    <row r="33" spans="1:21" x14ac:dyDescent="0.2">
      <c r="A33" s="27">
        <f t="shared" si="42"/>
        <v>3.5000000000000004</v>
      </c>
      <c r="B33" s="86">
        <v>0.1</v>
      </c>
      <c r="C33" s="28" t="s">
        <v>68</v>
      </c>
      <c r="D33" s="36">
        <v>1</v>
      </c>
      <c r="E33" s="23"/>
      <c r="F33" s="23"/>
      <c r="G33" s="25">
        <f t="shared" si="37"/>
        <v>1</v>
      </c>
      <c r="H33" s="43">
        <v>5</v>
      </c>
      <c r="I33" s="22"/>
      <c r="J33" s="22"/>
      <c r="K33" s="25">
        <f t="shared" si="38"/>
        <v>5</v>
      </c>
      <c r="L33" s="22"/>
      <c r="M33" s="22"/>
      <c r="N33" s="22"/>
      <c r="O33" s="25">
        <f t="shared" si="43"/>
        <v>0</v>
      </c>
      <c r="P33" s="54">
        <f t="shared" si="39"/>
        <v>6</v>
      </c>
      <c r="Q33" s="54">
        <f t="shared" si="40"/>
        <v>0</v>
      </c>
      <c r="R33" s="54">
        <f t="shared" si="41"/>
        <v>0</v>
      </c>
      <c r="S33" s="92">
        <f t="shared" si="41"/>
        <v>6</v>
      </c>
      <c r="T33" s="14"/>
      <c r="U33" s="4" t="s">
        <v>113</v>
      </c>
    </row>
    <row r="34" spans="1:21" x14ac:dyDescent="0.2">
      <c r="A34" s="27">
        <f t="shared" si="42"/>
        <v>3.6000000000000005</v>
      </c>
      <c r="B34" s="86">
        <v>0.1</v>
      </c>
      <c r="C34" s="28" t="s">
        <v>69</v>
      </c>
      <c r="D34" s="36">
        <v>1</v>
      </c>
      <c r="E34" s="23"/>
      <c r="F34" s="23"/>
      <c r="G34" s="25">
        <f t="shared" si="37"/>
        <v>1</v>
      </c>
      <c r="H34" s="43">
        <v>3</v>
      </c>
      <c r="I34" s="22"/>
      <c r="J34" s="22"/>
      <c r="K34" s="25">
        <f t="shared" si="38"/>
        <v>3</v>
      </c>
      <c r="L34" s="22"/>
      <c r="M34" s="22"/>
      <c r="N34" s="22"/>
      <c r="O34" s="25">
        <f t="shared" si="43"/>
        <v>0</v>
      </c>
      <c r="P34" s="54">
        <f t="shared" ref="P34:P45" si="48">D34+H34+L34</f>
        <v>4</v>
      </c>
      <c r="Q34" s="54">
        <f t="shared" ref="Q34:Q45" si="49">E34+I34+M34</f>
        <v>0</v>
      </c>
      <c r="R34" s="54">
        <f t="shared" ref="R34:R45" si="50">F34+J34+N34</f>
        <v>0</v>
      </c>
      <c r="S34" s="92">
        <f t="shared" ref="S34:S45" si="51">G34+K34+O34</f>
        <v>4</v>
      </c>
      <c r="T34" s="14"/>
      <c r="U34" s="4" t="s">
        <v>130</v>
      </c>
    </row>
    <row r="35" spans="1:21" x14ac:dyDescent="0.2">
      <c r="A35" s="27">
        <f t="shared" si="42"/>
        <v>3.7000000000000006</v>
      </c>
      <c r="B35" s="86">
        <v>0.1</v>
      </c>
      <c r="C35" s="28" t="s">
        <v>70</v>
      </c>
      <c r="D35" s="36">
        <v>1</v>
      </c>
      <c r="E35" s="23"/>
      <c r="F35" s="23"/>
      <c r="G35" s="25">
        <f t="shared" si="37"/>
        <v>1</v>
      </c>
      <c r="H35" s="43">
        <v>2</v>
      </c>
      <c r="I35" s="22"/>
      <c r="J35" s="22"/>
      <c r="K35" s="25">
        <f t="shared" si="38"/>
        <v>2</v>
      </c>
      <c r="L35" s="22"/>
      <c r="M35" s="22"/>
      <c r="N35" s="22"/>
      <c r="O35" s="25">
        <f t="shared" si="43"/>
        <v>0</v>
      </c>
      <c r="P35" s="54">
        <f t="shared" si="48"/>
        <v>3</v>
      </c>
      <c r="Q35" s="54">
        <f t="shared" si="49"/>
        <v>0</v>
      </c>
      <c r="R35" s="54">
        <f t="shared" si="50"/>
        <v>0</v>
      </c>
      <c r="S35" s="92">
        <f t="shared" si="51"/>
        <v>3</v>
      </c>
      <c r="T35" s="14"/>
      <c r="U35" s="4" t="s">
        <v>131</v>
      </c>
    </row>
    <row r="36" spans="1:21" x14ac:dyDescent="0.2">
      <c r="A36" s="27">
        <f t="shared" si="42"/>
        <v>3.8000000000000007</v>
      </c>
      <c r="B36" s="86">
        <v>0.1</v>
      </c>
      <c r="C36" s="28" t="s">
        <v>71</v>
      </c>
      <c r="D36" s="36">
        <v>2</v>
      </c>
      <c r="E36" s="23"/>
      <c r="F36" s="23">
        <v>1</v>
      </c>
      <c r="G36" s="25">
        <f t="shared" si="37"/>
        <v>1</v>
      </c>
      <c r="H36" s="43">
        <v>1</v>
      </c>
      <c r="I36" s="22"/>
      <c r="J36" s="22"/>
      <c r="K36" s="25">
        <f t="shared" si="38"/>
        <v>1</v>
      </c>
      <c r="L36" s="22"/>
      <c r="M36" s="22"/>
      <c r="N36" s="22"/>
      <c r="O36" s="25">
        <f t="shared" si="43"/>
        <v>0</v>
      </c>
      <c r="P36" s="54">
        <f t="shared" si="48"/>
        <v>3</v>
      </c>
      <c r="Q36" s="54">
        <f t="shared" si="49"/>
        <v>0</v>
      </c>
      <c r="R36" s="54">
        <f t="shared" si="50"/>
        <v>1</v>
      </c>
      <c r="S36" s="92">
        <f t="shared" si="51"/>
        <v>2</v>
      </c>
      <c r="T36" s="14"/>
      <c r="U36" s="4" t="s">
        <v>48</v>
      </c>
    </row>
    <row r="37" spans="1:21" x14ac:dyDescent="0.2">
      <c r="A37" s="27">
        <f t="shared" si="42"/>
        <v>3.9000000000000008</v>
      </c>
      <c r="B37" s="86">
        <v>0.1</v>
      </c>
      <c r="C37" s="28" t="s">
        <v>72</v>
      </c>
      <c r="D37" s="36">
        <v>2</v>
      </c>
      <c r="E37" s="23"/>
      <c r="F37" s="23">
        <v>1</v>
      </c>
      <c r="G37" s="25">
        <f t="shared" si="37"/>
        <v>1</v>
      </c>
      <c r="H37" s="43">
        <v>2</v>
      </c>
      <c r="I37" s="22"/>
      <c r="J37" s="22"/>
      <c r="K37" s="25">
        <f t="shared" si="38"/>
        <v>2</v>
      </c>
      <c r="L37" s="22"/>
      <c r="M37" s="22"/>
      <c r="N37" s="22"/>
      <c r="O37" s="25">
        <f t="shared" si="43"/>
        <v>0</v>
      </c>
      <c r="P37" s="54">
        <f t="shared" si="48"/>
        <v>4</v>
      </c>
      <c r="Q37" s="54">
        <f t="shared" si="49"/>
        <v>0</v>
      </c>
      <c r="R37" s="54">
        <f t="shared" si="50"/>
        <v>1</v>
      </c>
      <c r="S37" s="92">
        <f t="shared" si="51"/>
        <v>3</v>
      </c>
      <c r="T37" s="14"/>
      <c r="U37" s="4" t="s">
        <v>133</v>
      </c>
    </row>
    <row r="38" spans="1:21" x14ac:dyDescent="0.2">
      <c r="A38" s="61">
        <v>3.1</v>
      </c>
      <c r="B38" s="86">
        <v>0.1</v>
      </c>
      <c r="C38" s="28" t="s">
        <v>73</v>
      </c>
      <c r="D38" s="36">
        <v>2</v>
      </c>
      <c r="E38" s="23"/>
      <c r="F38" s="23">
        <v>1</v>
      </c>
      <c r="G38" s="25">
        <f t="shared" si="37"/>
        <v>1</v>
      </c>
      <c r="H38" s="43">
        <v>2</v>
      </c>
      <c r="I38" s="22"/>
      <c r="J38" s="22"/>
      <c r="K38" s="25">
        <f t="shared" si="38"/>
        <v>2</v>
      </c>
      <c r="L38" s="22"/>
      <c r="M38" s="22"/>
      <c r="N38" s="22"/>
      <c r="O38" s="25">
        <f t="shared" si="43"/>
        <v>0</v>
      </c>
      <c r="P38" s="54">
        <f t="shared" si="48"/>
        <v>4</v>
      </c>
      <c r="Q38" s="54">
        <f t="shared" si="49"/>
        <v>0</v>
      </c>
      <c r="R38" s="54">
        <f t="shared" si="50"/>
        <v>1</v>
      </c>
      <c r="S38" s="92">
        <f t="shared" si="51"/>
        <v>3</v>
      </c>
      <c r="T38" s="14"/>
      <c r="U38" s="4" t="s">
        <v>132</v>
      </c>
    </row>
    <row r="39" spans="1:21" x14ac:dyDescent="0.2">
      <c r="A39" s="64">
        <f>+A38+0.01</f>
        <v>3.11</v>
      </c>
      <c r="B39" s="86">
        <v>0.1</v>
      </c>
      <c r="C39" s="28" t="s">
        <v>45</v>
      </c>
      <c r="D39" s="36">
        <v>1</v>
      </c>
      <c r="E39" s="23"/>
      <c r="F39" s="23">
        <v>1</v>
      </c>
      <c r="G39" s="25">
        <f t="shared" si="37"/>
        <v>0</v>
      </c>
      <c r="H39" s="43"/>
      <c r="I39" s="22"/>
      <c r="J39" s="22"/>
      <c r="K39" s="25">
        <f t="shared" si="38"/>
        <v>0</v>
      </c>
      <c r="L39" s="22"/>
      <c r="M39" s="22"/>
      <c r="N39" s="22"/>
      <c r="O39" s="25">
        <f t="shared" si="43"/>
        <v>0</v>
      </c>
      <c r="P39" s="54">
        <f t="shared" si="48"/>
        <v>1</v>
      </c>
      <c r="Q39" s="54">
        <f t="shared" si="49"/>
        <v>0</v>
      </c>
      <c r="R39" s="54">
        <f t="shared" si="50"/>
        <v>1</v>
      </c>
      <c r="S39" s="92">
        <f t="shared" si="51"/>
        <v>0</v>
      </c>
      <c r="T39" s="14"/>
    </row>
    <row r="40" spans="1:21" x14ac:dyDescent="0.2">
      <c r="A40" s="61">
        <f t="shared" ref="A40:A45" si="52">+A39+0.01</f>
        <v>3.1199999999999997</v>
      </c>
      <c r="B40" s="86">
        <v>0.1</v>
      </c>
      <c r="C40" s="28" t="s">
        <v>46</v>
      </c>
      <c r="D40" s="36">
        <v>1</v>
      </c>
      <c r="E40" s="23"/>
      <c r="F40" s="23"/>
      <c r="G40" s="25">
        <f t="shared" si="37"/>
        <v>1</v>
      </c>
      <c r="H40" s="43">
        <v>1</v>
      </c>
      <c r="I40" s="22"/>
      <c r="J40" s="22"/>
      <c r="K40" s="25">
        <f t="shared" si="38"/>
        <v>1</v>
      </c>
      <c r="L40" s="22"/>
      <c r="M40" s="22"/>
      <c r="N40" s="22"/>
      <c r="O40" s="25">
        <f t="shared" si="43"/>
        <v>0</v>
      </c>
      <c r="P40" s="54">
        <f t="shared" si="48"/>
        <v>2</v>
      </c>
      <c r="Q40" s="54">
        <f t="shared" si="49"/>
        <v>0</v>
      </c>
      <c r="R40" s="54">
        <f t="shared" si="50"/>
        <v>0</v>
      </c>
      <c r="S40" s="92">
        <f t="shared" si="51"/>
        <v>2</v>
      </c>
      <c r="T40" s="14"/>
    </row>
    <row r="41" spans="1:21" x14ac:dyDescent="0.2">
      <c r="A41" s="64">
        <f>+A40+0.01</f>
        <v>3.1299999999999994</v>
      </c>
      <c r="B41" s="86">
        <v>0.1</v>
      </c>
      <c r="C41" s="28" t="s">
        <v>82</v>
      </c>
      <c r="D41" s="36">
        <v>2</v>
      </c>
      <c r="E41" s="23"/>
      <c r="F41" s="23">
        <v>2</v>
      </c>
      <c r="G41" s="25">
        <f t="shared" si="37"/>
        <v>0</v>
      </c>
      <c r="H41" s="43"/>
      <c r="I41" s="22"/>
      <c r="J41" s="22"/>
      <c r="K41" s="25">
        <f t="shared" si="38"/>
        <v>0</v>
      </c>
      <c r="L41" s="22"/>
      <c r="M41" s="22"/>
      <c r="N41" s="22"/>
      <c r="O41" s="25">
        <f t="shared" ref="O41:O45" si="53">L41+M41-N41</f>
        <v>0</v>
      </c>
      <c r="P41" s="54">
        <f t="shared" si="48"/>
        <v>2</v>
      </c>
      <c r="Q41" s="54">
        <f t="shared" si="49"/>
        <v>0</v>
      </c>
      <c r="R41" s="54">
        <f t="shared" si="50"/>
        <v>2</v>
      </c>
      <c r="S41" s="92">
        <f t="shared" si="51"/>
        <v>0</v>
      </c>
      <c r="T41" s="14"/>
    </row>
    <row r="42" spans="1:21" x14ac:dyDescent="0.2">
      <c r="A42" s="61">
        <f t="shared" si="52"/>
        <v>3.1399999999999992</v>
      </c>
      <c r="B42" s="86">
        <v>0.1</v>
      </c>
      <c r="C42" s="28" t="s">
        <v>83</v>
      </c>
      <c r="D42" s="36">
        <v>1</v>
      </c>
      <c r="E42" s="23"/>
      <c r="F42" s="23"/>
      <c r="G42" s="25">
        <f t="shared" si="37"/>
        <v>1</v>
      </c>
      <c r="H42" s="43"/>
      <c r="I42" s="22"/>
      <c r="J42" s="22"/>
      <c r="K42" s="25">
        <f t="shared" si="38"/>
        <v>0</v>
      </c>
      <c r="L42" s="22"/>
      <c r="M42" s="22"/>
      <c r="N42" s="22"/>
      <c r="O42" s="25">
        <f t="shared" si="53"/>
        <v>0</v>
      </c>
      <c r="P42" s="54">
        <f t="shared" si="48"/>
        <v>1</v>
      </c>
      <c r="Q42" s="54">
        <f t="shared" si="49"/>
        <v>0</v>
      </c>
      <c r="R42" s="54">
        <f t="shared" si="50"/>
        <v>0</v>
      </c>
      <c r="S42" s="92">
        <f t="shared" si="51"/>
        <v>1</v>
      </c>
      <c r="T42" s="14"/>
      <c r="U42" s="4" t="s">
        <v>301</v>
      </c>
    </row>
    <row r="43" spans="1:21" x14ac:dyDescent="0.2">
      <c r="A43" s="95">
        <f>+A42+0.01</f>
        <v>3.149999999999999</v>
      </c>
      <c r="B43" s="86">
        <v>0.1</v>
      </c>
      <c r="C43" s="28" t="s">
        <v>92</v>
      </c>
      <c r="D43" s="36">
        <v>3</v>
      </c>
      <c r="E43" s="23"/>
      <c r="F43" s="23"/>
      <c r="G43" s="25">
        <f t="shared" si="37"/>
        <v>3</v>
      </c>
      <c r="H43" s="43">
        <v>3</v>
      </c>
      <c r="I43" s="22"/>
      <c r="J43" s="22"/>
      <c r="K43" s="25">
        <f t="shared" si="38"/>
        <v>3</v>
      </c>
      <c r="L43" s="22"/>
      <c r="M43" s="22"/>
      <c r="N43" s="22"/>
      <c r="O43" s="25">
        <f t="shared" si="53"/>
        <v>0</v>
      </c>
      <c r="P43" s="54">
        <f t="shared" si="48"/>
        <v>6</v>
      </c>
      <c r="Q43" s="54">
        <f t="shared" si="49"/>
        <v>0</v>
      </c>
      <c r="R43" s="54">
        <f t="shared" si="50"/>
        <v>0</v>
      </c>
      <c r="S43" s="92">
        <f t="shared" si="51"/>
        <v>6</v>
      </c>
      <c r="T43" s="14"/>
    </row>
    <row r="44" spans="1:21" x14ac:dyDescent="0.2">
      <c r="A44" s="64">
        <f t="shared" si="52"/>
        <v>3.1599999999999988</v>
      </c>
      <c r="B44" s="86">
        <v>0.1</v>
      </c>
      <c r="C44" s="28" t="s">
        <v>188</v>
      </c>
      <c r="D44" s="36">
        <v>2</v>
      </c>
      <c r="E44" s="23">
        <v>-1</v>
      </c>
      <c r="F44" s="23">
        <v>1</v>
      </c>
      <c r="G44" s="25">
        <f t="shared" si="37"/>
        <v>0</v>
      </c>
      <c r="H44" s="43"/>
      <c r="I44" s="22"/>
      <c r="J44" s="22"/>
      <c r="K44" s="25">
        <f t="shared" si="38"/>
        <v>0</v>
      </c>
      <c r="L44" s="22"/>
      <c r="M44" s="22"/>
      <c r="N44" s="22"/>
      <c r="O44" s="25">
        <f t="shared" ref="O44" si="54">L44+M44-N44</f>
        <v>0</v>
      </c>
      <c r="P44" s="54">
        <f t="shared" ref="P44" si="55">D44+H44+L44</f>
        <v>2</v>
      </c>
      <c r="Q44" s="54">
        <f t="shared" ref="Q44" si="56">E44+I44+M44</f>
        <v>-1</v>
      </c>
      <c r="R44" s="54">
        <f t="shared" ref="R44" si="57">F44+J44+N44</f>
        <v>1</v>
      </c>
      <c r="S44" s="92">
        <f t="shared" ref="S44" si="58">G44+K44+O44</f>
        <v>0</v>
      </c>
      <c r="T44" s="60">
        <v>40915</v>
      </c>
    </row>
    <row r="45" spans="1:21" x14ac:dyDescent="0.2">
      <c r="A45" s="61">
        <f t="shared" si="52"/>
        <v>3.1699999999999986</v>
      </c>
      <c r="B45" s="84">
        <v>0.1</v>
      </c>
      <c r="C45" s="28" t="s">
        <v>322</v>
      </c>
      <c r="D45" s="36">
        <v>3</v>
      </c>
      <c r="E45" s="23"/>
      <c r="F45" s="23"/>
      <c r="G45" s="25">
        <f t="shared" si="37"/>
        <v>3</v>
      </c>
      <c r="H45" s="43"/>
      <c r="I45" s="22"/>
      <c r="J45" s="22"/>
      <c r="K45" s="25">
        <f t="shared" si="38"/>
        <v>0</v>
      </c>
      <c r="L45" s="22"/>
      <c r="M45" s="22"/>
      <c r="N45" s="22"/>
      <c r="O45" s="25">
        <f t="shared" si="53"/>
        <v>0</v>
      </c>
      <c r="P45" s="54">
        <f t="shared" si="48"/>
        <v>3</v>
      </c>
      <c r="Q45" s="54">
        <f t="shared" si="49"/>
        <v>0</v>
      </c>
      <c r="R45" s="54">
        <f t="shared" si="50"/>
        <v>0</v>
      </c>
      <c r="S45" s="92">
        <f t="shared" si="51"/>
        <v>3</v>
      </c>
      <c r="T45" s="14"/>
    </row>
    <row r="46" spans="1:21" x14ac:dyDescent="0.2">
      <c r="A46" s="61"/>
      <c r="B46" s="84"/>
      <c r="C46" s="28"/>
      <c r="D46" s="65">
        <f>SUM(D27:D45)</f>
        <v>41</v>
      </c>
      <c r="E46" s="66">
        <f t="shared" ref="E46:G46" si="59">SUM(E27:E45)</f>
        <v>-1</v>
      </c>
      <c r="F46" s="66">
        <f t="shared" si="59"/>
        <v>17</v>
      </c>
      <c r="G46" s="66">
        <f t="shared" si="59"/>
        <v>23</v>
      </c>
      <c r="H46" s="65">
        <f>SUM(H27:H45)</f>
        <v>30</v>
      </c>
      <c r="I46" s="66">
        <f t="shared" ref="I46" si="60">SUM(I27:I45)</f>
        <v>0</v>
      </c>
      <c r="J46" s="66">
        <f t="shared" ref="J46" si="61">SUM(J27:J45)</f>
        <v>3</v>
      </c>
      <c r="K46" s="66">
        <f t="shared" ref="K46" si="62">SUM(K27:K45)</f>
        <v>27</v>
      </c>
      <c r="L46" s="65">
        <f>SUM(L27:L45)</f>
        <v>6</v>
      </c>
      <c r="M46" s="66">
        <f t="shared" ref="M46" si="63">SUM(M27:M45)</f>
        <v>0</v>
      </c>
      <c r="N46" s="66">
        <f t="shared" ref="N46" si="64">SUM(N27:N45)</f>
        <v>0</v>
      </c>
      <c r="O46" s="66">
        <f t="shared" ref="O46" si="65">SUM(O27:O45)</f>
        <v>6</v>
      </c>
      <c r="P46" s="65">
        <f>SUM(P27:P45)</f>
        <v>77</v>
      </c>
      <c r="Q46" s="66">
        <f t="shared" ref="Q46" si="66">SUM(Q27:Q45)</f>
        <v>-1</v>
      </c>
      <c r="R46" s="66">
        <f t="shared" ref="R46" si="67">SUM(R27:R45)</f>
        <v>20</v>
      </c>
      <c r="S46" s="67">
        <f t="shared" ref="S46" si="68">SUM(S27:S45)</f>
        <v>56</v>
      </c>
      <c r="T46" s="14"/>
    </row>
    <row r="47" spans="1:21" x14ac:dyDescent="0.2">
      <c r="A47" s="61"/>
      <c r="B47" s="84"/>
      <c r="C47" s="28"/>
      <c r="D47" s="36"/>
      <c r="E47" s="23"/>
      <c r="F47" s="23"/>
      <c r="G47" s="23"/>
      <c r="H47" s="36"/>
      <c r="I47" s="23"/>
      <c r="J47" s="23"/>
      <c r="K47" s="23"/>
      <c r="L47" s="23"/>
      <c r="M47" s="23"/>
      <c r="N47" s="23"/>
      <c r="O47" s="23"/>
      <c r="P47" s="36"/>
      <c r="Q47" s="23"/>
      <c r="R47" s="23"/>
      <c r="S47" s="76"/>
      <c r="T47" s="14"/>
    </row>
    <row r="48" spans="1:21" x14ac:dyDescent="0.2">
      <c r="A48" s="130" t="str">
        <f>A$7</f>
        <v>Ref</v>
      </c>
      <c r="B48" s="132" t="str">
        <f>B$7</f>
        <v>V</v>
      </c>
      <c r="C48" s="130" t="str">
        <f>C$7</f>
        <v>Task</v>
      </c>
      <c r="D48" s="125" t="str">
        <f>D$7</f>
        <v>David</v>
      </c>
      <c r="E48" s="126"/>
      <c r="F48" s="126"/>
      <c r="G48" s="127"/>
      <c r="H48" s="125" t="str">
        <f>H$7</f>
        <v>Charles</v>
      </c>
      <c r="I48" s="126"/>
      <c r="J48" s="126"/>
      <c r="K48" s="127"/>
      <c r="L48" s="125" t="str">
        <f>L$7</f>
        <v>Others</v>
      </c>
      <c r="M48" s="126"/>
      <c r="N48" s="126"/>
      <c r="O48" s="127"/>
      <c r="P48" s="125" t="str">
        <f>P$7</f>
        <v>Total</v>
      </c>
      <c r="Q48" s="126"/>
      <c r="R48" s="126"/>
      <c r="S48" s="127"/>
      <c r="T48" s="128" t="str">
        <f>T$7</f>
        <v>Est/Act Date</v>
      </c>
      <c r="U48" s="130" t="str">
        <f>U$7</f>
        <v>Comments</v>
      </c>
    </row>
    <row r="49" spans="1:21" ht="24" x14ac:dyDescent="0.2">
      <c r="A49" s="131"/>
      <c r="B49" s="133"/>
      <c r="C49" s="131"/>
      <c r="D49" s="34" t="str">
        <f>D$8</f>
        <v xml:space="preserve">Est. </v>
      </c>
      <c r="E49" s="34" t="str">
        <f>E$8</f>
        <v>Var</v>
      </c>
      <c r="F49" s="34" t="str">
        <f>F$8</f>
        <v>Done</v>
      </c>
      <c r="G49" s="34" t="str">
        <f t="shared" ref="G49:S49" si="69">G$8</f>
        <v>To Do</v>
      </c>
      <c r="H49" s="34" t="str">
        <f t="shared" si="69"/>
        <v xml:space="preserve">Est. </v>
      </c>
      <c r="I49" s="34" t="str">
        <f t="shared" si="69"/>
        <v>Var</v>
      </c>
      <c r="J49" s="34" t="str">
        <f>J$8</f>
        <v>Done</v>
      </c>
      <c r="K49" s="34" t="str">
        <f t="shared" si="69"/>
        <v>To Do</v>
      </c>
      <c r="L49" s="34" t="str">
        <f t="shared" si="69"/>
        <v xml:space="preserve">Est. </v>
      </c>
      <c r="M49" s="34" t="str">
        <f t="shared" si="69"/>
        <v>Var</v>
      </c>
      <c r="N49" s="34" t="str">
        <f>N$8</f>
        <v>Done</v>
      </c>
      <c r="O49" s="34" t="str">
        <f t="shared" si="69"/>
        <v>To Do</v>
      </c>
      <c r="P49" s="34" t="str">
        <f t="shared" si="69"/>
        <v xml:space="preserve">Est. </v>
      </c>
      <c r="Q49" s="34" t="str">
        <f t="shared" si="69"/>
        <v>Var</v>
      </c>
      <c r="R49" s="34" t="str">
        <f t="shared" si="69"/>
        <v>Done</v>
      </c>
      <c r="S49" s="34" t="str">
        <f t="shared" si="69"/>
        <v>To Do</v>
      </c>
      <c r="T49" s="129"/>
      <c r="U49" s="131"/>
    </row>
    <row r="50" spans="1:21" x14ac:dyDescent="0.2">
      <c r="A50" s="7"/>
      <c r="C50" s="12" t="s">
        <v>140</v>
      </c>
      <c r="D50" s="35"/>
      <c r="E50" s="38"/>
      <c r="F50" s="38"/>
      <c r="G50" s="30"/>
      <c r="H50" s="35"/>
      <c r="I50" s="38"/>
      <c r="J50" s="38"/>
      <c r="K50" s="24"/>
      <c r="L50" s="38"/>
      <c r="M50" s="38"/>
      <c r="N50" s="38"/>
      <c r="O50" s="38"/>
      <c r="P50" s="35"/>
      <c r="Q50" s="38"/>
      <c r="R50" s="38"/>
      <c r="S50" s="24"/>
      <c r="T50" s="6"/>
    </row>
    <row r="51" spans="1:21" x14ac:dyDescent="0.2">
      <c r="A51" s="57">
        <f>A28+1</f>
        <v>4</v>
      </c>
      <c r="B51" s="83">
        <v>0.1</v>
      </c>
      <c r="C51" s="28" t="s">
        <v>166</v>
      </c>
      <c r="D51" s="36">
        <v>60</v>
      </c>
      <c r="E51" s="23"/>
      <c r="F51" s="23">
        <v>60</v>
      </c>
      <c r="G51" s="25">
        <f t="shared" ref="G51:G57" si="70">(D51+E51-F51)*(B51&lt;=$T$5)</f>
        <v>0</v>
      </c>
      <c r="H51" s="43">
        <v>28</v>
      </c>
      <c r="I51" s="22"/>
      <c r="J51" s="22">
        <v>28</v>
      </c>
      <c r="K51" s="25">
        <f t="shared" ref="K51:K57" si="71">(H51+I51-J51)*(B51&lt;=$T$5)</f>
        <v>0</v>
      </c>
      <c r="L51" s="22"/>
      <c r="M51" s="22"/>
      <c r="N51" s="22"/>
      <c r="O51" s="25">
        <f t="shared" ref="O51:O57" si="72">L51+M51-N51</f>
        <v>0</v>
      </c>
      <c r="P51" s="54">
        <f t="shared" ref="P51" si="73">D51+H51+L51</f>
        <v>88</v>
      </c>
      <c r="Q51" s="54">
        <f t="shared" ref="Q51" si="74">E51+I51+M51</f>
        <v>0</v>
      </c>
      <c r="R51" s="54">
        <f t="shared" ref="R51:S57" si="75">F51+J51+N51</f>
        <v>88</v>
      </c>
      <c r="S51" s="92">
        <f t="shared" si="75"/>
        <v>0</v>
      </c>
      <c r="T51" s="26"/>
    </row>
    <row r="52" spans="1:21" x14ac:dyDescent="0.2">
      <c r="A52" s="27">
        <f t="shared" ref="A52:A57" si="76">+A51+0.1</f>
        <v>4.0999999999999996</v>
      </c>
      <c r="B52" s="84">
        <v>0.1</v>
      </c>
      <c r="C52" s="13" t="s">
        <v>167</v>
      </c>
      <c r="D52" s="36">
        <v>72</v>
      </c>
      <c r="E52" s="23">
        <v>88</v>
      </c>
      <c r="F52" s="23">
        <v>136</v>
      </c>
      <c r="G52" s="25">
        <f t="shared" si="70"/>
        <v>24</v>
      </c>
      <c r="H52" s="43">
        <v>28</v>
      </c>
      <c r="I52" s="22"/>
      <c r="J52" s="22">
        <v>28</v>
      </c>
      <c r="K52" s="25">
        <f t="shared" si="71"/>
        <v>0</v>
      </c>
      <c r="L52" s="22"/>
      <c r="M52" s="22"/>
      <c r="N52" s="22"/>
      <c r="O52" s="25">
        <f t="shared" si="72"/>
        <v>0</v>
      </c>
      <c r="P52" s="54">
        <f t="shared" ref="P52:P57" si="77">D52+H52+L52</f>
        <v>100</v>
      </c>
      <c r="Q52" s="54">
        <f t="shared" ref="Q52:Q57" si="78">E52+I52+M52</f>
        <v>88</v>
      </c>
      <c r="R52" s="54">
        <f t="shared" ref="R52:R57" si="79">F52+J52+N52</f>
        <v>164</v>
      </c>
      <c r="S52" s="92">
        <f t="shared" si="75"/>
        <v>24</v>
      </c>
      <c r="T52" s="6"/>
      <c r="U52" s="4" t="s">
        <v>346</v>
      </c>
    </row>
    <row r="53" spans="1:21" x14ac:dyDescent="0.2">
      <c r="A53" s="57">
        <f>+A52+0.1</f>
        <v>4.1999999999999993</v>
      </c>
      <c r="B53" s="84">
        <v>0.1</v>
      </c>
      <c r="C53" s="13" t="s">
        <v>141</v>
      </c>
      <c r="D53" s="36">
        <v>21</v>
      </c>
      <c r="E53" s="23"/>
      <c r="F53" s="23">
        <v>21</v>
      </c>
      <c r="G53" s="25">
        <f t="shared" si="70"/>
        <v>0</v>
      </c>
      <c r="H53" s="36">
        <v>90</v>
      </c>
      <c r="I53" s="23"/>
      <c r="J53" s="23">
        <v>90</v>
      </c>
      <c r="K53" s="25">
        <f t="shared" si="71"/>
        <v>0</v>
      </c>
      <c r="L53" s="23"/>
      <c r="M53" s="23"/>
      <c r="N53" s="23"/>
      <c r="O53" s="25">
        <f t="shared" ref="O53" si="80">L53+M53-N53</f>
        <v>0</v>
      </c>
      <c r="P53" s="54">
        <f t="shared" ref="P53" si="81">D53+H53+L53</f>
        <v>111</v>
      </c>
      <c r="Q53" s="54">
        <f t="shared" ref="Q53" si="82">E53+I53+M53</f>
        <v>0</v>
      </c>
      <c r="R53" s="54">
        <f t="shared" ref="R53" si="83">F53+J53+N53</f>
        <v>111</v>
      </c>
      <c r="S53" s="92">
        <f t="shared" si="75"/>
        <v>0</v>
      </c>
      <c r="T53" s="60">
        <v>41183</v>
      </c>
      <c r="U53" t="s">
        <v>348</v>
      </c>
    </row>
    <row r="54" spans="1:21" x14ac:dyDescent="0.2">
      <c r="A54" s="57">
        <f>+A53+0.1</f>
        <v>4.2999999999999989</v>
      </c>
      <c r="B54" s="84">
        <v>0.1</v>
      </c>
      <c r="C54" s="13" t="s">
        <v>247</v>
      </c>
      <c r="D54" s="36">
        <v>2</v>
      </c>
      <c r="E54" s="23">
        <v>-2</v>
      </c>
      <c r="F54" s="23"/>
      <c r="G54" s="25">
        <f t="shared" ref="G54" si="84">(D54+E54-F54)*(B54&lt;=$T$5)</f>
        <v>0</v>
      </c>
      <c r="H54" s="36">
        <v>10</v>
      </c>
      <c r="I54" s="23">
        <v>20</v>
      </c>
      <c r="J54" s="23">
        <v>30</v>
      </c>
      <c r="K54" s="25">
        <f t="shared" si="71"/>
        <v>0</v>
      </c>
      <c r="L54" s="23"/>
      <c r="M54" s="23"/>
      <c r="N54" s="23"/>
      <c r="O54" s="25">
        <f t="shared" ref="O54" si="85">L54+M54-N54</f>
        <v>0</v>
      </c>
      <c r="P54" s="54">
        <f t="shared" ref="P54" si="86">D54+H54+L54</f>
        <v>12</v>
      </c>
      <c r="Q54" s="54">
        <f t="shared" ref="Q54" si="87">E54+I54+M54</f>
        <v>18</v>
      </c>
      <c r="R54" s="54">
        <f t="shared" ref="R54" si="88">F54+J54+N54</f>
        <v>30</v>
      </c>
      <c r="S54" s="92">
        <f t="shared" ref="S54" si="89">G54+K54+O54</f>
        <v>0</v>
      </c>
      <c r="T54" s="60">
        <v>41183</v>
      </c>
      <c r="U54" s="112" t="s">
        <v>344</v>
      </c>
    </row>
    <row r="55" spans="1:21" x14ac:dyDescent="0.2">
      <c r="A55" s="57">
        <f>+A54+0.1</f>
        <v>4.3999999999999986</v>
      </c>
      <c r="B55" s="84">
        <v>0.1</v>
      </c>
      <c r="C55" s="13" t="s">
        <v>345</v>
      </c>
      <c r="D55" s="36">
        <v>20</v>
      </c>
      <c r="E55" s="23"/>
      <c r="F55" s="23">
        <v>20</v>
      </c>
      <c r="G55" s="25">
        <f t="shared" ref="G55:G56" si="90">(D55+E55-F55)*(B55&lt;=$T$5)</f>
        <v>0</v>
      </c>
      <c r="H55" s="36">
        <v>5</v>
      </c>
      <c r="I55" s="23"/>
      <c r="J55" s="23">
        <v>5</v>
      </c>
      <c r="K55" s="25">
        <f t="shared" ref="K55:K56" si="91">(H55+I55-J55)*(B55&lt;=$T$5)</f>
        <v>0</v>
      </c>
      <c r="L55" s="23"/>
      <c r="M55" s="23"/>
      <c r="N55" s="23"/>
      <c r="O55" s="25">
        <f t="shared" ref="O55:O56" si="92">L55+M55-N55</f>
        <v>0</v>
      </c>
      <c r="P55" s="54">
        <f t="shared" ref="P55:P56" si="93">D55+H55+L55</f>
        <v>25</v>
      </c>
      <c r="Q55" s="54">
        <f t="shared" ref="Q55:Q56" si="94">E55+I55+M55</f>
        <v>0</v>
      </c>
      <c r="R55" s="54">
        <f t="shared" ref="R55:R56" si="95">F55+J55+N55</f>
        <v>25</v>
      </c>
      <c r="S55" s="92">
        <f t="shared" ref="S55:S56" si="96">G55+K55+O55</f>
        <v>0</v>
      </c>
      <c r="T55" s="60">
        <v>41214</v>
      </c>
      <c r="U55" s="112" t="s">
        <v>342</v>
      </c>
    </row>
    <row r="56" spans="1:21" x14ac:dyDescent="0.2">
      <c r="A56" s="27">
        <f t="shared" si="76"/>
        <v>4.4999999999999982</v>
      </c>
      <c r="B56" s="84">
        <v>0.1</v>
      </c>
      <c r="C56" s="13" t="s">
        <v>343</v>
      </c>
      <c r="D56" s="36">
        <v>10</v>
      </c>
      <c r="E56" s="23"/>
      <c r="F56" s="23">
        <v>10</v>
      </c>
      <c r="G56" s="25">
        <f t="shared" si="90"/>
        <v>0</v>
      </c>
      <c r="H56" s="36">
        <v>100</v>
      </c>
      <c r="I56" s="23"/>
      <c r="J56" s="23">
        <v>85</v>
      </c>
      <c r="K56" s="25">
        <f t="shared" si="91"/>
        <v>15</v>
      </c>
      <c r="L56" s="23"/>
      <c r="M56" s="23"/>
      <c r="N56" s="23"/>
      <c r="O56" s="25">
        <f t="shared" si="92"/>
        <v>0</v>
      </c>
      <c r="P56" s="54">
        <f t="shared" si="93"/>
        <v>110</v>
      </c>
      <c r="Q56" s="54">
        <f t="shared" si="94"/>
        <v>0</v>
      </c>
      <c r="R56" s="54">
        <f t="shared" si="95"/>
        <v>95</v>
      </c>
      <c r="S56" s="92">
        <f t="shared" si="96"/>
        <v>15</v>
      </c>
      <c r="T56" s="14"/>
      <c r="U56" s="112"/>
    </row>
    <row r="57" spans="1:21" x14ac:dyDescent="0.2">
      <c r="A57" s="27">
        <f t="shared" si="76"/>
        <v>4.5999999999999979</v>
      </c>
      <c r="B57" s="84">
        <v>0.1</v>
      </c>
      <c r="C57" s="13" t="s">
        <v>169</v>
      </c>
      <c r="D57" s="36">
        <v>7</v>
      </c>
      <c r="E57" s="23">
        <v>7</v>
      </c>
      <c r="F57" s="23">
        <v>9</v>
      </c>
      <c r="G57" s="25">
        <f t="shared" si="70"/>
        <v>5</v>
      </c>
      <c r="H57" s="36">
        <v>7</v>
      </c>
      <c r="I57" s="23"/>
      <c r="J57" s="23"/>
      <c r="K57" s="25">
        <f t="shared" si="71"/>
        <v>7</v>
      </c>
      <c r="L57" s="23"/>
      <c r="M57" s="23"/>
      <c r="N57" s="23"/>
      <c r="O57" s="25">
        <f t="shared" si="72"/>
        <v>0</v>
      </c>
      <c r="P57" s="54">
        <f t="shared" si="77"/>
        <v>14</v>
      </c>
      <c r="Q57" s="54">
        <f t="shared" si="78"/>
        <v>7</v>
      </c>
      <c r="R57" s="54">
        <f t="shared" si="79"/>
        <v>9</v>
      </c>
      <c r="S57" s="92">
        <f t="shared" si="75"/>
        <v>12</v>
      </c>
      <c r="T57" s="14"/>
      <c r="U57" s="112" t="s">
        <v>340</v>
      </c>
    </row>
    <row r="58" spans="1:21" x14ac:dyDescent="0.2">
      <c r="A58" s="61"/>
      <c r="B58" s="84"/>
      <c r="C58" s="28"/>
      <c r="D58" s="65">
        <f>SUM(D51:D57)</f>
        <v>192</v>
      </c>
      <c r="E58" s="66">
        <f t="shared" ref="E58:K58" si="97">SUM(E51:E57)</f>
        <v>93</v>
      </c>
      <c r="F58" s="66">
        <f t="shared" si="97"/>
        <v>256</v>
      </c>
      <c r="G58" s="66">
        <f t="shared" si="97"/>
        <v>29</v>
      </c>
      <c r="H58" s="65">
        <f t="shared" si="97"/>
        <v>268</v>
      </c>
      <c r="I58" s="66">
        <f t="shared" si="97"/>
        <v>20</v>
      </c>
      <c r="J58" s="66">
        <f t="shared" si="97"/>
        <v>266</v>
      </c>
      <c r="K58" s="67">
        <f t="shared" si="97"/>
        <v>22</v>
      </c>
      <c r="L58" s="65">
        <f t="shared" ref="L58" si="98">SUM(L51:L57)</f>
        <v>0</v>
      </c>
      <c r="M58" s="66">
        <f t="shared" ref="M58" si="99">SUM(M51:M57)</f>
        <v>0</v>
      </c>
      <c r="N58" s="66">
        <f t="shared" ref="N58" si="100">SUM(N51:N57)</f>
        <v>0</v>
      </c>
      <c r="O58" s="67">
        <f t="shared" ref="O58" si="101">SUM(O51:O57)</f>
        <v>0</v>
      </c>
      <c r="P58" s="65">
        <f t="shared" ref="P58" si="102">SUM(P51:P57)</f>
        <v>460</v>
      </c>
      <c r="Q58" s="66">
        <f t="shared" ref="Q58" si="103">SUM(Q51:Q57)</f>
        <v>113</v>
      </c>
      <c r="R58" s="66">
        <f t="shared" ref="R58" si="104">SUM(R51:R57)</f>
        <v>522</v>
      </c>
      <c r="S58" s="67">
        <f t="shared" ref="S58" si="105">SUM(S51:S57)</f>
        <v>51</v>
      </c>
      <c r="T58" s="14"/>
    </row>
    <row r="59" spans="1:21" x14ac:dyDescent="0.2">
      <c r="A59" s="61"/>
      <c r="B59" s="84"/>
      <c r="C59" s="28"/>
      <c r="D59" s="36"/>
      <c r="E59" s="23"/>
      <c r="F59" s="23"/>
      <c r="G59" s="23"/>
      <c r="H59" s="36"/>
      <c r="I59" s="23"/>
      <c r="J59" s="23"/>
      <c r="K59" s="23"/>
      <c r="L59" s="23"/>
      <c r="M59" s="23"/>
      <c r="N59" s="23"/>
      <c r="O59" s="23"/>
      <c r="P59" s="36"/>
      <c r="Q59" s="23"/>
      <c r="R59" s="23"/>
      <c r="S59" s="76"/>
      <c r="T59" s="14"/>
    </row>
    <row r="60" spans="1:21" x14ac:dyDescent="0.2">
      <c r="A60" s="130" t="str">
        <f>A$7</f>
        <v>Ref</v>
      </c>
      <c r="B60" s="132" t="str">
        <f>B$7</f>
        <v>V</v>
      </c>
      <c r="C60" s="130" t="str">
        <f>C$7</f>
        <v>Task</v>
      </c>
      <c r="D60" s="125" t="str">
        <f>D$7</f>
        <v>David</v>
      </c>
      <c r="E60" s="126"/>
      <c r="F60" s="126"/>
      <c r="G60" s="127"/>
      <c r="H60" s="125" t="str">
        <f>H$7</f>
        <v>Charles</v>
      </c>
      <c r="I60" s="126"/>
      <c r="J60" s="126"/>
      <c r="K60" s="127"/>
      <c r="L60" s="125" t="str">
        <f>L$7</f>
        <v>Others</v>
      </c>
      <c r="M60" s="126"/>
      <c r="N60" s="126"/>
      <c r="O60" s="127"/>
      <c r="P60" s="125" t="str">
        <f>P$7</f>
        <v>Total</v>
      </c>
      <c r="Q60" s="126"/>
      <c r="R60" s="126"/>
      <c r="S60" s="127"/>
      <c r="T60" s="128" t="str">
        <f>T$7</f>
        <v>Est/Act Date</v>
      </c>
      <c r="U60" s="130" t="str">
        <f>U$7</f>
        <v>Comments</v>
      </c>
    </row>
    <row r="61" spans="1:21" ht="24" x14ac:dyDescent="0.2">
      <c r="A61" s="131"/>
      <c r="B61" s="133"/>
      <c r="C61" s="131"/>
      <c r="D61" s="34" t="str">
        <f>D$8</f>
        <v xml:space="preserve">Est. </v>
      </c>
      <c r="E61" s="34" t="str">
        <f>E$8</f>
        <v>Var</v>
      </c>
      <c r="F61" s="34" t="str">
        <f>F$8</f>
        <v>Done</v>
      </c>
      <c r="G61" s="34" t="str">
        <f t="shared" ref="G61:S61" si="106">G$8</f>
        <v>To Do</v>
      </c>
      <c r="H61" s="34" t="str">
        <f t="shared" si="106"/>
        <v xml:space="preserve">Est. </v>
      </c>
      <c r="I61" s="34" t="str">
        <f t="shared" si="106"/>
        <v>Var</v>
      </c>
      <c r="J61" s="34" t="str">
        <f>J$8</f>
        <v>Done</v>
      </c>
      <c r="K61" s="34" t="str">
        <f t="shared" si="106"/>
        <v>To Do</v>
      </c>
      <c r="L61" s="34" t="str">
        <f t="shared" si="106"/>
        <v xml:space="preserve">Est. </v>
      </c>
      <c r="M61" s="34" t="str">
        <f t="shared" si="106"/>
        <v>Var</v>
      </c>
      <c r="N61" s="34" t="str">
        <f>N$8</f>
        <v>Done</v>
      </c>
      <c r="O61" s="34" t="str">
        <f t="shared" si="106"/>
        <v>To Do</v>
      </c>
      <c r="P61" s="34" t="str">
        <f t="shared" si="106"/>
        <v xml:space="preserve">Est. </v>
      </c>
      <c r="Q61" s="34" t="str">
        <f t="shared" si="106"/>
        <v>Var</v>
      </c>
      <c r="R61" s="34" t="str">
        <f t="shared" si="106"/>
        <v>Done</v>
      </c>
      <c r="S61" s="34" t="str">
        <f t="shared" si="106"/>
        <v>To Do</v>
      </c>
      <c r="T61" s="129"/>
      <c r="U61" s="131"/>
    </row>
    <row r="62" spans="1:21" x14ac:dyDescent="0.2">
      <c r="A62" s="7"/>
      <c r="C62" s="12" t="s">
        <v>157</v>
      </c>
      <c r="D62" s="35"/>
      <c r="E62" s="38"/>
      <c r="F62" s="38"/>
      <c r="G62" s="30"/>
      <c r="H62" s="35"/>
      <c r="I62" s="38"/>
      <c r="J62" s="38"/>
      <c r="K62" s="24"/>
      <c r="L62" s="38"/>
      <c r="M62" s="38"/>
      <c r="N62" s="38"/>
      <c r="O62" s="38"/>
      <c r="P62" s="35"/>
      <c r="Q62" s="38"/>
      <c r="R62" s="38"/>
      <c r="S62" s="24"/>
      <c r="T62" s="6"/>
    </row>
    <row r="63" spans="1:21" x14ac:dyDescent="0.2">
      <c r="A63" s="59">
        <f>A51+1</f>
        <v>5</v>
      </c>
      <c r="B63" s="84">
        <v>0.1</v>
      </c>
      <c r="C63" s="28" t="s">
        <v>142</v>
      </c>
      <c r="D63" s="36">
        <v>2</v>
      </c>
      <c r="E63" s="23"/>
      <c r="F63" s="23">
        <v>1</v>
      </c>
      <c r="G63" s="25">
        <f t="shared" ref="G63:G66" si="107">(D63+E63-F63)*(B63&lt;=$T$5)</f>
        <v>1</v>
      </c>
      <c r="H63" s="43">
        <v>14</v>
      </c>
      <c r="I63" s="22"/>
      <c r="J63" s="22">
        <v>10</v>
      </c>
      <c r="K63" s="25">
        <f t="shared" ref="K63:K66" si="108">(H63+I63-J63)*(B63&lt;=$T$5)</f>
        <v>4</v>
      </c>
      <c r="L63" s="22"/>
      <c r="M63" s="22"/>
      <c r="N63" s="22"/>
      <c r="O63" s="25">
        <f t="shared" ref="O63:O65" si="109">L63+M63-N63</f>
        <v>0</v>
      </c>
      <c r="P63" s="54">
        <f t="shared" ref="P63" si="110">D63+H63+L63</f>
        <v>16</v>
      </c>
      <c r="Q63" s="54">
        <f t="shared" ref="Q63" si="111">E63+I63+M63</f>
        <v>0</v>
      </c>
      <c r="R63" s="54">
        <f t="shared" ref="R63:S66" si="112">F63+J63+N63</f>
        <v>11</v>
      </c>
      <c r="S63" s="92">
        <f t="shared" si="112"/>
        <v>5</v>
      </c>
      <c r="T63" s="26"/>
      <c r="U63" s="4" t="s">
        <v>102</v>
      </c>
    </row>
    <row r="64" spans="1:21" x14ac:dyDescent="0.2">
      <c r="A64" s="27">
        <f t="shared" ref="A64:A66" si="113">+A63+0.1</f>
        <v>5.0999999999999996</v>
      </c>
      <c r="B64" s="84">
        <v>0.1</v>
      </c>
      <c r="C64" s="13" t="s">
        <v>143</v>
      </c>
      <c r="D64" s="36">
        <v>28</v>
      </c>
      <c r="E64" s="23"/>
      <c r="F64" s="23">
        <v>21</v>
      </c>
      <c r="G64" s="25">
        <f t="shared" si="107"/>
        <v>7</v>
      </c>
      <c r="H64" s="43">
        <v>14</v>
      </c>
      <c r="I64" s="22">
        <v>7</v>
      </c>
      <c r="J64" s="22">
        <v>3</v>
      </c>
      <c r="K64" s="25">
        <f t="shared" si="108"/>
        <v>18</v>
      </c>
      <c r="L64" s="22"/>
      <c r="M64" s="22"/>
      <c r="N64" s="22"/>
      <c r="O64" s="25">
        <f t="shared" si="109"/>
        <v>0</v>
      </c>
      <c r="P64" s="54">
        <f t="shared" ref="P64:P65" si="114">D64+H64+L64</f>
        <v>42</v>
      </c>
      <c r="Q64" s="54">
        <f t="shared" ref="Q64:Q65" si="115">E64+I64+M64</f>
        <v>7</v>
      </c>
      <c r="R64" s="54">
        <f t="shared" ref="R64:R65" si="116">F64+J64+N64</f>
        <v>24</v>
      </c>
      <c r="S64" s="92">
        <f t="shared" si="112"/>
        <v>25</v>
      </c>
      <c r="T64" s="6"/>
      <c r="U64" s="4" t="s">
        <v>144</v>
      </c>
    </row>
    <row r="65" spans="1:21" x14ac:dyDescent="0.2">
      <c r="A65" s="27">
        <f t="shared" si="113"/>
        <v>5.1999999999999993</v>
      </c>
      <c r="B65" s="84">
        <v>0.1</v>
      </c>
      <c r="C65" s="13" t="s">
        <v>170</v>
      </c>
      <c r="D65" s="36">
        <v>28</v>
      </c>
      <c r="E65" s="23"/>
      <c r="F65" s="23"/>
      <c r="G65" s="25">
        <f t="shared" si="107"/>
        <v>28</v>
      </c>
      <c r="H65" s="43">
        <v>7</v>
      </c>
      <c r="I65" s="22"/>
      <c r="J65" s="22"/>
      <c r="K65" s="25">
        <f t="shared" si="108"/>
        <v>7</v>
      </c>
      <c r="L65" s="22"/>
      <c r="M65" s="22"/>
      <c r="N65" s="22"/>
      <c r="O65" s="25">
        <f t="shared" si="109"/>
        <v>0</v>
      </c>
      <c r="P65" s="54">
        <f t="shared" si="114"/>
        <v>35</v>
      </c>
      <c r="Q65" s="54">
        <f t="shared" si="115"/>
        <v>0</v>
      </c>
      <c r="R65" s="54">
        <f t="shared" si="116"/>
        <v>0</v>
      </c>
      <c r="S65" s="92">
        <f t="shared" si="112"/>
        <v>35</v>
      </c>
      <c r="T65" s="6"/>
      <c r="U65" s="4" t="s">
        <v>171</v>
      </c>
    </row>
    <row r="66" spans="1:21" x14ac:dyDescent="0.2">
      <c r="A66" s="27">
        <f t="shared" si="113"/>
        <v>5.2999999999999989</v>
      </c>
      <c r="B66" s="84">
        <v>0.1</v>
      </c>
      <c r="C66" s="13" t="s">
        <v>169</v>
      </c>
      <c r="D66" s="36">
        <v>7</v>
      </c>
      <c r="E66" s="23"/>
      <c r="F66" s="23"/>
      <c r="G66" s="25">
        <f t="shared" si="107"/>
        <v>7</v>
      </c>
      <c r="H66" s="43">
        <v>7</v>
      </c>
      <c r="I66" s="22"/>
      <c r="J66" s="22"/>
      <c r="K66" s="25">
        <f t="shared" si="108"/>
        <v>7</v>
      </c>
      <c r="L66" s="22"/>
      <c r="M66" s="22"/>
      <c r="N66" s="22"/>
      <c r="O66" s="25">
        <f t="shared" ref="O66" si="117">L66+M66-N66</f>
        <v>0</v>
      </c>
      <c r="P66" s="54">
        <f t="shared" ref="P66" si="118">D66+H66+L66</f>
        <v>14</v>
      </c>
      <c r="Q66" s="54">
        <f t="shared" ref="Q66" si="119">E66+I66+M66</f>
        <v>0</v>
      </c>
      <c r="R66" s="54">
        <f t="shared" ref="R66" si="120">F66+J66+N66</f>
        <v>0</v>
      </c>
      <c r="S66" s="92">
        <f t="shared" si="112"/>
        <v>14</v>
      </c>
      <c r="T66" s="6"/>
      <c r="U66" s="4"/>
    </row>
    <row r="67" spans="1:21" x14ac:dyDescent="0.2">
      <c r="A67" s="27"/>
      <c r="B67" s="84"/>
      <c r="C67" s="13"/>
      <c r="D67" s="65">
        <f>SUM(D63:D66)</f>
        <v>65</v>
      </c>
      <c r="E67" s="66">
        <f t="shared" ref="E67" si="121">SUM(E63:E66)</f>
        <v>0</v>
      </c>
      <c r="F67" s="66">
        <f t="shared" ref="F67" si="122">SUM(F63:F66)</f>
        <v>22</v>
      </c>
      <c r="G67" s="66">
        <f t="shared" ref="G67" si="123">SUM(G63:G66)</f>
        <v>43</v>
      </c>
      <c r="H67" s="65">
        <f t="shared" ref="H67" si="124">SUM(H63:H66)</f>
        <v>42</v>
      </c>
      <c r="I67" s="66">
        <f t="shared" ref="I67" si="125">SUM(I63:I66)</f>
        <v>7</v>
      </c>
      <c r="J67" s="66">
        <f t="shared" ref="J67" si="126">SUM(J63:J66)</f>
        <v>13</v>
      </c>
      <c r="K67" s="67">
        <f t="shared" ref="K67" si="127">SUM(K63:K66)</f>
        <v>36</v>
      </c>
      <c r="L67" s="65">
        <f t="shared" ref="L67" si="128">SUM(L63:L66)</f>
        <v>0</v>
      </c>
      <c r="M67" s="66">
        <f t="shared" ref="M67" si="129">SUM(M63:M66)</f>
        <v>0</v>
      </c>
      <c r="N67" s="66">
        <f t="shared" ref="N67" si="130">SUM(N63:N66)</f>
        <v>0</v>
      </c>
      <c r="O67" s="67">
        <f t="shared" ref="O67" si="131">SUM(O63:O66)</f>
        <v>0</v>
      </c>
      <c r="P67" s="65">
        <f t="shared" ref="P67" si="132">SUM(P63:P66)</f>
        <v>107</v>
      </c>
      <c r="Q67" s="66">
        <f t="shared" ref="Q67" si="133">SUM(Q63:Q66)</f>
        <v>7</v>
      </c>
      <c r="R67" s="66">
        <f t="shared" ref="R67" si="134">SUM(R63:R66)</f>
        <v>35</v>
      </c>
      <c r="S67" s="67">
        <f t="shared" ref="S67" si="135">SUM(S63:S66)</f>
        <v>79</v>
      </c>
      <c r="T67" s="6"/>
      <c r="U67" s="4"/>
    </row>
    <row r="68" spans="1:21" x14ac:dyDescent="0.2">
      <c r="A68" s="27"/>
      <c r="B68" s="84"/>
      <c r="C68" s="13"/>
      <c r="D68" s="36"/>
      <c r="E68" s="23"/>
      <c r="F68" s="23"/>
      <c r="G68" s="23"/>
      <c r="H68" s="36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76"/>
      <c r="T68" s="6"/>
      <c r="U68" s="4"/>
    </row>
    <row r="69" spans="1:21" x14ac:dyDescent="0.2">
      <c r="A69" s="130" t="str">
        <f>A$7</f>
        <v>Ref</v>
      </c>
      <c r="B69" s="132" t="str">
        <f>B$7</f>
        <v>V</v>
      </c>
      <c r="C69" s="130" t="str">
        <f>C$7</f>
        <v>Task</v>
      </c>
      <c r="D69" s="125" t="str">
        <f>D$7</f>
        <v>David</v>
      </c>
      <c r="E69" s="126"/>
      <c r="F69" s="126"/>
      <c r="G69" s="127"/>
      <c r="H69" s="125" t="str">
        <f>H$7</f>
        <v>Charles</v>
      </c>
      <c r="I69" s="126"/>
      <c r="J69" s="126"/>
      <c r="K69" s="127"/>
      <c r="L69" s="125" t="str">
        <f>L$7</f>
        <v>Others</v>
      </c>
      <c r="M69" s="126"/>
      <c r="N69" s="126"/>
      <c r="O69" s="127"/>
      <c r="P69" s="125" t="str">
        <f>P$7</f>
        <v>Total</v>
      </c>
      <c r="Q69" s="126"/>
      <c r="R69" s="126"/>
      <c r="S69" s="127"/>
      <c r="T69" s="128" t="str">
        <f>T$7</f>
        <v>Est/Act Date</v>
      </c>
      <c r="U69" s="130" t="str">
        <f>U$7</f>
        <v>Comments</v>
      </c>
    </row>
    <row r="70" spans="1:21" ht="24" x14ac:dyDescent="0.2">
      <c r="A70" s="131"/>
      <c r="B70" s="133"/>
      <c r="C70" s="131"/>
      <c r="D70" s="34" t="str">
        <f>D$8</f>
        <v xml:space="preserve">Est. </v>
      </c>
      <c r="E70" s="34" t="str">
        <f>E$8</f>
        <v>Var</v>
      </c>
      <c r="F70" s="34" t="str">
        <f>F$8</f>
        <v>Done</v>
      </c>
      <c r="G70" s="34" t="str">
        <f t="shared" ref="G70:S70" si="136">G$8</f>
        <v>To Do</v>
      </c>
      <c r="H70" s="34" t="str">
        <f t="shared" si="136"/>
        <v xml:space="preserve">Est. </v>
      </c>
      <c r="I70" s="34" t="str">
        <f t="shared" si="136"/>
        <v>Var</v>
      </c>
      <c r="J70" s="34" t="str">
        <f>J$8</f>
        <v>Done</v>
      </c>
      <c r="K70" s="34" t="str">
        <f t="shared" si="136"/>
        <v>To Do</v>
      </c>
      <c r="L70" s="34" t="str">
        <f t="shared" si="136"/>
        <v xml:space="preserve">Est. </v>
      </c>
      <c r="M70" s="34" t="str">
        <f t="shared" si="136"/>
        <v>Var</v>
      </c>
      <c r="N70" s="34" t="str">
        <f>N$8</f>
        <v>Done</v>
      </c>
      <c r="O70" s="34" t="str">
        <f t="shared" si="136"/>
        <v>To Do</v>
      </c>
      <c r="P70" s="34" t="str">
        <f t="shared" si="136"/>
        <v xml:space="preserve">Est. </v>
      </c>
      <c r="Q70" s="34" t="str">
        <f t="shared" si="136"/>
        <v>Var</v>
      </c>
      <c r="R70" s="34" t="str">
        <f t="shared" si="136"/>
        <v>Done</v>
      </c>
      <c r="S70" s="34" t="str">
        <f t="shared" si="136"/>
        <v>To Do</v>
      </c>
      <c r="T70" s="129"/>
      <c r="U70" s="131"/>
    </row>
    <row r="71" spans="1:21" x14ac:dyDescent="0.2">
      <c r="A71" s="7"/>
      <c r="C71" s="12" t="s">
        <v>139</v>
      </c>
      <c r="D71" s="35"/>
      <c r="E71" s="38"/>
      <c r="F71" s="38"/>
      <c r="G71" s="30"/>
      <c r="H71" s="35"/>
      <c r="I71" s="38"/>
      <c r="J71" s="38"/>
      <c r="K71" s="24"/>
      <c r="L71" s="38"/>
      <c r="M71" s="38"/>
      <c r="N71" s="38"/>
      <c r="O71" s="38"/>
      <c r="P71" s="35"/>
      <c r="Q71" s="38"/>
      <c r="R71" s="38"/>
      <c r="S71" s="24"/>
      <c r="T71" s="6"/>
    </row>
    <row r="72" spans="1:21" x14ac:dyDescent="0.2">
      <c r="A72" s="59">
        <f>A63+1</f>
        <v>6</v>
      </c>
      <c r="B72" s="86">
        <v>0.1</v>
      </c>
      <c r="C72" s="28" t="s">
        <v>145</v>
      </c>
      <c r="D72" s="36">
        <v>84</v>
      </c>
      <c r="E72" s="23"/>
      <c r="F72" s="23">
        <v>70</v>
      </c>
      <c r="G72" s="25">
        <f t="shared" ref="G72:G73" si="137">(D72+E72-F72)*(B72&lt;=$T$5)</f>
        <v>14</v>
      </c>
      <c r="H72" s="43">
        <v>7</v>
      </c>
      <c r="I72" s="22"/>
      <c r="J72" s="22"/>
      <c r="K72" s="25">
        <f t="shared" ref="K72" si="138">(H72+I72-J72)*(B72&lt;=$T$5)</f>
        <v>7</v>
      </c>
      <c r="L72" s="22"/>
      <c r="M72" s="22"/>
      <c r="N72" s="22"/>
      <c r="O72" s="25">
        <f t="shared" ref="O72" si="139">L72+M72-N72</f>
        <v>0</v>
      </c>
      <c r="P72" s="54">
        <f t="shared" ref="P72" si="140">D72+H72+L72</f>
        <v>91</v>
      </c>
      <c r="Q72" s="54">
        <f t="shared" ref="Q72" si="141">E72+I72+M72</f>
        <v>0</v>
      </c>
      <c r="R72" s="54">
        <f t="shared" ref="R72:S73" si="142">F72+J72+N72</f>
        <v>70</v>
      </c>
      <c r="S72" s="92">
        <f t="shared" si="142"/>
        <v>21</v>
      </c>
      <c r="T72" s="26"/>
    </row>
    <row r="73" spans="1:21" ht="27.75" customHeight="1" x14ac:dyDescent="0.2">
      <c r="A73" s="27">
        <f t="shared" ref="A73:A77" si="143">+A72+0.1</f>
        <v>6.1</v>
      </c>
      <c r="B73" s="114">
        <v>0.1</v>
      </c>
      <c r="C73" s="115" t="s">
        <v>146</v>
      </c>
      <c r="D73" s="116">
        <v>14</v>
      </c>
      <c r="E73" s="117"/>
      <c r="F73" s="117">
        <v>4</v>
      </c>
      <c r="G73" s="118">
        <f t="shared" si="137"/>
        <v>10</v>
      </c>
      <c r="H73" s="119">
        <v>70</v>
      </c>
      <c r="I73" s="120"/>
      <c r="J73" s="120"/>
      <c r="K73" s="118">
        <f t="shared" ref="K73:K77" si="144">(H73+I73-J73)*(B73&lt;=$T$5)</f>
        <v>70</v>
      </c>
      <c r="L73" s="120"/>
      <c r="M73" s="120"/>
      <c r="N73" s="120"/>
      <c r="O73" s="118">
        <f t="shared" ref="O73" si="145">L73+M73-N73</f>
        <v>0</v>
      </c>
      <c r="P73" s="121">
        <f t="shared" ref="P73" si="146">D73+H73+L73</f>
        <v>84</v>
      </c>
      <c r="Q73" s="121">
        <f t="shared" ref="Q73" si="147">E73+I73+M73</f>
        <v>0</v>
      </c>
      <c r="R73" s="121">
        <f t="shared" ref="R73" si="148">F73+J73+N73</f>
        <v>4</v>
      </c>
      <c r="S73" s="122">
        <f t="shared" si="142"/>
        <v>80</v>
      </c>
      <c r="T73" s="6"/>
      <c r="U73" s="113" t="s">
        <v>248</v>
      </c>
    </row>
    <row r="74" spans="1:21" ht="12.75" customHeight="1" x14ac:dyDescent="0.2">
      <c r="A74" s="27">
        <f t="shared" si="143"/>
        <v>6.1999999999999993</v>
      </c>
      <c r="B74" s="114">
        <v>0.2</v>
      </c>
      <c r="C74" s="115" t="s">
        <v>233</v>
      </c>
      <c r="D74" s="36">
        <v>7</v>
      </c>
      <c r="E74" s="23"/>
      <c r="F74" s="23"/>
      <c r="G74" s="25">
        <f t="shared" ref="G74:G77" si="149">(D74+E74-F74)*(B74&lt;=$T$5)</f>
        <v>0</v>
      </c>
      <c r="H74" s="43">
        <v>70</v>
      </c>
      <c r="I74" s="22"/>
      <c r="J74" s="22"/>
      <c r="K74" s="25">
        <f t="shared" si="144"/>
        <v>0</v>
      </c>
      <c r="L74" s="120"/>
      <c r="M74" s="120"/>
      <c r="N74" s="120"/>
      <c r="O74" s="118">
        <f t="shared" ref="O74" si="150">L74+M74-N74</f>
        <v>0</v>
      </c>
      <c r="P74" s="121">
        <f t="shared" ref="P74" si="151">D74+H74+L74</f>
        <v>77</v>
      </c>
      <c r="Q74" s="121">
        <f t="shared" ref="Q74" si="152">E74+I74+M74</f>
        <v>0</v>
      </c>
      <c r="R74" s="121">
        <f t="shared" ref="R74" si="153">F74+J74+N74</f>
        <v>0</v>
      </c>
      <c r="S74" s="122">
        <f t="shared" ref="S74" si="154">G74+K74+O74</f>
        <v>0</v>
      </c>
      <c r="T74" s="6"/>
      <c r="U74" s="113" t="s">
        <v>249</v>
      </c>
    </row>
    <row r="75" spans="1:21" ht="12.75" customHeight="1" x14ac:dyDescent="0.2">
      <c r="A75" s="27">
        <f t="shared" si="143"/>
        <v>6.2999999999999989</v>
      </c>
      <c r="B75" s="114">
        <v>0.2</v>
      </c>
      <c r="C75" s="13" t="s">
        <v>250</v>
      </c>
      <c r="D75" s="36">
        <v>28</v>
      </c>
      <c r="E75" s="23"/>
      <c r="F75" s="23"/>
      <c r="G75" s="25">
        <f t="shared" ref="G75" si="155">(D75+E75-F75)*(B75&lt;=$T$5)</f>
        <v>0</v>
      </c>
      <c r="H75" s="43">
        <v>5</v>
      </c>
      <c r="I75" s="22"/>
      <c r="J75" s="22"/>
      <c r="K75" s="25">
        <f t="shared" ref="K75" si="156">(H75+I75-J75)*(B75&lt;=$T$5)</f>
        <v>0</v>
      </c>
      <c r="L75" s="120"/>
      <c r="M75" s="120"/>
      <c r="N75" s="120"/>
      <c r="O75" s="118">
        <f t="shared" ref="O75" si="157">L75+M75-N75</f>
        <v>0</v>
      </c>
      <c r="P75" s="121">
        <f t="shared" ref="P75" si="158">D75+H75+L75</f>
        <v>33</v>
      </c>
      <c r="Q75" s="121">
        <f t="shared" ref="Q75" si="159">E75+I75+M75</f>
        <v>0</v>
      </c>
      <c r="R75" s="121">
        <f t="shared" ref="R75" si="160">F75+J75+N75</f>
        <v>0</v>
      </c>
      <c r="S75" s="122">
        <f t="shared" ref="S75" si="161">G75+K75+O75</f>
        <v>0</v>
      </c>
      <c r="T75" s="6"/>
      <c r="U75" s="4" t="s">
        <v>251</v>
      </c>
    </row>
    <row r="76" spans="1:21" ht="12.75" customHeight="1" x14ac:dyDescent="0.2">
      <c r="A76" s="27">
        <f t="shared" si="143"/>
        <v>6.3999999999999986</v>
      </c>
      <c r="B76" s="114">
        <v>0.3</v>
      </c>
      <c r="C76" s="13" t="s">
        <v>252</v>
      </c>
      <c r="D76" s="36">
        <v>28</v>
      </c>
      <c r="E76" s="23"/>
      <c r="F76" s="23"/>
      <c r="G76" s="25">
        <f t="shared" si="149"/>
        <v>0</v>
      </c>
      <c r="H76" s="43">
        <v>7</v>
      </c>
      <c r="I76" s="22"/>
      <c r="J76" s="22"/>
      <c r="K76" s="25">
        <f t="shared" si="144"/>
        <v>0</v>
      </c>
      <c r="L76" s="120"/>
      <c r="M76" s="120"/>
      <c r="N76" s="120"/>
      <c r="O76" s="118">
        <f t="shared" ref="O76" si="162">L76+M76-N76</f>
        <v>0</v>
      </c>
      <c r="P76" s="121">
        <f t="shared" ref="P76" si="163">D76+H76+L76</f>
        <v>35</v>
      </c>
      <c r="Q76" s="121">
        <f t="shared" ref="Q76" si="164">E76+I76+M76</f>
        <v>0</v>
      </c>
      <c r="R76" s="121">
        <f t="shared" ref="R76" si="165">F76+J76+N76</f>
        <v>0</v>
      </c>
      <c r="S76" s="122">
        <f t="shared" ref="S76" si="166">G76+K76+O76</f>
        <v>0</v>
      </c>
      <c r="T76" s="6"/>
      <c r="U76" s="107" t="s">
        <v>238</v>
      </c>
    </row>
    <row r="77" spans="1:21" ht="12.75" customHeight="1" x14ac:dyDescent="0.2">
      <c r="A77" s="27">
        <f t="shared" si="143"/>
        <v>6.4999999999999982</v>
      </c>
      <c r="B77" s="114">
        <v>3</v>
      </c>
      <c r="C77" s="13" t="s">
        <v>240</v>
      </c>
      <c r="D77" s="36">
        <v>28</v>
      </c>
      <c r="E77" s="23"/>
      <c r="F77" s="23"/>
      <c r="G77" s="25">
        <f t="shared" si="149"/>
        <v>0</v>
      </c>
      <c r="H77" s="43">
        <v>7</v>
      </c>
      <c r="I77" s="22"/>
      <c r="J77" s="22"/>
      <c r="K77" s="25">
        <f t="shared" si="144"/>
        <v>0</v>
      </c>
      <c r="L77" s="120"/>
      <c r="M77" s="120"/>
      <c r="N77" s="120"/>
      <c r="O77" s="118">
        <f t="shared" ref="O77" si="167">L77+M77-N77</f>
        <v>0</v>
      </c>
      <c r="P77" s="121">
        <f t="shared" ref="P77" si="168">D77+H77+L77</f>
        <v>35</v>
      </c>
      <c r="Q77" s="121">
        <f t="shared" ref="Q77" si="169">E77+I77+M77</f>
        <v>0</v>
      </c>
      <c r="R77" s="121">
        <f t="shared" ref="R77" si="170">F77+J77+N77</f>
        <v>0</v>
      </c>
      <c r="S77" s="122">
        <f t="shared" ref="S77" si="171">G77+K77+O77</f>
        <v>0</v>
      </c>
      <c r="T77" s="6"/>
      <c r="U77" s="107" t="s">
        <v>242</v>
      </c>
    </row>
    <row r="78" spans="1:21" x14ac:dyDescent="0.2">
      <c r="A78" s="27"/>
      <c r="B78" s="84"/>
      <c r="C78" s="13"/>
      <c r="D78" s="65">
        <f t="shared" ref="D78:S78" si="172">SUM(D72:D77)</f>
        <v>189</v>
      </c>
      <c r="E78" s="66">
        <f t="shared" si="172"/>
        <v>0</v>
      </c>
      <c r="F78" s="66">
        <f t="shared" si="172"/>
        <v>74</v>
      </c>
      <c r="G78" s="66">
        <f t="shared" si="172"/>
        <v>24</v>
      </c>
      <c r="H78" s="65">
        <f t="shared" si="172"/>
        <v>166</v>
      </c>
      <c r="I78" s="66">
        <f t="shared" si="172"/>
        <v>0</v>
      </c>
      <c r="J78" s="66">
        <f t="shared" si="172"/>
        <v>0</v>
      </c>
      <c r="K78" s="67">
        <f t="shared" si="172"/>
        <v>77</v>
      </c>
      <c r="L78" s="65">
        <f t="shared" si="172"/>
        <v>0</v>
      </c>
      <c r="M78" s="66">
        <f t="shared" si="172"/>
        <v>0</v>
      </c>
      <c r="N78" s="66">
        <f t="shared" si="172"/>
        <v>0</v>
      </c>
      <c r="O78" s="67">
        <f t="shared" si="172"/>
        <v>0</v>
      </c>
      <c r="P78" s="65">
        <f t="shared" si="172"/>
        <v>355</v>
      </c>
      <c r="Q78" s="66">
        <f t="shared" si="172"/>
        <v>0</v>
      </c>
      <c r="R78" s="66">
        <f t="shared" si="172"/>
        <v>74</v>
      </c>
      <c r="S78" s="67">
        <f t="shared" si="172"/>
        <v>101</v>
      </c>
      <c r="T78" s="6"/>
      <c r="U78" s="4"/>
    </row>
    <row r="79" spans="1:21" x14ac:dyDescent="0.2">
      <c r="A79" s="27"/>
      <c r="B79" s="84"/>
      <c r="C79" s="13"/>
      <c r="D79" s="36"/>
      <c r="E79" s="23"/>
      <c r="F79" s="23"/>
      <c r="G79" s="23"/>
      <c r="H79" s="36"/>
      <c r="I79" s="23"/>
      <c r="J79" s="23"/>
      <c r="K79" s="76"/>
      <c r="L79" s="23"/>
      <c r="M79" s="23"/>
      <c r="N79" s="23"/>
      <c r="O79" s="23"/>
      <c r="P79" s="36"/>
      <c r="Q79" s="23"/>
      <c r="R79" s="23"/>
      <c r="S79" s="76"/>
      <c r="T79" s="6"/>
      <c r="U79" s="4"/>
    </row>
    <row r="80" spans="1:21" x14ac:dyDescent="0.2">
      <c r="A80" s="130" t="str">
        <f>A$7</f>
        <v>Ref</v>
      </c>
      <c r="B80" s="132" t="str">
        <f>B$7</f>
        <v>V</v>
      </c>
      <c r="C80" s="130" t="str">
        <f>C$7</f>
        <v>Task</v>
      </c>
      <c r="D80" s="125" t="str">
        <f>D$7</f>
        <v>David</v>
      </c>
      <c r="E80" s="126"/>
      <c r="F80" s="126"/>
      <c r="G80" s="127"/>
      <c r="H80" s="125" t="str">
        <f>H$7</f>
        <v>Charles</v>
      </c>
      <c r="I80" s="126"/>
      <c r="J80" s="126"/>
      <c r="K80" s="127"/>
      <c r="L80" s="125" t="str">
        <f>L$7</f>
        <v>Others</v>
      </c>
      <c r="M80" s="126"/>
      <c r="N80" s="126"/>
      <c r="O80" s="127"/>
      <c r="P80" s="125" t="str">
        <f>P$7</f>
        <v>Total</v>
      </c>
      <c r="Q80" s="126"/>
      <c r="R80" s="126"/>
      <c r="S80" s="127"/>
      <c r="T80" s="128" t="str">
        <f>T$7</f>
        <v>Est/Act Date</v>
      </c>
      <c r="U80" s="130" t="str">
        <f>U$7</f>
        <v>Comments</v>
      </c>
    </row>
    <row r="81" spans="1:23" ht="24" x14ac:dyDescent="0.2">
      <c r="A81" s="131"/>
      <c r="B81" s="133"/>
      <c r="C81" s="131"/>
      <c r="D81" s="34" t="str">
        <f>D$8</f>
        <v xml:space="preserve">Est. </v>
      </c>
      <c r="E81" s="34" t="str">
        <f>E$8</f>
        <v>Var</v>
      </c>
      <c r="F81" s="34" t="str">
        <f>F$8</f>
        <v>Done</v>
      </c>
      <c r="G81" s="34" t="str">
        <f t="shared" ref="G81:S81" si="173">G$8</f>
        <v>To Do</v>
      </c>
      <c r="H81" s="34" t="str">
        <f t="shared" si="173"/>
        <v xml:space="preserve">Est. </v>
      </c>
      <c r="I81" s="34" t="str">
        <f t="shared" si="173"/>
        <v>Var</v>
      </c>
      <c r="J81" s="34" t="str">
        <f>J$8</f>
        <v>Done</v>
      </c>
      <c r="K81" s="34" t="str">
        <f t="shared" si="173"/>
        <v>To Do</v>
      </c>
      <c r="L81" s="34" t="str">
        <f t="shared" si="173"/>
        <v xml:space="preserve">Est. </v>
      </c>
      <c r="M81" s="34" t="str">
        <f t="shared" si="173"/>
        <v>Var</v>
      </c>
      <c r="N81" s="34" t="str">
        <f>N$8</f>
        <v>Done</v>
      </c>
      <c r="O81" s="34" t="str">
        <f t="shared" si="173"/>
        <v>To Do</v>
      </c>
      <c r="P81" s="34" t="str">
        <f t="shared" si="173"/>
        <v xml:space="preserve">Est. </v>
      </c>
      <c r="Q81" s="34" t="str">
        <f t="shared" si="173"/>
        <v>Var</v>
      </c>
      <c r="R81" s="34" t="str">
        <f t="shared" si="173"/>
        <v>Done</v>
      </c>
      <c r="S81" s="34" t="str">
        <f t="shared" si="173"/>
        <v>To Do</v>
      </c>
      <c r="T81" s="129"/>
      <c r="U81" s="131"/>
    </row>
    <row r="82" spans="1:23" x14ac:dyDescent="0.2">
      <c r="A82" s="7"/>
      <c r="C82" s="12" t="s">
        <v>49</v>
      </c>
      <c r="D82" s="35"/>
      <c r="E82" s="38"/>
      <c r="F82" s="38"/>
      <c r="G82" s="30"/>
      <c r="H82" s="35"/>
      <c r="I82" s="38"/>
      <c r="J82" s="38"/>
      <c r="K82" s="24"/>
      <c r="L82" s="38"/>
      <c r="M82" s="38"/>
      <c r="N82" s="38"/>
      <c r="O82" s="38"/>
      <c r="P82" s="35"/>
      <c r="Q82" s="38"/>
      <c r="R82" s="38"/>
      <c r="S82" s="24"/>
      <c r="T82" s="6"/>
    </row>
    <row r="83" spans="1:23" x14ac:dyDescent="0.2">
      <c r="A83" s="57">
        <f>A72+1</f>
        <v>7</v>
      </c>
      <c r="B83" s="86">
        <v>0.1</v>
      </c>
      <c r="C83" s="28" t="s">
        <v>50</v>
      </c>
      <c r="D83" s="36">
        <v>7</v>
      </c>
      <c r="E83" s="23"/>
      <c r="F83" s="23">
        <v>7</v>
      </c>
      <c r="G83" s="25">
        <f t="shared" ref="G83:G118" si="174">(D83+E83-F83)*(B83&lt;=$T$5)</f>
        <v>0</v>
      </c>
      <c r="H83" s="43"/>
      <c r="I83" s="22"/>
      <c r="J83" s="22"/>
      <c r="K83" s="25"/>
      <c r="L83" s="22"/>
      <c r="M83" s="22"/>
      <c r="N83" s="22"/>
      <c r="O83" s="25">
        <f t="shared" ref="O83:O86" si="175">L83+M83-N83</f>
        <v>0</v>
      </c>
      <c r="P83" s="54">
        <f t="shared" ref="P83:P118" si="176">D83+H83+L83</f>
        <v>7</v>
      </c>
      <c r="Q83" s="54">
        <f t="shared" ref="Q83:Q118" si="177">E83+I83+M83</f>
        <v>0</v>
      </c>
      <c r="R83" s="54">
        <f t="shared" ref="R83:S118" si="178">F83+J83+N83</f>
        <v>7</v>
      </c>
      <c r="S83" s="92">
        <f t="shared" si="178"/>
        <v>0</v>
      </c>
      <c r="T83" s="26">
        <v>40601</v>
      </c>
    </row>
    <row r="84" spans="1:23" x14ac:dyDescent="0.2">
      <c r="A84" s="64">
        <f>+A83+0.01</f>
        <v>7.01</v>
      </c>
      <c r="B84" s="86">
        <v>0.1</v>
      </c>
      <c r="C84" s="13" t="s">
        <v>51</v>
      </c>
      <c r="D84" s="63">
        <v>0.2</v>
      </c>
      <c r="E84" s="23"/>
      <c r="F84" s="62">
        <v>0.2</v>
      </c>
      <c r="G84" s="25">
        <f t="shared" si="174"/>
        <v>0</v>
      </c>
      <c r="H84" s="43"/>
      <c r="I84" s="22"/>
      <c r="J84" s="22"/>
      <c r="K84" s="25"/>
      <c r="L84" s="22"/>
      <c r="M84" s="22"/>
      <c r="N84" s="22"/>
      <c r="O84" s="25">
        <f t="shared" si="175"/>
        <v>0</v>
      </c>
      <c r="P84" s="69">
        <f t="shared" si="176"/>
        <v>0.2</v>
      </c>
      <c r="Q84" s="69">
        <f t="shared" si="177"/>
        <v>0</v>
      </c>
      <c r="R84" s="69">
        <f t="shared" si="178"/>
        <v>0.2</v>
      </c>
      <c r="S84" s="92">
        <f t="shared" si="178"/>
        <v>0</v>
      </c>
      <c r="T84" s="26">
        <v>40909</v>
      </c>
      <c r="U84" s="4"/>
      <c r="V84" s="6"/>
      <c r="W84" s="6"/>
    </row>
    <row r="85" spans="1:23" x14ac:dyDescent="0.2">
      <c r="A85" s="64">
        <f t="shared" ref="A85:A101" si="179">+A84+0.01</f>
        <v>7.02</v>
      </c>
      <c r="B85" s="86">
        <v>0.1</v>
      </c>
      <c r="C85" s="28" t="s">
        <v>52</v>
      </c>
      <c r="D85" s="63">
        <v>0.5</v>
      </c>
      <c r="E85" s="62">
        <v>-0.4</v>
      </c>
      <c r="F85" s="62">
        <f>0.1-0.00000000000000003</f>
        <v>9.9999999999999978E-2</v>
      </c>
      <c r="G85" s="25">
        <f t="shared" si="174"/>
        <v>0</v>
      </c>
      <c r="H85" s="43"/>
      <c r="I85" s="22"/>
      <c r="J85" s="22"/>
      <c r="K85" s="25"/>
      <c r="L85" s="22"/>
      <c r="M85" s="22"/>
      <c r="N85" s="22"/>
      <c r="O85" s="25">
        <f t="shared" si="175"/>
        <v>0</v>
      </c>
      <c r="P85" s="69">
        <f t="shared" si="176"/>
        <v>0.5</v>
      </c>
      <c r="Q85" s="69">
        <f t="shared" si="177"/>
        <v>-0.4</v>
      </c>
      <c r="R85" s="69">
        <f t="shared" si="178"/>
        <v>9.9999999999999978E-2</v>
      </c>
      <c r="S85" s="92">
        <f t="shared" si="178"/>
        <v>0</v>
      </c>
      <c r="T85" s="26">
        <v>40909</v>
      </c>
      <c r="U85" s="4" t="s">
        <v>147</v>
      </c>
      <c r="V85" s="6"/>
      <c r="W85" s="6"/>
    </row>
    <row r="86" spans="1:23" x14ac:dyDescent="0.2">
      <c r="A86" s="64">
        <f t="shared" si="179"/>
        <v>7.0299999999999994</v>
      </c>
      <c r="B86" s="86">
        <v>0.1</v>
      </c>
      <c r="C86" s="28" t="s">
        <v>53</v>
      </c>
      <c r="D86" s="63">
        <v>0.1</v>
      </c>
      <c r="E86" s="23"/>
      <c r="F86" s="62">
        <v>0.1</v>
      </c>
      <c r="G86" s="25">
        <f t="shared" si="174"/>
        <v>0</v>
      </c>
      <c r="H86" s="43"/>
      <c r="I86" s="22"/>
      <c r="J86" s="22"/>
      <c r="K86" s="25"/>
      <c r="L86" s="22"/>
      <c r="M86" s="22"/>
      <c r="N86" s="22"/>
      <c r="O86" s="25">
        <f t="shared" si="175"/>
        <v>0</v>
      </c>
      <c r="P86" s="69">
        <f t="shared" si="176"/>
        <v>0.1</v>
      </c>
      <c r="Q86" s="69">
        <f t="shared" si="177"/>
        <v>0</v>
      </c>
      <c r="R86" s="69">
        <f t="shared" si="178"/>
        <v>0.1</v>
      </c>
      <c r="S86" s="92">
        <f t="shared" si="178"/>
        <v>0</v>
      </c>
      <c r="T86" s="6"/>
      <c r="V86" s="6"/>
      <c r="W86" s="6"/>
    </row>
    <row r="87" spans="1:23" x14ac:dyDescent="0.2">
      <c r="A87" s="64">
        <f t="shared" si="179"/>
        <v>7.0399999999999991</v>
      </c>
      <c r="B87" s="86">
        <v>0.1</v>
      </c>
      <c r="C87" s="28" t="s">
        <v>302</v>
      </c>
      <c r="D87" s="63">
        <v>0.1</v>
      </c>
      <c r="E87" s="23"/>
      <c r="F87" s="62">
        <v>0.1</v>
      </c>
      <c r="G87" s="25">
        <f t="shared" si="174"/>
        <v>0</v>
      </c>
      <c r="H87" s="43"/>
      <c r="I87" s="22"/>
      <c r="J87" s="22"/>
      <c r="K87" s="25"/>
      <c r="L87" s="22"/>
      <c r="M87" s="22"/>
      <c r="N87" s="22"/>
      <c r="O87" s="25">
        <f t="shared" ref="O87" si="180">L87+M87-N87</f>
        <v>0</v>
      </c>
      <c r="P87" s="69">
        <f t="shared" ref="P87" si="181">D87+H87+L87</f>
        <v>0.1</v>
      </c>
      <c r="Q87" s="69">
        <f t="shared" ref="Q87" si="182">E87+I87+M87</f>
        <v>0</v>
      </c>
      <c r="R87" s="69">
        <f t="shared" ref="R87" si="183">F87+J87+N87</f>
        <v>0.1</v>
      </c>
      <c r="S87" s="92">
        <f t="shared" ref="S87" si="184">G87+K87+O87</f>
        <v>0</v>
      </c>
      <c r="T87" s="6"/>
      <c r="V87" s="6"/>
      <c r="W87" s="6"/>
    </row>
    <row r="88" spans="1:23" x14ac:dyDescent="0.2">
      <c r="A88" s="61">
        <f t="shared" si="179"/>
        <v>7.0499999999999989</v>
      </c>
      <c r="B88" s="86">
        <v>0.1</v>
      </c>
      <c r="C88" s="28" t="s">
        <v>155</v>
      </c>
      <c r="D88" s="36">
        <v>4</v>
      </c>
      <c r="E88" s="23">
        <v>2</v>
      </c>
      <c r="F88" s="23">
        <v>2</v>
      </c>
      <c r="G88" s="25">
        <f t="shared" si="174"/>
        <v>4</v>
      </c>
      <c r="H88" s="43">
        <v>1</v>
      </c>
      <c r="I88" s="22"/>
      <c r="J88" s="22"/>
      <c r="K88" s="25">
        <f t="shared" ref="K88:K118" si="185">(H88+I88-J88)*(B88&lt;=$T$5)</f>
        <v>1</v>
      </c>
      <c r="L88" s="22"/>
      <c r="M88" s="22"/>
      <c r="N88" s="22"/>
      <c r="O88" s="25">
        <f t="shared" ref="O88:O92" si="186">L88+M88-N88</f>
        <v>0</v>
      </c>
      <c r="P88" s="69">
        <f t="shared" ref="P88:P92" si="187">D88+H88+L88</f>
        <v>5</v>
      </c>
      <c r="Q88" s="69">
        <f t="shared" ref="Q88:Q92" si="188">E88+I88+M88</f>
        <v>2</v>
      </c>
      <c r="R88" s="69">
        <f t="shared" ref="R88:R92" si="189">F88+J88+N88</f>
        <v>2</v>
      </c>
      <c r="S88" s="92">
        <f t="shared" ref="S88:S92" si="190">G88+K88+O88</f>
        <v>5</v>
      </c>
      <c r="T88" s="6"/>
      <c r="V88" s="6"/>
      <c r="W88" s="6"/>
    </row>
    <row r="89" spans="1:23" x14ac:dyDescent="0.2">
      <c r="A89" s="61">
        <f t="shared" si="179"/>
        <v>7.0599999999999987</v>
      </c>
      <c r="B89" s="86">
        <v>0.1</v>
      </c>
      <c r="C89" s="28" t="s">
        <v>327</v>
      </c>
      <c r="D89" s="36">
        <v>28</v>
      </c>
      <c r="E89" s="23"/>
      <c r="F89" s="23"/>
      <c r="G89" s="25">
        <f t="shared" ref="G89" si="191">(D89+E89-F89)*(B89&lt;=$T$5)</f>
        <v>28</v>
      </c>
      <c r="H89" s="43">
        <v>7</v>
      </c>
      <c r="I89" s="22"/>
      <c r="J89" s="22"/>
      <c r="K89" s="25">
        <f t="shared" ref="K89" si="192">(H89+I89-J89)*(B89&lt;=$T$5)</f>
        <v>7</v>
      </c>
      <c r="L89" s="22"/>
      <c r="M89" s="22"/>
      <c r="N89" s="22"/>
      <c r="O89" s="25">
        <f t="shared" ref="O89" si="193">L89+M89-N89</f>
        <v>0</v>
      </c>
      <c r="P89" s="54">
        <f t="shared" ref="P89" si="194">D89+H89+L89</f>
        <v>35</v>
      </c>
      <c r="Q89" s="54">
        <f t="shared" ref="Q89" si="195">E89+I89+M89</f>
        <v>0</v>
      </c>
      <c r="R89" s="54">
        <f t="shared" ref="R89" si="196">F89+J89+N89</f>
        <v>0</v>
      </c>
      <c r="S89" s="92">
        <f t="shared" ref="S89" si="197">G89+K89+O89</f>
        <v>35</v>
      </c>
      <c r="T89" s="6"/>
      <c r="U89" s="4" t="s">
        <v>328</v>
      </c>
      <c r="V89" s="6"/>
      <c r="W89" s="6"/>
    </row>
    <row r="90" spans="1:23" x14ac:dyDescent="0.2">
      <c r="A90" s="61">
        <f t="shared" si="179"/>
        <v>7.0699999999999985</v>
      </c>
      <c r="B90" s="86">
        <v>0.2</v>
      </c>
      <c r="C90" s="28" t="s">
        <v>326</v>
      </c>
      <c r="D90" s="36">
        <v>56</v>
      </c>
      <c r="E90" s="23"/>
      <c r="F90" s="23"/>
      <c r="G90" s="25">
        <f t="shared" si="174"/>
        <v>0</v>
      </c>
      <c r="H90" s="43">
        <v>14</v>
      </c>
      <c r="I90" s="22"/>
      <c r="J90" s="22"/>
      <c r="K90" s="25">
        <f t="shared" si="185"/>
        <v>0</v>
      </c>
      <c r="L90" s="22"/>
      <c r="M90" s="22"/>
      <c r="N90" s="22"/>
      <c r="O90" s="25">
        <f t="shared" si="186"/>
        <v>0</v>
      </c>
      <c r="P90" s="54">
        <f t="shared" si="187"/>
        <v>70</v>
      </c>
      <c r="Q90" s="54">
        <f t="shared" si="188"/>
        <v>0</v>
      </c>
      <c r="R90" s="54">
        <f t="shared" si="189"/>
        <v>0</v>
      </c>
      <c r="S90" s="92">
        <f t="shared" si="190"/>
        <v>0</v>
      </c>
      <c r="T90" s="6"/>
      <c r="U90" s="4" t="s">
        <v>149</v>
      </c>
      <c r="V90" s="6"/>
      <c r="W90" s="6"/>
    </row>
    <row r="91" spans="1:23" x14ac:dyDescent="0.2">
      <c r="A91" s="61">
        <f t="shared" si="179"/>
        <v>7.0799999999999983</v>
      </c>
      <c r="B91" s="86">
        <v>0.1</v>
      </c>
      <c r="C91" s="28" t="s">
        <v>150</v>
      </c>
      <c r="D91" s="36">
        <v>7</v>
      </c>
      <c r="E91" s="23"/>
      <c r="F91" s="23"/>
      <c r="G91" s="25">
        <f t="shared" si="174"/>
        <v>7</v>
      </c>
      <c r="H91" s="43">
        <v>2</v>
      </c>
      <c r="I91" s="22">
        <v>2</v>
      </c>
      <c r="J91" s="22">
        <v>1</v>
      </c>
      <c r="K91" s="25">
        <f t="shared" si="185"/>
        <v>3</v>
      </c>
      <c r="L91" s="22"/>
      <c r="M91" s="22"/>
      <c r="N91" s="22"/>
      <c r="O91" s="25">
        <f t="shared" si="186"/>
        <v>0</v>
      </c>
      <c r="P91" s="54">
        <f t="shared" si="187"/>
        <v>9</v>
      </c>
      <c r="Q91" s="54">
        <f t="shared" si="188"/>
        <v>2</v>
      </c>
      <c r="R91" s="54">
        <f t="shared" si="189"/>
        <v>1</v>
      </c>
      <c r="S91" s="92">
        <f t="shared" si="190"/>
        <v>10</v>
      </c>
      <c r="T91" s="6"/>
      <c r="U91" s="4" t="s">
        <v>329</v>
      </c>
      <c r="V91" s="6"/>
      <c r="W91" s="6"/>
    </row>
    <row r="92" spans="1:23" x14ac:dyDescent="0.2">
      <c r="A92" s="61">
        <f t="shared" si="179"/>
        <v>7.0899999999999981</v>
      </c>
      <c r="B92" s="86">
        <v>0.1</v>
      </c>
      <c r="C92" s="28" t="s">
        <v>152</v>
      </c>
      <c r="D92" s="36">
        <v>4</v>
      </c>
      <c r="E92" s="23"/>
      <c r="F92" s="23">
        <v>3</v>
      </c>
      <c r="G92" s="25">
        <f t="shared" si="174"/>
        <v>1</v>
      </c>
      <c r="H92" s="43">
        <v>1</v>
      </c>
      <c r="I92" s="22"/>
      <c r="J92" s="22"/>
      <c r="K92" s="25">
        <f t="shared" si="185"/>
        <v>1</v>
      </c>
      <c r="L92" s="22"/>
      <c r="M92" s="22"/>
      <c r="N92" s="22"/>
      <c r="O92" s="25">
        <f t="shared" si="186"/>
        <v>0</v>
      </c>
      <c r="P92" s="54">
        <f t="shared" si="187"/>
        <v>5</v>
      </c>
      <c r="Q92" s="54">
        <f t="shared" si="188"/>
        <v>0</v>
      </c>
      <c r="R92" s="54">
        <f t="shared" si="189"/>
        <v>3</v>
      </c>
      <c r="S92" s="92">
        <f t="shared" si="190"/>
        <v>2</v>
      </c>
      <c r="T92" s="6"/>
      <c r="U92" s="4" t="s">
        <v>303</v>
      </c>
      <c r="V92" s="6"/>
      <c r="W92" s="6"/>
    </row>
    <row r="93" spans="1:23" x14ac:dyDescent="0.2">
      <c r="A93" s="61">
        <f t="shared" si="179"/>
        <v>7.0999999999999979</v>
      </c>
      <c r="B93" s="86">
        <v>0.1</v>
      </c>
      <c r="C93" s="28" t="s">
        <v>304</v>
      </c>
      <c r="D93" s="36">
        <v>4</v>
      </c>
      <c r="E93" s="23"/>
      <c r="F93" s="23"/>
      <c r="G93" s="25">
        <f t="shared" si="174"/>
        <v>4</v>
      </c>
      <c r="H93" s="43">
        <v>1</v>
      </c>
      <c r="I93" s="22"/>
      <c r="J93" s="22"/>
      <c r="K93" s="25">
        <f t="shared" si="185"/>
        <v>1</v>
      </c>
      <c r="L93" s="22"/>
      <c r="M93" s="22"/>
      <c r="N93" s="22"/>
      <c r="O93" s="25">
        <f t="shared" ref="O93:O94" si="198">L93+M93-N93</f>
        <v>0</v>
      </c>
      <c r="P93" s="54">
        <f t="shared" ref="P93:P94" si="199">D93+H93+L93</f>
        <v>5</v>
      </c>
      <c r="Q93" s="54">
        <f t="shared" ref="Q93:Q94" si="200">E93+I93+M93</f>
        <v>0</v>
      </c>
      <c r="R93" s="54">
        <f t="shared" ref="R93:R94" si="201">F93+J93+N93</f>
        <v>0</v>
      </c>
      <c r="S93" s="92">
        <f t="shared" ref="S93:S94" si="202">G93+K93+O93</f>
        <v>5</v>
      </c>
      <c r="T93" s="6"/>
      <c r="U93" s="4" t="s">
        <v>305</v>
      </c>
      <c r="V93" s="6"/>
      <c r="W93" s="6"/>
    </row>
    <row r="94" spans="1:23" x14ac:dyDescent="0.2">
      <c r="A94" s="61">
        <f t="shared" ref="A94:A97" si="203">+A93+0.01</f>
        <v>7.1099999999999977</v>
      </c>
      <c r="B94" s="86">
        <v>0.1</v>
      </c>
      <c r="C94" s="28" t="s">
        <v>306</v>
      </c>
      <c r="D94" s="36">
        <v>7</v>
      </c>
      <c r="E94" s="23"/>
      <c r="F94" s="23">
        <v>6</v>
      </c>
      <c r="G94" s="25">
        <f t="shared" si="174"/>
        <v>1</v>
      </c>
      <c r="H94" s="43"/>
      <c r="I94" s="22"/>
      <c r="J94" s="22"/>
      <c r="K94" s="25">
        <f t="shared" si="185"/>
        <v>0</v>
      </c>
      <c r="L94" s="22"/>
      <c r="M94" s="22"/>
      <c r="N94" s="22"/>
      <c r="O94" s="25">
        <f t="shared" si="198"/>
        <v>0</v>
      </c>
      <c r="P94" s="54">
        <f t="shared" si="199"/>
        <v>7</v>
      </c>
      <c r="Q94" s="54">
        <f t="shared" si="200"/>
        <v>0</v>
      </c>
      <c r="R94" s="54">
        <f t="shared" si="201"/>
        <v>6</v>
      </c>
      <c r="S94" s="92">
        <f t="shared" si="202"/>
        <v>1</v>
      </c>
      <c r="T94" s="6"/>
      <c r="U94" s="4"/>
      <c r="V94" s="6"/>
      <c r="W94" s="6"/>
    </row>
    <row r="95" spans="1:23" x14ac:dyDescent="0.2">
      <c r="A95" s="64">
        <f t="shared" si="179"/>
        <v>7.1199999999999974</v>
      </c>
      <c r="B95" s="86">
        <v>0.1</v>
      </c>
      <c r="C95" s="28" t="s">
        <v>307</v>
      </c>
      <c r="D95" s="36">
        <v>6</v>
      </c>
      <c r="E95" s="23"/>
      <c r="F95" s="23">
        <v>6</v>
      </c>
      <c r="G95" s="25">
        <f t="shared" si="174"/>
        <v>0</v>
      </c>
      <c r="H95" s="43"/>
      <c r="I95" s="22"/>
      <c r="J95" s="22"/>
      <c r="K95" s="25">
        <f t="shared" si="185"/>
        <v>0</v>
      </c>
      <c r="L95" s="22"/>
      <c r="M95" s="22"/>
      <c r="N95" s="22"/>
      <c r="O95" s="25">
        <f t="shared" ref="O95" si="204">L95+M95-N95</f>
        <v>0</v>
      </c>
      <c r="P95" s="54">
        <f t="shared" ref="P95" si="205">D95+H95+L95</f>
        <v>6</v>
      </c>
      <c r="Q95" s="54">
        <f t="shared" ref="Q95" si="206">E95+I95+M95</f>
        <v>0</v>
      </c>
      <c r="R95" s="54">
        <f t="shared" ref="R95" si="207">F95+J95+N95</f>
        <v>6</v>
      </c>
      <c r="S95" s="92">
        <f t="shared" ref="S95" si="208">G95+K95+O95</f>
        <v>0</v>
      </c>
      <c r="T95" s="26">
        <v>40952</v>
      </c>
      <c r="U95" s="4"/>
      <c r="V95" s="6"/>
      <c r="W95" s="6"/>
    </row>
    <row r="96" spans="1:23" x14ac:dyDescent="0.2">
      <c r="A96" s="64">
        <f t="shared" si="179"/>
        <v>7.1299999999999972</v>
      </c>
      <c r="B96" s="86">
        <v>0.1</v>
      </c>
      <c r="C96" s="28" t="s">
        <v>308</v>
      </c>
      <c r="D96" s="36">
        <v>3</v>
      </c>
      <c r="E96" s="23"/>
      <c r="F96" s="23">
        <v>3</v>
      </c>
      <c r="G96" s="25">
        <f t="shared" si="174"/>
        <v>0</v>
      </c>
      <c r="H96" s="43">
        <v>1</v>
      </c>
      <c r="I96" s="22"/>
      <c r="J96" s="22">
        <v>1</v>
      </c>
      <c r="K96" s="25">
        <f t="shared" si="185"/>
        <v>0</v>
      </c>
      <c r="L96" s="22"/>
      <c r="M96" s="22"/>
      <c r="N96" s="22"/>
      <c r="O96" s="25">
        <f t="shared" ref="O96:O98" si="209">L96+M96-N96</f>
        <v>0</v>
      </c>
      <c r="P96" s="54">
        <f t="shared" ref="P96:P98" si="210">D96+H96+L96</f>
        <v>4</v>
      </c>
      <c r="Q96" s="54">
        <f t="shared" ref="Q96:Q98" si="211">E96+I96+M96</f>
        <v>0</v>
      </c>
      <c r="R96" s="54">
        <f t="shared" ref="R96:R98" si="212">F96+J96+N96</f>
        <v>4</v>
      </c>
      <c r="S96" s="92">
        <f t="shared" ref="S96:S98" si="213">G96+K96+O96</f>
        <v>0</v>
      </c>
      <c r="T96" s="26">
        <v>40953</v>
      </c>
      <c r="U96" s="4"/>
      <c r="V96" s="6"/>
      <c r="W96" s="6"/>
    </row>
    <row r="97" spans="1:23" x14ac:dyDescent="0.2">
      <c r="A97" s="61">
        <f t="shared" si="203"/>
        <v>7.139999999999997</v>
      </c>
      <c r="B97" s="86">
        <v>0.2</v>
      </c>
      <c r="C97" s="28" t="s">
        <v>309</v>
      </c>
      <c r="D97" s="36">
        <v>6</v>
      </c>
      <c r="E97" s="23"/>
      <c r="F97" s="23"/>
      <c r="G97" s="25">
        <f t="shared" si="174"/>
        <v>0</v>
      </c>
      <c r="H97" s="43">
        <v>1</v>
      </c>
      <c r="I97" s="22"/>
      <c r="J97" s="22"/>
      <c r="K97" s="25">
        <f t="shared" si="185"/>
        <v>0</v>
      </c>
      <c r="L97" s="22"/>
      <c r="M97" s="22"/>
      <c r="N97" s="22"/>
      <c r="O97" s="25">
        <f t="shared" si="209"/>
        <v>0</v>
      </c>
      <c r="P97" s="54">
        <f t="shared" si="210"/>
        <v>7</v>
      </c>
      <c r="Q97" s="54">
        <f t="shared" si="211"/>
        <v>0</v>
      </c>
      <c r="R97" s="54">
        <f t="shared" si="212"/>
        <v>0</v>
      </c>
      <c r="S97" s="92">
        <f t="shared" si="213"/>
        <v>0</v>
      </c>
      <c r="T97" s="6"/>
      <c r="U97" s="4"/>
      <c r="V97" s="6"/>
      <c r="W97" s="6"/>
    </row>
    <row r="98" spans="1:23" x14ac:dyDescent="0.2">
      <c r="A98" s="64">
        <f t="shared" si="179"/>
        <v>7.1499999999999968</v>
      </c>
      <c r="B98" s="86">
        <v>0.1</v>
      </c>
      <c r="C98" s="28" t="s">
        <v>311</v>
      </c>
      <c r="D98" s="36">
        <v>4</v>
      </c>
      <c r="E98" s="23"/>
      <c r="F98" s="23">
        <v>4</v>
      </c>
      <c r="G98" s="25">
        <f t="shared" si="174"/>
        <v>0</v>
      </c>
      <c r="H98" s="43"/>
      <c r="I98" s="22"/>
      <c r="J98" s="22"/>
      <c r="K98" s="25">
        <f t="shared" si="185"/>
        <v>0</v>
      </c>
      <c r="L98" s="22"/>
      <c r="M98" s="22"/>
      <c r="N98" s="22"/>
      <c r="O98" s="25">
        <f t="shared" si="209"/>
        <v>0</v>
      </c>
      <c r="P98" s="54">
        <f t="shared" si="210"/>
        <v>4</v>
      </c>
      <c r="Q98" s="54">
        <f t="shared" si="211"/>
        <v>0</v>
      </c>
      <c r="R98" s="54">
        <f t="shared" si="212"/>
        <v>4</v>
      </c>
      <c r="S98" s="92">
        <f t="shared" si="213"/>
        <v>0</v>
      </c>
      <c r="T98" s="26">
        <v>40913</v>
      </c>
      <c r="U98" s="4"/>
      <c r="V98" s="6"/>
      <c r="W98" s="6"/>
    </row>
    <row r="99" spans="1:23" x14ac:dyDescent="0.2">
      <c r="A99" s="64">
        <f t="shared" si="179"/>
        <v>7.1599999999999966</v>
      </c>
      <c r="B99" s="86">
        <v>0.1</v>
      </c>
      <c r="C99" s="28" t="s">
        <v>312</v>
      </c>
      <c r="D99" s="36">
        <v>7</v>
      </c>
      <c r="E99" s="23">
        <v>14</v>
      </c>
      <c r="F99" s="23">
        <v>21</v>
      </c>
      <c r="G99" s="25">
        <f t="shared" ref="G99:G100" si="214">(D99+E99-F99)*(B99&lt;=$T$5)</f>
        <v>0</v>
      </c>
      <c r="H99" s="43"/>
      <c r="I99" s="22"/>
      <c r="J99" s="22"/>
      <c r="K99" s="25">
        <f t="shared" ref="K99:K100" si="215">(H99+I99-J99)*(B99&lt;=$T$5)</f>
        <v>0</v>
      </c>
      <c r="L99" s="22"/>
      <c r="M99" s="22"/>
      <c r="N99" s="22"/>
      <c r="O99" s="25">
        <f t="shared" ref="O99:O100" si="216">L99+M99-N99</f>
        <v>0</v>
      </c>
      <c r="P99" s="54">
        <f t="shared" ref="P99:P100" si="217">D99+H99+L99</f>
        <v>7</v>
      </c>
      <c r="Q99" s="54">
        <f t="shared" ref="Q99:Q100" si="218">E99+I99+M99</f>
        <v>14</v>
      </c>
      <c r="R99" s="54">
        <f t="shared" ref="R99:R100" si="219">F99+J99+N99</f>
        <v>21</v>
      </c>
      <c r="S99" s="92">
        <f t="shared" ref="S99:S100" si="220">G99+K99+O99</f>
        <v>0</v>
      </c>
      <c r="T99" s="26">
        <v>40927</v>
      </c>
      <c r="U99" s="4" t="s">
        <v>334</v>
      </c>
      <c r="V99" s="6"/>
      <c r="W99" s="6"/>
    </row>
    <row r="100" spans="1:23" x14ac:dyDescent="0.2">
      <c r="A100" s="64">
        <f t="shared" si="179"/>
        <v>7.1699999999999964</v>
      </c>
      <c r="B100" s="86">
        <v>0.1</v>
      </c>
      <c r="C100" s="28" t="s">
        <v>313</v>
      </c>
      <c r="D100" s="36">
        <v>4</v>
      </c>
      <c r="E100" s="23">
        <v>11</v>
      </c>
      <c r="F100" s="23">
        <v>15</v>
      </c>
      <c r="G100" s="25">
        <f t="shared" si="214"/>
        <v>0</v>
      </c>
      <c r="H100" s="43"/>
      <c r="I100" s="22"/>
      <c r="J100" s="22"/>
      <c r="K100" s="25">
        <f t="shared" si="215"/>
        <v>0</v>
      </c>
      <c r="L100" s="22"/>
      <c r="M100" s="22"/>
      <c r="N100" s="22"/>
      <c r="O100" s="25">
        <f t="shared" si="216"/>
        <v>0</v>
      </c>
      <c r="P100" s="54">
        <f t="shared" si="217"/>
        <v>4</v>
      </c>
      <c r="Q100" s="54">
        <f t="shared" si="218"/>
        <v>11</v>
      </c>
      <c r="R100" s="54">
        <f t="shared" si="219"/>
        <v>15</v>
      </c>
      <c r="S100" s="92">
        <f t="shared" si="220"/>
        <v>0</v>
      </c>
      <c r="T100" s="26">
        <v>41032</v>
      </c>
      <c r="U100" s="4" t="s">
        <v>335</v>
      </c>
      <c r="V100" s="6"/>
      <c r="W100" s="6"/>
    </row>
    <row r="101" spans="1:23" x14ac:dyDescent="0.2">
      <c r="A101" s="64">
        <f t="shared" si="179"/>
        <v>7.1799999999999962</v>
      </c>
      <c r="B101" s="86">
        <v>0.1</v>
      </c>
      <c r="C101" s="28" t="s">
        <v>315</v>
      </c>
      <c r="D101" s="36">
        <v>2</v>
      </c>
      <c r="E101" s="23">
        <v>1.5</v>
      </c>
      <c r="F101" s="23">
        <v>3.5</v>
      </c>
      <c r="G101" s="25">
        <f t="shared" si="174"/>
        <v>0</v>
      </c>
      <c r="H101" s="43"/>
      <c r="I101" s="22"/>
      <c r="J101" s="22"/>
      <c r="K101" s="25">
        <f t="shared" si="185"/>
        <v>0</v>
      </c>
      <c r="L101" s="22"/>
      <c r="M101" s="22"/>
      <c r="N101" s="22"/>
      <c r="O101" s="25">
        <f t="shared" ref="O101:O115" si="221">L101+M101-N101</f>
        <v>0</v>
      </c>
      <c r="P101" s="54">
        <f t="shared" si="176"/>
        <v>2</v>
      </c>
      <c r="Q101" s="54">
        <f t="shared" si="177"/>
        <v>1.5</v>
      </c>
      <c r="R101" s="54">
        <f t="shared" si="178"/>
        <v>3.5</v>
      </c>
      <c r="S101" s="92">
        <f t="shared" si="178"/>
        <v>0</v>
      </c>
      <c r="T101" s="26">
        <v>41036</v>
      </c>
      <c r="U101" s="4" t="s">
        <v>336</v>
      </c>
      <c r="V101" s="6"/>
      <c r="W101" s="6"/>
    </row>
    <row r="102" spans="1:23" x14ac:dyDescent="0.2">
      <c r="A102" s="64">
        <f t="shared" ref="A102:A117" si="222">+A101+0.01</f>
        <v>7.1899999999999959</v>
      </c>
      <c r="B102" s="86">
        <v>0.1</v>
      </c>
      <c r="C102" s="28" t="s">
        <v>314</v>
      </c>
      <c r="D102" s="36">
        <v>2</v>
      </c>
      <c r="E102" s="23"/>
      <c r="F102" s="23">
        <v>2</v>
      </c>
      <c r="G102" s="25">
        <f t="shared" si="174"/>
        <v>0</v>
      </c>
      <c r="H102" s="43"/>
      <c r="I102" s="22"/>
      <c r="J102" s="22"/>
      <c r="K102" s="25">
        <f t="shared" si="185"/>
        <v>0</v>
      </c>
      <c r="L102" s="22"/>
      <c r="M102" s="22"/>
      <c r="N102" s="22"/>
      <c r="O102" s="25">
        <f t="shared" si="221"/>
        <v>0</v>
      </c>
      <c r="P102" s="54">
        <f t="shared" si="176"/>
        <v>2</v>
      </c>
      <c r="Q102" s="54">
        <f t="shared" si="177"/>
        <v>0</v>
      </c>
      <c r="R102" s="54">
        <f t="shared" si="178"/>
        <v>2</v>
      </c>
      <c r="S102" s="92">
        <f t="shared" si="178"/>
        <v>0</v>
      </c>
      <c r="T102" s="6"/>
      <c r="U102" s="4"/>
      <c r="V102" s="6"/>
      <c r="W102" s="6"/>
    </row>
    <row r="103" spans="1:23" x14ac:dyDescent="0.2">
      <c r="A103" s="64">
        <f t="shared" si="222"/>
        <v>7.1999999999999957</v>
      </c>
      <c r="B103" s="86">
        <v>0.1</v>
      </c>
      <c r="C103" s="28" t="s">
        <v>317</v>
      </c>
      <c r="D103" s="36">
        <v>2</v>
      </c>
      <c r="E103" s="23"/>
      <c r="F103" s="23">
        <v>2</v>
      </c>
      <c r="G103" s="25">
        <f t="shared" ref="G103:G104" si="223">(D103+E103-F103)*(B103&lt;=$T$5)</f>
        <v>0</v>
      </c>
      <c r="H103" s="43"/>
      <c r="I103" s="22"/>
      <c r="J103" s="22"/>
      <c r="K103" s="25">
        <f t="shared" ref="K103:K104" si="224">(H103+I103-J103)*(B103&lt;=$T$5)</f>
        <v>0</v>
      </c>
      <c r="L103" s="22"/>
      <c r="M103" s="22"/>
      <c r="N103" s="22"/>
      <c r="O103" s="25">
        <f t="shared" ref="O103:O104" si="225">L103+M103-N103</f>
        <v>0</v>
      </c>
      <c r="P103" s="54">
        <f t="shared" ref="P103:P104" si="226">D103+H103+L103</f>
        <v>2</v>
      </c>
      <c r="Q103" s="54">
        <f t="shared" ref="Q103:Q104" si="227">E103+I103+M103</f>
        <v>0</v>
      </c>
      <c r="R103" s="54">
        <f t="shared" ref="R103:R104" si="228">F103+J103+N103</f>
        <v>2</v>
      </c>
      <c r="S103" s="92">
        <f t="shared" ref="S103:S104" si="229">G103+K103+O103</f>
        <v>0</v>
      </c>
      <c r="T103" s="6"/>
      <c r="U103" s="4" t="s">
        <v>316</v>
      </c>
      <c r="V103" s="6"/>
      <c r="W103" s="6"/>
    </row>
    <row r="104" spans="1:23" x14ac:dyDescent="0.2">
      <c r="A104" s="95">
        <f t="shared" si="222"/>
        <v>7.2099999999999955</v>
      </c>
      <c r="B104" s="96">
        <v>1</v>
      </c>
      <c r="C104" s="28" t="s">
        <v>58</v>
      </c>
      <c r="D104" s="36">
        <v>14</v>
      </c>
      <c r="E104" s="23"/>
      <c r="F104" s="23"/>
      <c r="G104" s="25">
        <f t="shared" si="223"/>
        <v>0</v>
      </c>
      <c r="H104" s="43">
        <v>1</v>
      </c>
      <c r="I104" s="22"/>
      <c r="J104" s="22"/>
      <c r="K104" s="25">
        <f t="shared" si="224"/>
        <v>0</v>
      </c>
      <c r="L104" s="22"/>
      <c r="M104" s="22"/>
      <c r="N104" s="22"/>
      <c r="O104" s="25">
        <f t="shared" si="225"/>
        <v>0</v>
      </c>
      <c r="P104" s="54">
        <f t="shared" si="226"/>
        <v>15</v>
      </c>
      <c r="Q104" s="54">
        <f t="shared" si="227"/>
        <v>0</v>
      </c>
      <c r="R104" s="54">
        <f t="shared" si="228"/>
        <v>0</v>
      </c>
      <c r="S104" s="92">
        <f t="shared" si="229"/>
        <v>0</v>
      </c>
      <c r="T104" s="6"/>
      <c r="U104" s="4"/>
      <c r="V104" s="6"/>
      <c r="W104" s="6"/>
    </row>
    <row r="105" spans="1:23" x14ac:dyDescent="0.2">
      <c r="A105" s="95">
        <f t="shared" si="222"/>
        <v>7.2199999999999953</v>
      </c>
      <c r="B105" s="96">
        <v>1</v>
      </c>
      <c r="C105" s="28" t="s">
        <v>59</v>
      </c>
      <c r="D105" s="36">
        <v>14</v>
      </c>
      <c r="E105" s="23"/>
      <c r="F105" s="23"/>
      <c r="G105" s="25">
        <f t="shared" si="174"/>
        <v>0</v>
      </c>
      <c r="H105" s="43">
        <v>1</v>
      </c>
      <c r="I105" s="22"/>
      <c r="J105" s="22"/>
      <c r="K105" s="25">
        <f t="shared" si="185"/>
        <v>0</v>
      </c>
      <c r="L105" s="22"/>
      <c r="M105" s="22"/>
      <c r="N105" s="22"/>
      <c r="O105" s="25">
        <f t="shared" si="221"/>
        <v>0</v>
      </c>
      <c r="P105" s="54">
        <f t="shared" si="176"/>
        <v>15</v>
      </c>
      <c r="Q105" s="54">
        <f t="shared" si="177"/>
        <v>0</v>
      </c>
      <c r="R105" s="54">
        <f t="shared" si="178"/>
        <v>0</v>
      </c>
      <c r="S105" s="92">
        <f t="shared" si="178"/>
        <v>0</v>
      </c>
      <c r="T105" s="6"/>
      <c r="U105" s="4"/>
      <c r="V105" s="6"/>
      <c r="W105" s="6"/>
    </row>
    <row r="106" spans="1:23" x14ac:dyDescent="0.2">
      <c r="A106" s="95">
        <f t="shared" si="222"/>
        <v>7.2299999999999951</v>
      </c>
      <c r="B106" s="96">
        <v>1</v>
      </c>
      <c r="C106" s="28" t="s">
        <v>60</v>
      </c>
      <c r="D106" s="36">
        <v>2</v>
      </c>
      <c r="E106" s="23"/>
      <c r="F106" s="23"/>
      <c r="G106" s="25">
        <f t="shared" si="174"/>
        <v>0</v>
      </c>
      <c r="H106" s="43">
        <v>28</v>
      </c>
      <c r="I106" s="22"/>
      <c r="J106" s="22"/>
      <c r="K106" s="25">
        <f t="shared" si="185"/>
        <v>0</v>
      </c>
      <c r="L106" s="22"/>
      <c r="M106" s="22"/>
      <c r="N106" s="22"/>
      <c r="O106" s="25">
        <f t="shared" si="221"/>
        <v>0</v>
      </c>
      <c r="P106" s="54">
        <f t="shared" si="176"/>
        <v>30</v>
      </c>
      <c r="Q106" s="54">
        <f t="shared" si="177"/>
        <v>0</v>
      </c>
      <c r="R106" s="54">
        <f t="shared" si="178"/>
        <v>0</v>
      </c>
      <c r="S106" s="92">
        <f t="shared" si="178"/>
        <v>0</v>
      </c>
      <c r="T106" s="6"/>
      <c r="U106" s="4" t="str">
        <f>"Based on task "&amp;TEXT(A105,"#.00")</f>
        <v>Based on task 7.22</v>
      </c>
      <c r="V106" s="6"/>
      <c r="W106" s="6"/>
    </row>
    <row r="107" spans="1:23" x14ac:dyDescent="0.2">
      <c r="A107" s="64">
        <f t="shared" si="222"/>
        <v>7.2399999999999949</v>
      </c>
      <c r="B107" s="96">
        <v>0.1</v>
      </c>
      <c r="C107" s="28" t="s">
        <v>62</v>
      </c>
      <c r="D107" s="36">
        <v>4</v>
      </c>
      <c r="E107" s="23">
        <v>-2</v>
      </c>
      <c r="F107" s="23">
        <v>2</v>
      </c>
      <c r="G107" s="25">
        <f t="shared" si="174"/>
        <v>0</v>
      </c>
      <c r="H107" s="43">
        <v>1</v>
      </c>
      <c r="I107" s="22"/>
      <c r="J107" s="22"/>
      <c r="K107" s="25">
        <f t="shared" si="185"/>
        <v>1</v>
      </c>
      <c r="L107" s="22"/>
      <c r="M107" s="22"/>
      <c r="N107" s="22"/>
      <c r="O107" s="25">
        <f t="shared" si="221"/>
        <v>0</v>
      </c>
      <c r="P107" s="54">
        <f t="shared" si="176"/>
        <v>5</v>
      </c>
      <c r="Q107" s="54">
        <f t="shared" si="177"/>
        <v>-2</v>
      </c>
      <c r="R107" s="54">
        <f t="shared" si="178"/>
        <v>2</v>
      </c>
      <c r="S107" s="92">
        <f t="shared" si="178"/>
        <v>1</v>
      </c>
      <c r="T107" s="26">
        <v>41038</v>
      </c>
      <c r="U107" s="4"/>
      <c r="V107" s="6"/>
      <c r="W107" s="6"/>
    </row>
    <row r="108" spans="1:23" x14ac:dyDescent="0.2">
      <c r="A108" s="95">
        <f t="shared" si="222"/>
        <v>7.2499999999999947</v>
      </c>
      <c r="B108" s="96">
        <v>0.1</v>
      </c>
      <c r="C108" s="28" t="s">
        <v>318</v>
      </c>
      <c r="D108" s="36">
        <v>8</v>
      </c>
      <c r="E108" s="23">
        <v>4</v>
      </c>
      <c r="F108" s="23">
        <v>12</v>
      </c>
      <c r="G108" s="25">
        <f t="shared" si="174"/>
        <v>0</v>
      </c>
      <c r="H108" s="43">
        <v>1</v>
      </c>
      <c r="I108" s="22"/>
      <c r="J108" s="22"/>
      <c r="K108" s="25">
        <f t="shared" si="185"/>
        <v>1</v>
      </c>
      <c r="L108" s="22"/>
      <c r="M108" s="22"/>
      <c r="N108" s="22"/>
      <c r="O108" s="25">
        <f t="shared" si="221"/>
        <v>0</v>
      </c>
      <c r="P108" s="54">
        <f t="shared" si="176"/>
        <v>9</v>
      </c>
      <c r="Q108" s="54">
        <f t="shared" si="177"/>
        <v>4</v>
      </c>
      <c r="R108" s="54">
        <f t="shared" si="178"/>
        <v>12</v>
      </c>
      <c r="S108" s="92">
        <f t="shared" si="178"/>
        <v>1</v>
      </c>
      <c r="T108" s="6"/>
      <c r="U108" s="4"/>
      <c r="V108" s="6"/>
      <c r="W108" s="6"/>
    </row>
    <row r="109" spans="1:23" x14ac:dyDescent="0.2">
      <c r="A109" s="61">
        <f t="shared" si="222"/>
        <v>7.2599999999999945</v>
      </c>
      <c r="B109" s="87">
        <v>1</v>
      </c>
      <c r="C109" s="28" t="s">
        <v>319</v>
      </c>
      <c r="D109" s="36">
        <v>5</v>
      </c>
      <c r="E109" s="23"/>
      <c r="F109" s="23"/>
      <c r="G109" s="25">
        <f t="shared" si="174"/>
        <v>0</v>
      </c>
      <c r="H109" s="43">
        <v>1</v>
      </c>
      <c r="I109" s="22"/>
      <c r="J109" s="22"/>
      <c r="K109" s="25">
        <f t="shared" si="185"/>
        <v>0</v>
      </c>
      <c r="L109" s="22"/>
      <c r="M109" s="22"/>
      <c r="N109" s="22"/>
      <c r="O109" s="25">
        <f t="shared" si="221"/>
        <v>0</v>
      </c>
      <c r="P109" s="54">
        <f t="shared" si="176"/>
        <v>6</v>
      </c>
      <c r="Q109" s="54">
        <f t="shared" si="177"/>
        <v>0</v>
      </c>
      <c r="R109" s="54">
        <f t="shared" si="178"/>
        <v>0</v>
      </c>
      <c r="S109" s="92">
        <f t="shared" si="178"/>
        <v>0</v>
      </c>
      <c r="T109" s="6"/>
      <c r="U109" s="4"/>
      <c r="V109" s="6"/>
      <c r="W109" s="6"/>
    </row>
    <row r="110" spans="1:23" x14ac:dyDescent="0.2">
      <c r="A110" s="64">
        <f t="shared" si="222"/>
        <v>7.2699999999999942</v>
      </c>
      <c r="B110" s="87">
        <v>0.1</v>
      </c>
      <c r="C110" s="28" t="s">
        <v>63</v>
      </c>
      <c r="D110" s="36">
        <v>2</v>
      </c>
      <c r="E110" s="23">
        <v>-2</v>
      </c>
      <c r="F110" s="23"/>
      <c r="G110" s="25">
        <f t="shared" si="174"/>
        <v>0</v>
      </c>
      <c r="H110" s="43">
        <v>1</v>
      </c>
      <c r="I110" s="22"/>
      <c r="J110" s="22"/>
      <c r="K110" s="25">
        <f t="shared" si="185"/>
        <v>1</v>
      </c>
      <c r="L110" s="22"/>
      <c r="M110" s="22"/>
      <c r="N110" s="22"/>
      <c r="O110" s="25">
        <f t="shared" si="221"/>
        <v>0</v>
      </c>
      <c r="P110" s="54">
        <f t="shared" si="176"/>
        <v>3</v>
      </c>
      <c r="Q110" s="54">
        <f t="shared" si="177"/>
        <v>-2</v>
      </c>
      <c r="R110" s="54">
        <f t="shared" si="178"/>
        <v>0</v>
      </c>
      <c r="S110" s="92">
        <f t="shared" si="178"/>
        <v>1</v>
      </c>
      <c r="T110" s="26">
        <v>41071</v>
      </c>
      <c r="U110" s="4" t="s">
        <v>338</v>
      </c>
      <c r="V110" s="6"/>
      <c r="W110" s="6"/>
    </row>
    <row r="111" spans="1:23" x14ac:dyDescent="0.2">
      <c r="A111" s="64">
        <f t="shared" si="222"/>
        <v>7.279999999999994</v>
      </c>
      <c r="B111" s="87">
        <v>0.1</v>
      </c>
      <c r="C111" s="28" t="s">
        <v>337</v>
      </c>
      <c r="D111" s="36">
        <v>2</v>
      </c>
      <c r="E111" s="23">
        <v>14</v>
      </c>
      <c r="F111" s="23">
        <v>16</v>
      </c>
      <c r="G111" s="25">
        <f t="shared" si="174"/>
        <v>0</v>
      </c>
      <c r="H111" s="43">
        <v>1</v>
      </c>
      <c r="I111" s="22"/>
      <c r="J111" s="22"/>
      <c r="K111" s="25">
        <f t="shared" si="185"/>
        <v>1</v>
      </c>
      <c r="L111" s="22"/>
      <c r="M111" s="22"/>
      <c r="N111" s="22"/>
      <c r="O111" s="25">
        <f t="shared" si="221"/>
        <v>0</v>
      </c>
      <c r="P111" s="54">
        <f t="shared" si="176"/>
        <v>3</v>
      </c>
      <c r="Q111" s="54">
        <f t="shared" si="177"/>
        <v>14</v>
      </c>
      <c r="R111" s="54">
        <f t="shared" si="178"/>
        <v>16</v>
      </c>
      <c r="S111" s="92">
        <f t="shared" si="178"/>
        <v>1</v>
      </c>
      <c r="T111" s="26">
        <v>41071</v>
      </c>
      <c r="U111" s="4" t="s">
        <v>339</v>
      </c>
      <c r="V111" s="6"/>
      <c r="W111" s="6"/>
    </row>
    <row r="112" spans="1:23" x14ac:dyDescent="0.2">
      <c r="A112" s="61">
        <f t="shared" si="222"/>
        <v>7.2899999999999938</v>
      </c>
      <c r="B112" s="87">
        <v>0.1</v>
      </c>
      <c r="C112" s="28" t="s">
        <v>65</v>
      </c>
      <c r="D112" s="36">
        <v>7</v>
      </c>
      <c r="E112" s="23"/>
      <c r="F112" s="23"/>
      <c r="G112" s="25">
        <f t="shared" si="174"/>
        <v>7</v>
      </c>
      <c r="H112" s="43">
        <v>1</v>
      </c>
      <c r="I112" s="22"/>
      <c r="J112" s="22"/>
      <c r="K112" s="25">
        <f t="shared" si="185"/>
        <v>1</v>
      </c>
      <c r="L112" s="22"/>
      <c r="M112" s="22"/>
      <c r="N112" s="22"/>
      <c r="O112" s="25">
        <f t="shared" si="221"/>
        <v>0</v>
      </c>
      <c r="P112" s="54">
        <f t="shared" si="176"/>
        <v>8</v>
      </c>
      <c r="Q112" s="54">
        <f t="shared" si="177"/>
        <v>0</v>
      </c>
      <c r="R112" s="54">
        <f t="shared" si="178"/>
        <v>0</v>
      </c>
      <c r="S112" s="92">
        <f t="shared" si="178"/>
        <v>8</v>
      </c>
      <c r="T112" s="6"/>
      <c r="U112" s="4" t="s">
        <v>114</v>
      </c>
      <c r="V112" s="6"/>
      <c r="W112" s="6"/>
    </row>
    <row r="113" spans="1:23" x14ac:dyDescent="0.2">
      <c r="A113" s="61">
        <f t="shared" si="222"/>
        <v>7.2999999999999936</v>
      </c>
      <c r="B113" s="87">
        <v>0.1</v>
      </c>
      <c r="C113" s="28" t="s">
        <v>66</v>
      </c>
      <c r="D113" s="36">
        <v>1</v>
      </c>
      <c r="E113" s="23"/>
      <c r="F113" s="23"/>
      <c r="G113" s="25">
        <f t="shared" si="174"/>
        <v>1</v>
      </c>
      <c r="H113" s="43"/>
      <c r="I113" s="22"/>
      <c r="J113" s="22"/>
      <c r="K113" s="25">
        <f t="shared" si="185"/>
        <v>0</v>
      </c>
      <c r="L113" s="22"/>
      <c r="M113" s="22"/>
      <c r="N113" s="22"/>
      <c r="O113" s="25">
        <f t="shared" si="221"/>
        <v>0</v>
      </c>
      <c r="P113" s="54">
        <f t="shared" si="176"/>
        <v>1</v>
      </c>
      <c r="Q113" s="54">
        <f t="shared" si="177"/>
        <v>0</v>
      </c>
      <c r="R113" s="54">
        <f t="shared" si="178"/>
        <v>0</v>
      </c>
      <c r="S113" s="92">
        <f t="shared" si="178"/>
        <v>1</v>
      </c>
      <c r="T113" s="6"/>
      <c r="U113" s="4" t="str">
        <f>"Charles' work for this is in task "&amp;TEXT(A63,"#.0")&amp;" "&amp;TEXT(C63,"#")</f>
        <v>Charles' work for this is in task 5.0 SAPA export format</v>
      </c>
      <c r="V113" s="6"/>
      <c r="W113" s="6"/>
    </row>
    <row r="114" spans="1:23" x14ac:dyDescent="0.2">
      <c r="A114" s="61">
        <f t="shared" si="222"/>
        <v>7.3099999999999934</v>
      </c>
      <c r="B114" s="87">
        <v>0.1</v>
      </c>
      <c r="C114" s="28" t="s">
        <v>67</v>
      </c>
      <c r="D114" s="36">
        <v>7</v>
      </c>
      <c r="E114" s="23"/>
      <c r="F114" s="23"/>
      <c r="G114" s="25">
        <f t="shared" si="174"/>
        <v>7</v>
      </c>
      <c r="H114" s="43"/>
      <c r="I114" s="22"/>
      <c r="J114" s="22"/>
      <c r="K114" s="25">
        <f t="shared" si="185"/>
        <v>0</v>
      </c>
      <c r="L114" s="22"/>
      <c r="M114" s="22"/>
      <c r="N114" s="22"/>
      <c r="O114" s="25">
        <f t="shared" si="221"/>
        <v>0</v>
      </c>
      <c r="P114" s="54">
        <f t="shared" si="176"/>
        <v>7</v>
      </c>
      <c r="Q114" s="54">
        <f t="shared" si="177"/>
        <v>0</v>
      </c>
      <c r="R114" s="54">
        <f t="shared" si="178"/>
        <v>0</v>
      </c>
      <c r="S114" s="92">
        <f t="shared" si="178"/>
        <v>7</v>
      </c>
      <c r="T114" s="6"/>
      <c r="U114" s="4" t="s">
        <v>177</v>
      </c>
      <c r="V114" s="6"/>
      <c r="W114" s="6"/>
    </row>
    <row r="115" spans="1:23" x14ac:dyDescent="0.2">
      <c r="A115" s="61">
        <f t="shared" si="222"/>
        <v>7.3199999999999932</v>
      </c>
      <c r="B115" s="87">
        <v>0.1</v>
      </c>
      <c r="C115" s="28" t="s">
        <v>74</v>
      </c>
      <c r="D115" s="36">
        <v>10</v>
      </c>
      <c r="E115" s="23"/>
      <c r="F115" s="23">
        <v>8</v>
      </c>
      <c r="G115" s="25">
        <f t="shared" si="174"/>
        <v>2</v>
      </c>
      <c r="H115" s="43">
        <v>1</v>
      </c>
      <c r="I115" s="22"/>
      <c r="J115" s="22"/>
      <c r="K115" s="25">
        <f t="shared" si="185"/>
        <v>1</v>
      </c>
      <c r="L115" s="22"/>
      <c r="M115" s="22"/>
      <c r="N115" s="22"/>
      <c r="O115" s="25">
        <f t="shared" si="221"/>
        <v>0</v>
      </c>
      <c r="P115" s="54">
        <f t="shared" si="176"/>
        <v>11</v>
      </c>
      <c r="Q115" s="54">
        <f t="shared" si="177"/>
        <v>0</v>
      </c>
      <c r="R115" s="54">
        <f t="shared" si="178"/>
        <v>8</v>
      </c>
      <c r="S115" s="92">
        <f t="shared" si="178"/>
        <v>3</v>
      </c>
      <c r="T115" s="6"/>
      <c r="V115" s="6"/>
      <c r="W115" s="6"/>
    </row>
    <row r="116" spans="1:23" x14ac:dyDescent="0.2">
      <c r="A116" s="61">
        <f t="shared" si="222"/>
        <v>7.329999999999993</v>
      </c>
      <c r="B116" s="87">
        <v>0.1</v>
      </c>
      <c r="C116" s="28" t="s">
        <v>322</v>
      </c>
      <c r="D116" s="36">
        <v>7</v>
      </c>
      <c r="E116" s="23">
        <v>5</v>
      </c>
      <c r="F116" s="23">
        <v>8</v>
      </c>
      <c r="G116" s="25">
        <f t="shared" si="174"/>
        <v>4</v>
      </c>
      <c r="H116" s="43">
        <v>1</v>
      </c>
      <c r="I116" s="22"/>
      <c r="J116" s="22"/>
      <c r="K116" s="25">
        <f t="shared" si="185"/>
        <v>1</v>
      </c>
      <c r="L116" s="22"/>
      <c r="M116" s="22"/>
      <c r="N116" s="22"/>
      <c r="O116" s="25">
        <f t="shared" ref="O116:O118" si="230">L116+M116-N116</f>
        <v>0</v>
      </c>
      <c r="P116" s="54">
        <f t="shared" si="176"/>
        <v>8</v>
      </c>
      <c r="Q116" s="54">
        <f t="shared" si="177"/>
        <v>5</v>
      </c>
      <c r="R116" s="54">
        <f t="shared" si="178"/>
        <v>8</v>
      </c>
      <c r="S116" s="92">
        <f t="shared" si="178"/>
        <v>5</v>
      </c>
      <c r="T116" s="6"/>
      <c r="U116" s="4"/>
      <c r="V116" s="6"/>
      <c r="W116" s="6"/>
    </row>
    <row r="117" spans="1:23" x14ac:dyDescent="0.2">
      <c r="A117" s="61">
        <f t="shared" si="222"/>
        <v>7.3399999999999928</v>
      </c>
      <c r="B117" s="87">
        <v>0.1</v>
      </c>
      <c r="C117" s="28" t="s">
        <v>349</v>
      </c>
      <c r="D117" s="36">
        <v>14</v>
      </c>
      <c r="E117" s="23"/>
      <c r="F117" s="23">
        <v>4</v>
      </c>
      <c r="G117" s="25">
        <f t="shared" ref="G117" si="231">(D117+E117-F117)*(B117&lt;=$T$5)</f>
        <v>10</v>
      </c>
      <c r="H117" s="43">
        <v>2</v>
      </c>
      <c r="I117" s="22"/>
      <c r="J117" s="22">
        <v>1</v>
      </c>
      <c r="K117" s="25">
        <f t="shared" ref="K117" si="232">(H117+I117-J117)*(B117&lt;=$T$5)</f>
        <v>1</v>
      </c>
      <c r="L117" s="22"/>
      <c r="M117" s="22"/>
      <c r="N117" s="22"/>
      <c r="O117" s="25">
        <f t="shared" ref="O117" si="233">L117+M117-N117</f>
        <v>0</v>
      </c>
      <c r="P117" s="54">
        <f t="shared" ref="P117" si="234">D117+H117+L117</f>
        <v>16</v>
      </c>
      <c r="Q117" s="54">
        <f t="shared" ref="Q117" si="235">E117+I117+M117</f>
        <v>0</v>
      </c>
      <c r="R117" s="54">
        <f t="shared" ref="R117" si="236">F117+J117+N117</f>
        <v>5</v>
      </c>
      <c r="S117" s="92">
        <f t="shared" ref="S117" si="237">G117+K117+O117</f>
        <v>11</v>
      </c>
      <c r="T117" s="6"/>
      <c r="U117" s="4" t="s">
        <v>350</v>
      </c>
      <c r="V117" s="6"/>
      <c r="W117" s="6"/>
    </row>
    <row r="118" spans="1:23" x14ac:dyDescent="0.2">
      <c r="A118" s="64">
        <f>+A117+0.01</f>
        <v>7.3499999999999925</v>
      </c>
      <c r="B118" s="87">
        <v>0.2</v>
      </c>
      <c r="C118" s="28" t="s">
        <v>347</v>
      </c>
      <c r="D118" s="36">
        <v>28</v>
      </c>
      <c r="E118" s="23"/>
      <c r="F118" s="23">
        <v>28</v>
      </c>
      <c r="G118" s="25">
        <f t="shared" si="174"/>
        <v>0</v>
      </c>
      <c r="H118" s="43"/>
      <c r="I118" s="22"/>
      <c r="J118" s="22"/>
      <c r="K118" s="25">
        <f t="shared" si="185"/>
        <v>0</v>
      </c>
      <c r="L118" s="22"/>
      <c r="M118" s="22"/>
      <c r="N118" s="22"/>
      <c r="O118" s="25">
        <f t="shared" si="230"/>
        <v>0</v>
      </c>
      <c r="P118" s="54">
        <f t="shared" si="176"/>
        <v>28</v>
      </c>
      <c r="Q118" s="54">
        <f t="shared" si="177"/>
        <v>0</v>
      </c>
      <c r="R118" s="54">
        <f t="shared" si="178"/>
        <v>28</v>
      </c>
      <c r="S118" s="92">
        <f t="shared" si="178"/>
        <v>0</v>
      </c>
      <c r="T118" s="6"/>
      <c r="U118" s="4"/>
      <c r="V118" s="6"/>
      <c r="W118" s="6"/>
    </row>
    <row r="119" spans="1:23" x14ac:dyDescent="0.2">
      <c r="A119" s="27"/>
      <c r="B119" s="84"/>
      <c r="C119" s="50"/>
      <c r="D119" s="65">
        <f t="shared" ref="D119:S119" si="238">SUM(D82:D118)</f>
        <v>278.89999999999998</v>
      </c>
      <c r="E119" s="66">
        <f t="shared" si="238"/>
        <v>47.1</v>
      </c>
      <c r="F119" s="66">
        <f t="shared" si="238"/>
        <v>153</v>
      </c>
      <c r="G119" s="66">
        <f t="shared" si="238"/>
        <v>76</v>
      </c>
      <c r="H119" s="65">
        <f t="shared" si="238"/>
        <v>68</v>
      </c>
      <c r="I119" s="66">
        <f t="shared" si="238"/>
        <v>2</v>
      </c>
      <c r="J119" s="66">
        <f t="shared" si="238"/>
        <v>3</v>
      </c>
      <c r="K119" s="66">
        <f t="shared" si="238"/>
        <v>21</v>
      </c>
      <c r="L119" s="65">
        <f t="shared" si="238"/>
        <v>0</v>
      </c>
      <c r="M119" s="66">
        <f t="shared" si="238"/>
        <v>0</v>
      </c>
      <c r="N119" s="66">
        <f t="shared" si="238"/>
        <v>0</v>
      </c>
      <c r="O119" s="66">
        <f t="shared" si="238"/>
        <v>0</v>
      </c>
      <c r="P119" s="65">
        <f t="shared" si="238"/>
        <v>346.9</v>
      </c>
      <c r="Q119" s="66">
        <f t="shared" si="238"/>
        <v>49.1</v>
      </c>
      <c r="R119" s="66">
        <f t="shared" si="238"/>
        <v>156</v>
      </c>
      <c r="S119" s="67">
        <f t="shared" si="238"/>
        <v>97</v>
      </c>
      <c r="T119" s="6"/>
      <c r="U119" s="4"/>
      <c r="V119" s="6"/>
      <c r="W119" s="6"/>
    </row>
    <row r="120" spans="1:23" x14ac:dyDescent="0.2">
      <c r="A120" s="27"/>
      <c r="B120" s="84"/>
      <c r="C120" s="28"/>
      <c r="D120" s="65"/>
      <c r="E120" s="66"/>
      <c r="F120" s="66"/>
      <c r="G120" s="66"/>
      <c r="H120" s="65"/>
      <c r="I120" s="66"/>
      <c r="J120" s="66"/>
      <c r="K120" s="66"/>
      <c r="L120" s="65"/>
      <c r="M120" s="66"/>
      <c r="N120" s="66"/>
      <c r="O120" s="66"/>
      <c r="P120" s="65"/>
      <c r="Q120" s="66"/>
      <c r="R120" s="66"/>
      <c r="S120" s="67"/>
      <c r="T120" s="6"/>
      <c r="U120" s="4"/>
      <c r="V120" s="6"/>
      <c r="W120" s="6"/>
    </row>
    <row r="121" spans="1:23" ht="12.75" customHeight="1" x14ac:dyDescent="0.2">
      <c r="A121" s="130" t="str">
        <f>A$7</f>
        <v>Ref</v>
      </c>
      <c r="B121" s="132" t="str">
        <f>B$7</f>
        <v>V</v>
      </c>
      <c r="C121" s="130" t="str">
        <f>C$7</f>
        <v>Task</v>
      </c>
      <c r="D121" s="125" t="str">
        <f>D$7</f>
        <v>David</v>
      </c>
      <c r="E121" s="126"/>
      <c r="F121" s="126"/>
      <c r="G121" s="127"/>
      <c r="H121" s="125" t="str">
        <f>H$7</f>
        <v>Charles</v>
      </c>
      <c r="I121" s="126"/>
      <c r="J121" s="126"/>
      <c r="K121" s="127"/>
      <c r="L121" s="125" t="str">
        <f>L$7</f>
        <v>Others</v>
      </c>
      <c r="M121" s="126"/>
      <c r="N121" s="126"/>
      <c r="O121" s="127"/>
      <c r="P121" s="125" t="str">
        <f>P$7</f>
        <v>Total</v>
      </c>
      <c r="Q121" s="126"/>
      <c r="R121" s="126"/>
      <c r="S121" s="127"/>
      <c r="T121" s="128" t="str">
        <f>T$7</f>
        <v>Est/Act Date</v>
      </c>
      <c r="U121" s="130" t="str">
        <f>U$7</f>
        <v>Comments</v>
      </c>
    </row>
    <row r="122" spans="1:23" ht="22.5" customHeight="1" x14ac:dyDescent="0.2">
      <c r="A122" s="131"/>
      <c r="B122" s="133"/>
      <c r="C122" s="131"/>
      <c r="D122" s="34" t="str">
        <f>D$8</f>
        <v xml:space="preserve">Est. </v>
      </c>
      <c r="E122" s="34" t="str">
        <f>E$8</f>
        <v>Var</v>
      </c>
      <c r="F122" s="34" t="str">
        <f>F$8</f>
        <v>Done</v>
      </c>
      <c r="G122" s="34" t="str">
        <f t="shared" ref="G122:S122" si="239">G$8</f>
        <v>To Do</v>
      </c>
      <c r="H122" s="34" t="str">
        <f t="shared" si="239"/>
        <v xml:space="preserve">Est. </v>
      </c>
      <c r="I122" s="34" t="str">
        <f t="shared" si="239"/>
        <v>Var</v>
      </c>
      <c r="J122" s="34" t="str">
        <f>J$8</f>
        <v>Done</v>
      </c>
      <c r="K122" s="34" t="str">
        <f t="shared" si="239"/>
        <v>To Do</v>
      </c>
      <c r="L122" s="34" t="str">
        <f t="shared" si="239"/>
        <v xml:space="preserve">Est. </v>
      </c>
      <c r="M122" s="34" t="str">
        <f t="shared" si="239"/>
        <v>Var</v>
      </c>
      <c r="N122" s="34" t="str">
        <f>N$8</f>
        <v>Done</v>
      </c>
      <c r="O122" s="34" t="str">
        <f t="shared" si="239"/>
        <v>To Do</v>
      </c>
      <c r="P122" s="34" t="str">
        <f t="shared" si="239"/>
        <v xml:space="preserve">Est. </v>
      </c>
      <c r="Q122" s="34" t="str">
        <f t="shared" si="239"/>
        <v>Var</v>
      </c>
      <c r="R122" s="34" t="str">
        <f t="shared" si="239"/>
        <v>Done</v>
      </c>
      <c r="S122" s="34" t="str">
        <f t="shared" si="239"/>
        <v>To Do</v>
      </c>
      <c r="T122" s="129"/>
      <c r="U122" s="131"/>
    </row>
    <row r="123" spans="1:23" x14ac:dyDescent="0.2">
      <c r="A123" s="7"/>
      <c r="C123" s="12" t="s">
        <v>23</v>
      </c>
      <c r="D123" s="35"/>
      <c r="E123" s="38"/>
      <c r="F123" s="21"/>
      <c r="G123" s="30"/>
      <c r="H123" s="44"/>
      <c r="I123" s="45"/>
      <c r="J123" s="45"/>
      <c r="K123" s="46"/>
      <c r="L123" s="45"/>
      <c r="M123" s="45"/>
      <c r="N123" s="45"/>
      <c r="O123" s="45"/>
      <c r="P123" s="35"/>
      <c r="Q123" s="38"/>
      <c r="R123" s="38"/>
      <c r="S123" s="24"/>
      <c r="T123" s="6"/>
    </row>
    <row r="124" spans="1:23" x14ac:dyDescent="0.2">
      <c r="A124" s="59">
        <f>A83+1</f>
        <v>8</v>
      </c>
      <c r="B124" s="86">
        <v>1</v>
      </c>
      <c r="C124" s="13" t="s">
        <v>109</v>
      </c>
      <c r="D124" s="36">
        <v>4</v>
      </c>
      <c r="E124" s="23"/>
      <c r="F124" s="23"/>
      <c r="G124" s="25">
        <f t="shared" ref="G124:G127" si="240">(D124+E124-F124)*(B124&lt;=$T$5)</f>
        <v>0</v>
      </c>
      <c r="H124" s="43"/>
      <c r="I124" s="22"/>
      <c r="J124" s="22"/>
      <c r="K124" s="25">
        <f t="shared" ref="K124:K127" si="241">(H124+I124-J124)*(B124&lt;=$T$5)</f>
        <v>0</v>
      </c>
      <c r="L124" s="22"/>
      <c r="M124" s="22"/>
      <c r="N124" s="22"/>
      <c r="O124" s="25">
        <f t="shared" ref="O124" si="242">L124+M124-N124</f>
        <v>0</v>
      </c>
      <c r="P124" s="54">
        <f t="shared" ref="P124:P127" si="243">D124+H124+L124</f>
        <v>4</v>
      </c>
      <c r="Q124" s="54">
        <f t="shared" ref="Q124:Q127" si="244">E124+I124+M124</f>
        <v>0</v>
      </c>
      <c r="R124" s="54">
        <f t="shared" ref="R124:S127" si="245">F124+J124+N124</f>
        <v>0</v>
      </c>
      <c r="S124" s="92">
        <f t="shared" si="245"/>
        <v>0</v>
      </c>
      <c r="T124" s="6"/>
    </row>
    <row r="125" spans="1:23" x14ac:dyDescent="0.2">
      <c r="A125" s="29">
        <f>+A124+0.1</f>
        <v>8.1</v>
      </c>
      <c r="B125" s="86">
        <v>1</v>
      </c>
      <c r="C125" s="13" t="s">
        <v>99</v>
      </c>
      <c r="D125" s="36">
        <v>2</v>
      </c>
      <c r="E125" s="23"/>
      <c r="F125" s="23"/>
      <c r="G125" s="25">
        <f t="shared" si="240"/>
        <v>0</v>
      </c>
      <c r="H125" s="43"/>
      <c r="I125" s="22"/>
      <c r="J125" s="22"/>
      <c r="K125" s="25">
        <f t="shared" si="241"/>
        <v>0</v>
      </c>
      <c r="L125" s="22"/>
      <c r="M125" s="22"/>
      <c r="N125" s="22"/>
      <c r="O125" s="25">
        <f t="shared" ref="O125:O127" si="246">L125+M125-N125</f>
        <v>0</v>
      </c>
      <c r="P125" s="54">
        <f t="shared" si="243"/>
        <v>2</v>
      </c>
      <c r="Q125" s="54">
        <f t="shared" si="244"/>
        <v>0</v>
      </c>
      <c r="R125" s="54">
        <f t="shared" si="245"/>
        <v>0</v>
      </c>
      <c r="S125" s="92">
        <f t="shared" si="245"/>
        <v>0</v>
      </c>
      <c r="T125" s="6"/>
      <c r="U125" s="4" t="s">
        <v>100</v>
      </c>
    </row>
    <row r="126" spans="1:23" x14ac:dyDescent="0.2">
      <c r="A126" s="29">
        <f>+A125+0.1</f>
        <v>8.1999999999999993</v>
      </c>
      <c r="B126" s="96">
        <v>1</v>
      </c>
      <c r="C126" s="13" t="s">
        <v>105</v>
      </c>
      <c r="D126" s="36">
        <v>1</v>
      </c>
      <c r="E126" s="23"/>
      <c r="F126" s="23"/>
      <c r="G126" s="25">
        <f t="shared" si="240"/>
        <v>0</v>
      </c>
      <c r="H126" s="43">
        <v>2</v>
      </c>
      <c r="I126" s="22"/>
      <c r="J126" s="22"/>
      <c r="K126" s="25">
        <f t="shared" si="241"/>
        <v>0</v>
      </c>
      <c r="L126" s="22"/>
      <c r="M126" s="22"/>
      <c r="N126" s="22"/>
      <c r="O126" s="25">
        <f t="shared" si="246"/>
        <v>0</v>
      </c>
      <c r="P126" s="54">
        <f t="shared" si="243"/>
        <v>3</v>
      </c>
      <c r="Q126" s="54">
        <f t="shared" si="244"/>
        <v>0</v>
      </c>
      <c r="R126" s="54">
        <f t="shared" si="245"/>
        <v>0</v>
      </c>
      <c r="S126" s="92">
        <f t="shared" si="245"/>
        <v>0</v>
      </c>
      <c r="T126" s="6"/>
    </row>
    <row r="127" spans="1:23" x14ac:dyDescent="0.2">
      <c r="A127" s="29">
        <f t="shared" ref="A127" si="247">+A126+0.1</f>
        <v>8.2999999999999989</v>
      </c>
      <c r="B127" s="96">
        <v>1</v>
      </c>
      <c r="C127" s="13" t="s">
        <v>104</v>
      </c>
      <c r="D127" s="36"/>
      <c r="E127" s="23"/>
      <c r="F127" s="23"/>
      <c r="G127" s="25">
        <f t="shared" si="240"/>
        <v>0</v>
      </c>
      <c r="H127" s="43"/>
      <c r="I127" s="22"/>
      <c r="J127" s="22"/>
      <c r="K127" s="25">
        <f t="shared" si="241"/>
        <v>0</v>
      </c>
      <c r="L127" s="22"/>
      <c r="M127" s="22"/>
      <c r="N127" s="22"/>
      <c r="O127" s="25">
        <f t="shared" si="246"/>
        <v>0</v>
      </c>
      <c r="P127" s="54">
        <f t="shared" si="243"/>
        <v>0</v>
      </c>
      <c r="Q127" s="54">
        <f t="shared" si="244"/>
        <v>0</v>
      </c>
      <c r="R127" s="54">
        <f t="shared" si="245"/>
        <v>0</v>
      </c>
      <c r="S127" s="92">
        <f t="shared" si="245"/>
        <v>0</v>
      </c>
      <c r="T127" s="6"/>
      <c r="U127" s="4" t="s">
        <v>103</v>
      </c>
    </row>
    <row r="128" spans="1:23" x14ac:dyDescent="0.2">
      <c r="A128" s="19"/>
      <c r="B128" s="85"/>
      <c r="C128" s="50"/>
      <c r="D128" s="65">
        <f>SUM(D123:D127)</f>
        <v>7</v>
      </c>
      <c r="E128" s="66">
        <f t="shared" ref="E128:G128" si="248">SUM(E123:E127)</f>
        <v>0</v>
      </c>
      <c r="F128" s="66">
        <f t="shared" si="248"/>
        <v>0</v>
      </c>
      <c r="G128" s="67">
        <f t="shared" si="248"/>
        <v>0</v>
      </c>
      <c r="H128" s="65">
        <f>SUM(H123:H127)</f>
        <v>2</v>
      </c>
      <c r="I128" s="66">
        <f t="shared" ref="I128" si="249">SUM(I123:I127)</f>
        <v>0</v>
      </c>
      <c r="J128" s="66">
        <f t="shared" ref="J128" si="250">SUM(J123:J127)</f>
        <v>0</v>
      </c>
      <c r="K128" s="67">
        <f t="shared" ref="K128" si="251">SUM(K123:K127)</f>
        <v>0</v>
      </c>
      <c r="L128" s="65">
        <f>SUM(L123:L127)</f>
        <v>0</v>
      </c>
      <c r="M128" s="66">
        <f t="shared" ref="M128" si="252">SUM(M123:M127)</f>
        <v>0</v>
      </c>
      <c r="N128" s="66">
        <f t="shared" ref="N128" si="253">SUM(N123:N127)</f>
        <v>0</v>
      </c>
      <c r="O128" s="67">
        <f t="shared" ref="O128" si="254">SUM(O123:O127)</f>
        <v>0</v>
      </c>
      <c r="P128" s="65">
        <f>SUM(P123:P127)</f>
        <v>9</v>
      </c>
      <c r="Q128" s="66">
        <f t="shared" ref="Q128" si="255">SUM(Q123:Q127)</f>
        <v>0</v>
      </c>
      <c r="R128" s="66">
        <f t="shared" ref="R128" si="256">SUM(R123:R127)</f>
        <v>0</v>
      </c>
      <c r="S128" s="67">
        <f t="shared" ref="S128" si="257">SUM(S123:S127)</f>
        <v>0</v>
      </c>
      <c r="T128" s="14"/>
    </row>
    <row r="129" spans="1:21" x14ac:dyDescent="0.2">
      <c r="A129" s="19"/>
      <c r="B129" s="85"/>
      <c r="C129" s="12" t="s">
        <v>84</v>
      </c>
      <c r="D129" s="35"/>
      <c r="E129" s="38"/>
      <c r="F129" s="21"/>
      <c r="G129" s="30"/>
      <c r="H129" s="47"/>
      <c r="I129" s="21"/>
      <c r="J129" s="21"/>
      <c r="K129" s="30"/>
      <c r="L129" s="21"/>
      <c r="M129" s="21"/>
      <c r="N129" s="21"/>
      <c r="O129" s="21"/>
      <c r="P129" s="35"/>
      <c r="Q129" s="38"/>
      <c r="R129" s="23"/>
      <c r="S129" s="24"/>
      <c r="T129" s="6"/>
    </row>
    <row r="130" spans="1:21" x14ac:dyDescent="0.2">
      <c r="A130" s="59">
        <f>A124+1</f>
        <v>9</v>
      </c>
      <c r="B130" s="86">
        <v>1</v>
      </c>
      <c r="C130" s="13" t="s">
        <v>107</v>
      </c>
      <c r="D130" s="36">
        <v>2</v>
      </c>
      <c r="E130" s="23"/>
      <c r="F130" s="23"/>
      <c r="G130" s="25">
        <f t="shared" ref="G130:G138" si="258">(D130+E130-F130)*(B130="")</f>
        <v>0</v>
      </c>
      <c r="H130" s="43"/>
      <c r="I130" s="22"/>
      <c r="J130" s="22"/>
      <c r="K130" s="25">
        <f t="shared" ref="K130:K138" si="259">(H130+I130-J130)*(B130&lt;=$T$5)</f>
        <v>0</v>
      </c>
      <c r="L130" s="22"/>
      <c r="M130" s="22"/>
      <c r="N130" s="22"/>
      <c r="O130" s="25">
        <f t="shared" ref="O130:O138" si="260">L130+M130-N130</f>
        <v>0</v>
      </c>
      <c r="P130" s="54">
        <f t="shared" ref="P130:P138" si="261">D130+H130+L130</f>
        <v>2</v>
      </c>
      <c r="Q130" s="54">
        <f t="shared" ref="Q130:Q138" si="262">E130+I130+M130</f>
        <v>0</v>
      </c>
      <c r="R130" s="54">
        <f t="shared" ref="R130:S138" si="263">F130+J130+N130</f>
        <v>0</v>
      </c>
      <c r="S130" s="92">
        <f t="shared" si="263"/>
        <v>0</v>
      </c>
      <c r="T130" s="9"/>
      <c r="U130" s="4" t="s">
        <v>108</v>
      </c>
    </row>
    <row r="131" spans="1:21" x14ac:dyDescent="0.2">
      <c r="A131" s="29">
        <f>+A130+0.1</f>
        <v>9.1</v>
      </c>
      <c r="B131" s="86">
        <v>1</v>
      </c>
      <c r="C131" s="13" t="s">
        <v>85</v>
      </c>
      <c r="D131" s="36">
        <v>1</v>
      </c>
      <c r="E131" s="23"/>
      <c r="F131" s="23"/>
      <c r="G131" s="25">
        <f t="shared" si="258"/>
        <v>0</v>
      </c>
      <c r="H131" s="43"/>
      <c r="I131" s="22"/>
      <c r="J131" s="22"/>
      <c r="K131" s="25">
        <f t="shared" si="259"/>
        <v>0</v>
      </c>
      <c r="L131" s="22"/>
      <c r="M131" s="22"/>
      <c r="N131" s="22"/>
      <c r="O131" s="25">
        <f t="shared" si="260"/>
        <v>0</v>
      </c>
      <c r="P131" s="54">
        <f t="shared" si="261"/>
        <v>1</v>
      </c>
      <c r="Q131" s="54">
        <f t="shared" si="262"/>
        <v>0</v>
      </c>
      <c r="R131" s="54">
        <f t="shared" si="263"/>
        <v>0</v>
      </c>
      <c r="S131" s="92">
        <f t="shared" si="263"/>
        <v>0</v>
      </c>
      <c r="T131" s="9"/>
      <c r="U131" s="4" t="str">
        <f>"Based on task "&amp;TEXT(A112,"#.##")</f>
        <v>Based on task 7.29</v>
      </c>
    </row>
    <row r="132" spans="1:21" x14ac:dyDescent="0.2">
      <c r="A132" s="29">
        <f t="shared" ref="A132:A138" si="264">+A131+0.1</f>
        <v>9.1999999999999993</v>
      </c>
      <c r="B132" s="86">
        <v>1</v>
      </c>
      <c r="C132" s="13" t="s">
        <v>89</v>
      </c>
      <c r="D132" s="36">
        <v>1</v>
      </c>
      <c r="E132" s="23"/>
      <c r="F132" s="23"/>
      <c r="G132" s="25">
        <f t="shared" si="258"/>
        <v>0</v>
      </c>
      <c r="H132" s="43">
        <v>1</v>
      </c>
      <c r="I132" s="22"/>
      <c r="J132" s="22"/>
      <c r="K132" s="25">
        <f t="shared" si="259"/>
        <v>0</v>
      </c>
      <c r="L132" s="22"/>
      <c r="M132" s="22"/>
      <c r="N132" s="22"/>
      <c r="O132" s="25">
        <f t="shared" si="260"/>
        <v>0</v>
      </c>
      <c r="P132" s="54">
        <f t="shared" si="261"/>
        <v>2</v>
      </c>
      <c r="Q132" s="54">
        <f t="shared" si="262"/>
        <v>0</v>
      </c>
      <c r="R132" s="54">
        <f t="shared" si="263"/>
        <v>0</v>
      </c>
      <c r="S132" s="92">
        <f t="shared" si="263"/>
        <v>0</v>
      </c>
      <c r="T132" s="9"/>
    </row>
    <row r="133" spans="1:21" x14ac:dyDescent="0.2">
      <c r="A133" s="29">
        <f t="shared" si="264"/>
        <v>9.2999999999999989</v>
      </c>
      <c r="B133" s="86">
        <v>1</v>
      </c>
      <c r="C133" s="13" t="s">
        <v>94</v>
      </c>
      <c r="D133" s="36">
        <v>1</v>
      </c>
      <c r="E133" s="23"/>
      <c r="F133" s="23"/>
      <c r="G133" s="25">
        <f t="shared" si="258"/>
        <v>0</v>
      </c>
      <c r="H133" s="43"/>
      <c r="I133" s="22"/>
      <c r="J133" s="22"/>
      <c r="K133" s="25">
        <f t="shared" si="259"/>
        <v>0</v>
      </c>
      <c r="L133" s="22"/>
      <c r="M133" s="22"/>
      <c r="N133" s="22"/>
      <c r="O133" s="25">
        <f t="shared" si="260"/>
        <v>0</v>
      </c>
      <c r="P133" s="54">
        <f t="shared" si="261"/>
        <v>1</v>
      </c>
      <c r="Q133" s="54">
        <f t="shared" si="262"/>
        <v>0</v>
      </c>
      <c r="R133" s="54">
        <f t="shared" si="263"/>
        <v>0</v>
      </c>
      <c r="S133" s="92">
        <f t="shared" si="263"/>
        <v>0</v>
      </c>
      <c r="T133" s="9"/>
      <c r="U133" s="4"/>
    </row>
    <row r="134" spans="1:21" x14ac:dyDescent="0.2">
      <c r="A134" s="29">
        <f t="shared" si="264"/>
        <v>9.3999999999999986</v>
      </c>
      <c r="B134" s="86">
        <v>1</v>
      </c>
      <c r="C134" s="13" t="s">
        <v>86</v>
      </c>
      <c r="D134" s="36">
        <v>1</v>
      </c>
      <c r="E134" s="23"/>
      <c r="F134" s="23"/>
      <c r="G134" s="25">
        <f t="shared" si="258"/>
        <v>0</v>
      </c>
      <c r="H134" s="43"/>
      <c r="I134" s="22"/>
      <c r="J134" s="22"/>
      <c r="K134" s="25">
        <f t="shared" si="259"/>
        <v>0</v>
      </c>
      <c r="L134" s="22"/>
      <c r="M134" s="22"/>
      <c r="N134" s="22"/>
      <c r="O134" s="25">
        <f t="shared" si="260"/>
        <v>0</v>
      </c>
      <c r="P134" s="54">
        <f t="shared" si="261"/>
        <v>1</v>
      </c>
      <c r="Q134" s="54">
        <f t="shared" si="262"/>
        <v>0</v>
      </c>
      <c r="R134" s="54">
        <f t="shared" si="263"/>
        <v>0</v>
      </c>
      <c r="S134" s="92">
        <f t="shared" si="263"/>
        <v>0</v>
      </c>
      <c r="T134" s="9"/>
      <c r="U134" s="4"/>
    </row>
    <row r="135" spans="1:21" x14ac:dyDescent="0.2">
      <c r="A135" s="29">
        <f t="shared" si="264"/>
        <v>9.4999999999999982</v>
      </c>
      <c r="B135" s="86">
        <v>1</v>
      </c>
      <c r="C135" s="13" t="s">
        <v>87</v>
      </c>
      <c r="D135" s="36">
        <v>1</v>
      </c>
      <c r="E135" s="23"/>
      <c r="F135" s="23"/>
      <c r="G135" s="25">
        <f t="shared" si="258"/>
        <v>0</v>
      </c>
      <c r="H135" s="43"/>
      <c r="I135" s="22"/>
      <c r="J135" s="22"/>
      <c r="K135" s="25">
        <f t="shared" si="259"/>
        <v>0</v>
      </c>
      <c r="L135" s="22"/>
      <c r="M135" s="22"/>
      <c r="N135" s="22"/>
      <c r="O135" s="25">
        <f t="shared" ref="O135" si="265">L135+M135-N135</f>
        <v>0</v>
      </c>
      <c r="P135" s="54">
        <f t="shared" ref="P135" si="266">D135+H135+L135</f>
        <v>1</v>
      </c>
      <c r="Q135" s="54">
        <f t="shared" ref="Q135" si="267">E135+I135+M135</f>
        <v>0</v>
      </c>
      <c r="R135" s="54">
        <f t="shared" ref="R135" si="268">F135+J135+N135</f>
        <v>0</v>
      </c>
      <c r="S135" s="92">
        <f t="shared" si="263"/>
        <v>0</v>
      </c>
      <c r="T135" s="9"/>
      <c r="U135" s="4"/>
    </row>
    <row r="136" spans="1:21" x14ac:dyDescent="0.2">
      <c r="A136" s="29">
        <f t="shared" ref="A136:A137" si="269">+A135+0.1</f>
        <v>9.5999999999999979</v>
      </c>
      <c r="B136" s="86">
        <v>1</v>
      </c>
      <c r="C136" s="13" t="s">
        <v>88</v>
      </c>
      <c r="D136" s="36">
        <v>1</v>
      </c>
      <c r="E136" s="23"/>
      <c r="F136" s="23"/>
      <c r="G136" s="25">
        <f t="shared" si="258"/>
        <v>0</v>
      </c>
      <c r="H136" s="43"/>
      <c r="I136" s="22"/>
      <c r="J136" s="22"/>
      <c r="K136" s="25">
        <f t="shared" si="259"/>
        <v>0</v>
      </c>
      <c r="L136" s="22"/>
      <c r="M136" s="22"/>
      <c r="N136" s="22"/>
      <c r="O136" s="25">
        <f t="shared" ref="O136" si="270">L136+M136-N136</f>
        <v>0</v>
      </c>
      <c r="P136" s="54">
        <f t="shared" ref="P136" si="271">D136+H136+L136</f>
        <v>1</v>
      </c>
      <c r="Q136" s="54">
        <f t="shared" ref="Q136" si="272">E136+I136+M136</f>
        <v>0</v>
      </c>
      <c r="R136" s="54">
        <f t="shared" ref="R136" si="273">F136+J136+N136</f>
        <v>0</v>
      </c>
      <c r="S136" s="92">
        <f t="shared" si="263"/>
        <v>0</v>
      </c>
      <c r="T136" s="9"/>
      <c r="U136" s="4"/>
    </row>
    <row r="137" spans="1:21" x14ac:dyDescent="0.2">
      <c r="A137" s="29">
        <f t="shared" si="269"/>
        <v>9.6999999999999975</v>
      </c>
      <c r="B137" s="86">
        <v>1</v>
      </c>
      <c r="C137" s="13" t="s">
        <v>91</v>
      </c>
      <c r="D137" s="36">
        <v>2</v>
      </c>
      <c r="E137" s="23"/>
      <c r="F137" s="23"/>
      <c r="G137" s="25">
        <f t="shared" si="258"/>
        <v>0</v>
      </c>
      <c r="H137" s="43"/>
      <c r="I137" s="22"/>
      <c r="J137" s="22"/>
      <c r="K137" s="25">
        <f t="shared" si="259"/>
        <v>0</v>
      </c>
      <c r="L137" s="22"/>
      <c r="M137" s="22"/>
      <c r="N137" s="22"/>
      <c r="O137" s="25">
        <f t="shared" si="260"/>
        <v>0</v>
      </c>
      <c r="P137" s="54">
        <f t="shared" si="261"/>
        <v>2</v>
      </c>
      <c r="Q137" s="54">
        <f t="shared" si="262"/>
        <v>0</v>
      </c>
      <c r="R137" s="54">
        <f t="shared" si="263"/>
        <v>0</v>
      </c>
      <c r="S137" s="92">
        <f t="shared" si="263"/>
        <v>0</v>
      </c>
      <c r="T137" s="9"/>
      <c r="U137" s="4"/>
    </row>
    <row r="138" spans="1:21" x14ac:dyDescent="0.2">
      <c r="A138" s="29">
        <f t="shared" si="264"/>
        <v>9.7999999999999972</v>
      </c>
      <c r="B138" s="96">
        <v>1</v>
      </c>
      <c r="C138" s="13" t="s">
        <v>90</v>
      </c>
      <c r="D138" s="36">
        <v>1</v>
      </c>
      <c r="E138" s="23"/>
      <c r="F138" s="23"/>
      <c r="G138" s="25">
        <f t="shared" si="258"/>
        <v>0</v>
      </c>
      <c r="H138" s="43"/>
      <c r="I138" s="22"/>
      <c r="J138" s="22"/>
      <c r="K138" s="25">
        <f t="shared" si="259"/>
        <v>0</v>
      </c>
      <c r="L138" s="22"/>
      <c r="M138" s="22"/>
      <c r="N138" s="22"/>
      <c r="O138" s="25">
        <f t="shared" si="260"/>
        <v>0</v>
      </c>
      <c r="P138" s="54">
        <f t="shared" si="261"/>
        <v>1</v>
      </c>
      <c r="Q138" s="54">
        <f t="shared" si="262"/>
        <v>0</v>
      </c>
      <c r="R138" s="54">
        <f t="shared" si="263"/>
        <v>0</v>
      </c>
      <c r="S138" s="92">
        <f t="shared" si="263"/>
        <v>0</v>
      </c>
      <c r="T138" s="9"/>
      <c r="U138" s="4"/>
    </row>
    <row r="139" spans="1:21" x14ac:dyDescent="0.2">
      <c r="A139" s="29"/>
      <c r="B139" s="87"/>
      <c r="C139" s="50"/>
      <c r="D139" s="65">
        <f>SUM(D129:D138)</f>
        <v>11</v>
      </c>
      <c r="E139" s="66">
        <f t="shared" ref="E139:G139" si="274">SUM(E129:E138)</f>
        <v>0</v>
      </c>
      <c r="F139" s="66">
        <f t="shared" si="274"/>
        <v>0</v>
      </c>
      <c r="G139" s="67">
        <f t="shared" si="274"/>
        <v>0</v>
      </c>
      <c r="H139" s="65">
        <f>SUM(H129:H138)</f>
        <v>1</v>
      </c>
      <c r="I139" s="66">
        <f t="shared" ref="I139" si="275">SUM(I129:I138)</f>
        <v>0</v>
      </c>
      <c r="J139" s="66">
        <f t="shared" ref="J139" si="276">SUM(J129:J138)</f>
        <v>0</v>
      </c>
      <c r="K139" s="67">
        <f t="shared" ref="K139" si="277">SUM(K129:K138)</f>
        <v>0</v>
      </c>
      <c r="L139" s="65">
        <f>SUM(L129:L138)</f>
        <v>0</v>
      </c>
      <c r="M139" s="66">
        <f t="shared" ref="M139" si="278">SUM(M129:M138)</f>
        <v>0</v>
      </c>
      <c r="N139" s="66">
        <f t="shared" ref="N139" si="279">SUM(N129:N138)</f>
        <v>0</v>
      </c>
      <c r="O139" s="67">
        <f t="shared" ref="O139" si="280">SUM(O129:O138)</f>
        <v>0</v>
      </c>
      <c r="P139" s="65">
        <f>SUM(P129:P138)</f>
        <v>12</v>
      </c>
      <c r="Q139" s="66">
        <f t="shared" ref="Q139" si="281">SUM(Q129:Q138)</f>
        <v>0</v>
      </c>
      <c r="R139" s="66">
        <f t="shared" ref="R139" si="282">SUM(R129:R138)</f>
        <v>0</v>
      </c>
      <c r="S139" s="67">
        <f t="shared" ref="S139" si="283">SUM(S129:S138)</f>
        <v>0</v>
      </c>
      <c r="T139" s="9"/>
      <c r="U139" s="4"/>
    </row>
    <row r="140" spans="1:21" x14ac:dyDescent="0.2">
      <c r="A140" s="29"/>
      <c r="B140" s="87"/>
      <c r="C140" s="12" t="s">
        <v>75</v>
      </c>
      <c r="D140" s="36"/>
      <c r="E140" s="23"/>
      <c r="F140" s="23"/>
      <c r="G140" s="25"/>
      <c r="H140" s="43"/>
      <c r="I140" s="22"/>
      <c r="J140" s="22"/>
      <c r="K140" s="25"/>
      <c r="L140" s="22"/>
      <c r="M140" s="22"/>
      <c r="N140" s="22"/>
      <c r="O140" s="22"/>
      <c r="P140" s="36"/>
      <c r="Q140" s="23"/>
      <c r="R140" s="23"/>
      <c r="S140" s="25"/>
      <c r="T140" s="9"/>
      <c r="U140" s="4"/>
    </row>
    <row r="141" spans="1:21" x14ac:dyDescent="0.2">
      <c r="A141" s="29">
        <f>A130+1</f>
        <v>10</v>
      </c>
      <c r="B141" s="87">
        <v>1</v>
      </c>
      <c r="C141" s="13" t="s">
        <v>96</v>
      </c>
      <c r="D141" s="36">
        <v>1</v>
      </c>
      <c r="E141" s="23"/>
      <c r="F141" s="23"/>
      <c r="G141" s="25">
        <f t="shared" ref="G141:G145" si="284">(D141+E141-F141)*(B141&lt;=$T$5)</f>
        <v>0</v>
      </c>
      <c r="H141" s="43"/>
      <c r="I141" s="22"/>
      <c r="J141" s="22"/>
      <c r="K141" s="25">
        <f t="shared" ref="K141:K145" si="285">(H141+I141-J141)*(B141&lt;=$T$5)</f>
        <v>0</v>
      </c>
      <c r="L141" s="22"/>
      <c r="M141" s="22"/>
      <c r="N141" s="22"/>
      <c r="O141" s="25">
        <f t="shared" ref="O141" si="286">L141+M141-N141</f>
        <v>0</v>
      </c>
      <c r="P141" s="54">
        <f t="shared" ref="P141:P144" si="287">D141+H141+L141</f>
        <v>1</v>
      </c>
      <c r="Q141" s="69">
        <f t="shared" ref="Q141" si="288">E141+I141+M141</f>
        <v>0</v>
      </c>
      <c r="R141" s="69">
        <f t="shared" ref="R141:S145" si="289">F141+J141+N141</f>
        <v>0</v>
      </c>
      <c r="S141" s="92">
        <f t="shared" si="289"/>
        <v>0</v>
      </c>
      <c r="T141" s="9"/>
      <c r="U141" s="4"/>
    </row>
    <row r="142" spans="1:21" x14ac:dyDescent="0.2">
      <c r="A142" s="29">
        <f t="shared" ref="A142:A145" si="290">+A141+0.1</f>
        <v>10.1</v>
      </c>
      <c r="B142" s="87">
        <v>1</v>
      </c>
      <c r="C142" s="4" t="s">
        <v>115</v>
      </c>
      <c r="D142" s="36">
        <v>1</v>
      </c>
      <c r="E142" s="23"/>
      <c r="F142" s="23"/>
      <c r="G142" s="25">
        <f t="shared" si="284"/>
        <v>0</v>
      </c>
      <c r="H142" s="43"/>
      <c r="I142" s="22"/>
      <c r="J142" s="22"/>
      <c r="K142" s="25">
        <f t="shared" si="285"/>
        <v>0</v>
      </c>
      <c r="L142" s="22"/>
      <c r="M142" s="22"/>
      <c r="N142" s="22"/>
      <c r="O142" s="25">
        <f t="shared" ref="O142" si="291">L142+M142-N142</f>
        <v>0</v>
      </c>
      <c r="P142" s="54">
        <f t="shared" si="287"/>
        <v>1</v>
      </c>
      <c r="Q142" s="69">
        <f t="shared" ref="Q142" si="292">E142+I142+M142</f>
        <v>0</v>
      </c>
      <c r="R142" s="69">
        <f t="shared" ref="R142" si="293">F142+J142+N142</f>
        <v>0</v>
      </c>
      <c r="S142" s="92">
        <f t="shared" si="289"/>
        <v>0</v>
      </c>
      <c r="T142" s="9"/>
      <c r="U142" s="4"/>
    </row>
    <row r="143" spans="1:21" x14ac:dyDescent="0.2">
      <c r="A143" s="29">
        <f t="shared" si="290"/>
        <v>10.199999999999999</v>
      </c>
      <c r="B143" s="87">
        <v>1</v>
      </c>
      <c r="C143" s="13" t="s">
        <v>97</v>
      </c>
      <c r="D143" s="36">
        <v>1</v>
      </c>
      <c r="E143" s="23"/>
      <c r="F143" s="23"/>
      <c r="G143" s="25">
        <f t="shared" si="284"/>
        <v>0</v>
      </c>
      <c r="H143" s="43">
        <v>2</v>
      </c>
      <c r="I143" s="22"/>
      <c r="J143" s="22"/>
      <c r="K143" s="25">
        <f t="shared" si="285"/>
        <v>0</v>
      </c>
      <c r="L143" s="22"/>
      <c r="M143" s="22"/>
      <c r="N143" s="22"/>
      <c r="O143" s="25">
        <f t="shared" ref="O143:O145" si="294">L143+M143-N143</f>
        <v>0</v>
      </c>
      <c r="P143" s="54">
        <f t="shared" si="287"/>
        <v>3</v>
      </c>
      <c r="Q143" s="69">
        <f t="shared" ref="Q143:Q144" si="295">E143+I143+M143</f>
        <v>0</v>
      </c>
      <c r="R143" s="69">
        <f t="shared" ref="R143:R144" si="296">F143+J143+N143</f>
        <v>0</v>
      </c>
      <c r="S143" s="92">
        <f t="shared" si="289"/>
        <v>0</v>
      </c>
      <c r="T143" s="9"/>
      <c r="U143" s="4"/>
    </row>
    <row r="144" spans="1:21" x14ac:dyDescent="0.2">
      <c r="A144" s="29">
        <f t="shared" si="290"/>
        <v>10.299999999999999</v>
      </c>
      <c r="B144" s="87">
        <v>1</v>
      </c>
      <c r="C144" s="13" t="s">
        <v>98</v>
      </c>
      <c r="D144" s="36">
        <v>1</v>
      </c>
      <c r="E144" s="23"/>
      <c r="F144" s="23"/>
      <c r="G144" s="25">
        <f t="shared" si="284"/>
        <v>0</v>
      </c>
      <c r="H144" s="43"/>
      <c r="I144" s="22"/>
      <c r="J144" s="22"/>
      <c r="K144" s="25">
        <f t="shared" si="285"/>
        <v>0</v>
      </c>
      <c r="L144" s="22"/>
      <c r="M144" s="22"/>
      <c r="N144" s="22"/>
      <c r="O144" s="25">
        <f t="shared" si="294"/>
        <v>0</v>
      </c>
      <c r="P144" s="54">
        <f t="shared" si="287"/>
        <v>1</v>
      </c>
      <c r="Q144" s="54">
        <f t="shared" si="295"/>
        <v>0</v>
      </c>
      <c r="R144" s="54">
        <f t="shared" si="296"/>
        <v>0</v>
      </c>
      <c r="S144" s="92">
        <f t="shared" si="289"/>
        <v>0</v>
      </c>
      <c r="T144" s="9"/>
      <c r="U144" s="4"/>
    </row>
    <row r="145" spans="1:23" x14ac:dyDescent="0.2">
      <c r="A145" s="29">
        <f t="shared" si="290"/>
        <v>10.399999999999999</v>
      </c>
      <c r="B145" s="96">
        <v>1</v>
      </c>
      <c r="C145" s="13" t="s">
        <v>101</v>
      </c>
      <c r="D145" s="36">
        <v>2</v>
      </c>
      <c r="E145" s="23"/>
      <c r="F145" s="23"/>
      <c r="G145" s="25">
        <f t="shared" si="284"/>
        <v>0</v>
      </c>
      <c r="H145" s="43">
        <v>10</v>
      </c>
      <c r="I145" s="22"/>
      <c r="J145" s="22"/>
      <c r="K145" s="25">
        <f t="shared" si="285"/>
        <v>0</v>
      </c>
      <c r="L145" s="22"/>
      <c r="M145" s="22"/>
      <c r="N145" s="22"/>
      <c r="O145" s="25">
        <f t="shared" si="294"/>
        <v>0</v>
      </c>
      <c r="P145" s="54">
        <f t="shared" ref="P145" si="297">D145+H145+L145</f>
        <v>12</v>
      </c>
      <c r="Q145" s="54">
        <f t="shared" ref="Q145" si="298">E145+I145+M145</f>
        <v>0</v>
      </c>
      <c r="R145" s="54">
        <f t="shared" ref="R145" si="299">F145+J145+N145</f>
        <v>0</v>
      </c>
      <c r="S145" s="92">
        <f t="shared" si="289"/>
        <v>0</v>
      </c>
      <c r="T145" s="9"/>
      <c r="U145" s="4"/>
    </row>
    <row r="146" spans="1:23" x14ac:dyDescent="0.2">
      <c r="A146" s="29"/>
      <c r="B146" s="87"/>
      <c r="C146" s="50"/>
      <c r="D146" s="65">
        <f>SUM(D140:D145)</f>
        <v>6</v>
      </c>
      <c r="E146" s="66">
        <f t="shared" ref="E146" si="300">SUM(E140:E145)</f>
        <v>0</v>
      </c>
      <c r="F146" s="66">
        <f t="shared" ref="F146" si="301">SUM(F140:F145)</f>
        <v>0</v>
      </c>
      <c r="G146" s="67">
        <f t="shared" ref="G146" si="302">SUM(G140:G145)</f>
        <v>0</v>
      </c>
      <c r="H146" s="65">
        <f>SUM(H140:H145)</f>
        <v>12</v>
      </c>
      <c r="I146" s="66">
        <f t="shared" ref="I146" si="303">SUM(I140:I145)</f>
        <v>0</v>
      </c>
      <c r="J146" s="66">
        <f t="shared" ref="J146" si="304">SUM(J140:J145)</f>
        <v>0</v>
      </c>
      <c r="K146" s="67">
        <f t="shared" ref="K146" si="305">SUM(K140:K145)</f>
        <v>0</v>
      </c>
      <c r="L146" s="65">
        <f>SUM(L140:L145)</f>
        <v>0</v>
      </c>
      <c r="M146" s="66">
        <f t="shared" ref="M146" si="306">SUM(M140:M145)</f>
        <v>0</v>
      </c>
      <c r="N146" s="66">
        <f t="shared" ref="N146" si="307">SUM(N140:N145)</f>
        <v>0</v>
      </c>
      <c r="O146" s="67">
        <f t="shared" ref="O146" si="308">SUM(O140:O145)</f>
        <v>0</v>
      </c>
      <c r="P146" s="65">
        <f>SUM(P140:P145)</f>
        <v>18</v>
      </c>
      <c r="Q146" s="66">
        <f t="shared" ref="Q146" si="309">SUM(Q140:Q145)</f>
        <v>0</v>
      </c>
      <c r="R146" s="66">
        <f t="shared" ref="R146" si="310">SUM(R140:R145)</f>
        <v>0</v>
      </c>
      <c r="S146" s="67">
        <f t="shared" ref="S146" si="311">SUM(S140:S145)</f>
        <v>0</v>
      </c>
      <c r="T146" s="5"/>
      <c r="U146" s="8"/>
    </row>
    <row r="147" spans="1:23" x14ac:dyDescent="0.2">
      <c r="A147" s="29"/>
      <c r="B147" s="87"/>
      <c r="C147" s="12" t="s">
        <v>76</v>
      </c>
      <c r="D147" s="36"/>
      <c r="E147" s="23"/>
      <c r="F147" s="23"/>
      <c r="G147" s="25"/>
      <c r="H147" s="43"/>
      <c r="I147" s="22"/>
      <c r="J147" s="22"/>
      <c r="K147" s="25"/>
      <c r="L147" s="22"/>
      <c r="M147" s="22"/>
      <c r="N147" s="22"/>
      <c r="O147" s="22"/>
      <c r="P147" s="36"/>
      <c r="Q147" s="23"/>
      <c r="R147" s="23"/>
      <c r="S147" s="25"/>
      <c r="T147" s="9"/>
    </row>
    <row r="148" spans="1:23" x14ac:dyDescent="0.2">
      <c r="A148" s="29">
        <f>A141+1</f>
        <v>11</v>
      </c>
      <c r="B148" s="87">
        <v>0.1</v>
      </c>
      <c r="C148" s="13" t="s">
        <v>110</v>
      </c>
      <c r="D148" s="36">
        <v>14</v>
      </c>
      <c r="E148" s="23">
        <v>-7</v>
      </c>
      <c r="F148" s="23"/>
      <c r="G148" s="25">
        <f t="shared" ref="G148:G155" si="312">(D148+E148-F148)*(B148&lt;=$T$5)</f>
        <v>7</v>
      </c>
      <c r="H148" s="43">
        <v>7</v>
      </c>
      <c r="I148" s="22"/>
      <c r="J148" s="22"/>
      <c r="K148" s="25">
        <f t="shared" ref="K148:K155" si="313">(H148+I148-J148)*(B148&lt;=$T$5)</f>
        <v>7</v>
      </c>
      <c r="L148" s="22"/>
      <c r="M148" s="22"/>
      <c r="N148" s="22"/>
      <c r="O148" s="25">
        <f t="shared" ref="O148:O155" si="314">L148+M148-N148</f>
        <v>0</v>
      </c>
      <c r="P148" s="54">
        <f t="shared" ref="P148:P155" si="315">D148+H148+L148</f>
        <v>21</v>
      </c>
      <c r="Q148" s="54">
        <f t="shared" ref="Q148:Q155" si="316">E148+I148+M148</f>
        <v>-7</v>
      </c>
      <c r="R148" s="54">
        <f t="shared" ref="R148:S155" si="317">F148+J148+N148</f>
        <v>0</v>
      </c>
      <c r="S148" s="92">
        <f t="shared" si="317"/>
        <v>14</v>
      </c>
      <c r="T148" s="9"/>
      <c r="U148" s="4" t="s">
        <v>324</v>
      </c>
    </row>
    <row r="149" spans="1:23" x14ac:dyDescent="0.2">
      <c r="A149" s="29">
        <f t="shared" ref="A149:A155" si="318">+A148+0.1</f>
        <v>11.1</v>
      </c>
      <c r="B149" s="86">
        <v>0.1</v>
      </c>
      <c r="C149" s="13" t="s">
        <v>77</v>
      </c>
      <c r="D149" s="36">
        <v>2</v>
      </c>
      <c r="E149" s="23"/>
      <c r="F149" s="23"/>
      <c r="G149" s="25">
        <f t="shared" si="312"/>
        <v>2</v>
      </c>
      <c r="H149" s="43">
        <v>2</v>
      </c>
      <c r="I149" s="22"/>
      <c r="J149" s="22"/>
      <c r="K149" s="25">
        <f t="shared" si="313"/>
        <v>2</v>
      </c>
      <c r="L149" s="22"/>
      <c r="M149" s="22"/>
      <c r="N149" s="22"/>
      <c r="O149" s="25">
        <f t="shared" si="314"/>
        <v>0</v>
      </c>
      <c r="P149" s="54">
        <f t="shared" si="315"/>
        <v>4</v>
      </c>
      <c r="Q149" s="54">
        <f t="shared" si="316"/>
        <v>0</v>
      </c>
      <c r="R149" s="54">
        <f t="shared" si="317"/>
        <v>0</v>
      </c>
      <c r="S149" s="92">
        <f t="shared" si="317"/>
        <v>4</v>
      </c>
      <c r="T149" s="9"/>
    </row>
    <row r="150" spans="1:23" x14ac:dyDescent="0.2">
      <c r="A150" s="29">
        <f t="shared" si="318"/>
        <v>11.2</v>
      </c>
      <c r="B150" s="87">
        <v>0.1</v>
      </c>
      <c r="C150" s="13" t="s">
        <v>78</v>
      </c>
      <c r="D150" s="36">
        <v>2</v>
      </c>
      <c r="E150" s="23"/>
      <c r="F150" s="23"/>
      <c r="G150" s="25">
        <f t="shared" si="312"/>
        <v>2</v>
      </c>
      <c r="H150" s="43"/>
      <c r="I150" s="22"/>
      <c r="J150" s="22"/>
      <c r="K150" s="25">
        <f t="shared" si="313"/>
        <v>0</v>
      </c>
      <c r="L150" s="22"/>
      <c r="M150" s="22"/>
      <c r="N150" s="22"/>
      <c r="O150" s="25">
        <f t="shared" si="314"/>
        <v>0</v>
      </c>
      <c r="P150" s="54">
        <f t="shared" si="315"/>
        <v>2</v>
      </c>
      <c r="Q150" s="54">
        <f t="shared" si="316"/>
        <v>0</v>
      </c>
      <c r="R150" s="54">
        <f t="shared" si="317"/>
        <v>0</v>
      </c>
      <c r="S150" s="92">
        <f t="shared" si="317"/>
        <v>2</v>
      </c>
      <c r="T150" s="9"/>
      <c r="U150" s="4" t="s">
        <v>80</v>
      </c>
    </row>
    <row r="151" spans="1:23" x14ac:dyDescent="0.2">
      <c r="A151" s="29">
        <f t="shared" si="318"/>
        <v>11.299999999999999</v>
      </c>
      <c r="B151" s="87">
        <v>0.1</v>
      </c>
      <c r="C151" s="13" t="s">
        <v>81</v>
      </c>
      <c r="D151" s="36">
        <v>3</v>
      </c>
      <c r="E151" s="23"/>
      <c r="F151" s="23"/>
      <c r="G151" s="25">
        <f t="shared" si="312"/>
        <v>3</v>
      </c>
      <c r="H151" s="43"/>
      <c r="I151" s="22"/>
      <c r="J151" s="22"/>
      <c r="K151" s="25">
        <f t="shared" si="313"/>
        <v>0</v>
      </c>
      <c r="L151" s="22"/>
      <c r="M151" s="22"/>
      <c r="N151" s="22"/>
      <c r="O151" s="25">
        <f t="shared" si="314"/>
        <v>0</v>
      </c>
      <c r="P151" s="54">
        <f t="shared" si="315"/>
        <v>3</v>
      </c>
      <c r="Q151" s="54">
        <f t="shared" si="316"/>
        <v>0</v>
      </c>
      <c r="R151" s="54">
        <f t="shared" si="317"/>
        <v>0</v>
      </c>
      <c r="S151" s="92">
        <f t="shared" si="317"/>
        <v>3</v>
      </c>
      <c r="T151" s="9"/>
      <c r="U151" s="4"/>
    </row>
    <row r="152" spans="1:23" x14ac:dyDescent="0.2">
      <c r="A152" s="29">
        <f t="shared" si="318"/>
        <v>11.399999999999999</v>
      </c>
      <c r="B152" s="86">
        <v>0.1</v>
      </c>
      <c r="C152" s="13" t="s">
        <v>79</v>
      </c>
      <c r="D152" s="36">
        <v>2</v>
      </c>
      <c r="E152" s="23"/>
      <c r="F152" s="23"/>
      <c r="G152" s="25">
        <f t="shared" si="312"/>
        <v>2</v>
      </c>
      <c r="H152" s="43">
        <v>1</v>
      </c>
      <c r="I152" s="22"/>
      <c r="J152" s="22"/>
      <c r="K152" s="25">
        <f t="shared" si="313"/>
        <v>1</v>
      </c>
      <c r="L152" s="22"/>
      <c r="M152" s="22"/>
      <c r="N152" s="22"/>
      <c r="O152" s="25">
        <f t="shared" si="314"/>
        <v>0</v>
      </c>
      <c r="P152" s="54">
        <f t="shared" si="315"/>
        <v>3</v>
      </c>
      <c r="Q152" s="54">
        <f t="shared" si="316"/>
        <v>0</v>
      </c>
      <c r="R152" s="54">
        <f t="shared" si="317"/>
        <v>0</v>
      </c>
      <c r="S152" s="92">
        <f t="shared" si="317"/>
        <v>3</v>
      </c>
      <c r="T152" s="9"/>
      <c r="U152" s="4"/>
    </row>
    <row r="153" spans="1:23" x14ac:dyDescent="0.2">
      <c r="A153" s="29">
        <f t="shared" si="318"/>
        <v>11.499999999999998</v>
      </c>
      <c r="B153" s="86">
        <v>0.1</v>
      </c>
      <c r="C153" s="4" t="s">
        <v>111</v>
      </c>
      <c r="D153" s="36"/>
      <c r="E153" s="23"/>
      <c r="F153" s="23"/>
      <c r="G153" s="25">
        <f t="shared" si="312"/>
        <v>0</v>
      </c>
      <c r="H153" s="43"/>
      <c r="I153" s="22"/>
      <c r="J153" s="22"/>
      <c r="K153" s="25">
        <f t="shared" si="313"/>
        <v>0</v>
      </c>
      <c r="L153" s="22"/>
      <c r="M153" s="22"/>
      <c r="N153" s="22"/>
      <c r="O153" s="25">
        <f t="shared" si="314"/>
        <v>0</v>
      </c>
      <c r="P153" s="54">
        <f t="shared" si="315"/>
        <v>0</v>
      </c>
      <c r="Q153" s="54">
        <f t="shared" si="316"/>
        <v>0</v>
      </c>
      <c r="R153" s="54">
        <f t="shared" si="317"/>
        <v>0</v>
      </c>
      <c r="S153" s="92">
        <f t="shared" si="317"/>
        <v>0</v>
      </c>
      <c r="T153" s="9"/>
      <c r="U153" s="4" t="s">
        <v>178</v>
      </c>
    </row>
    <row r="154" spans="1:23" x14ac:dyDescent="0.2">
      <c r="A154" s="29">
        <f t="shared" si="318"/>
        <v>11.599999999999998</v>
      </c>
      <c r="B154" s="87">
        <v>0.1</v>
      </c>
      <c r="C154" s="4" t="s">
        <v>93</v>
      </c>
      <c r="D154" s="36">
        <v>2</v>
      </c>
      <c r="E154" s="23"/>
      <c r="F154" s="23"/>
      <c r="G154" s="25">
        <f t="shared" si="312"/>
        <v>2</v>
      </c>
      <c r="H154" s="43">
        <v>2</v>
      </c>
      <c r="I154" s="22"/>
      <c r="J154" s="22"/>
      <c r="K154" s="25">
        <f t="shared" si="313"/>
        <v>2</v>
      </c>
      <c r="L154" s="22"/>
      <c r="M154" s="22"/>
      <c r="N154" s="22"/>
      <c r="O154" s="25">
        <f t="shared" si="314"/>
        <v>0</v>
      </c>
      <c r="P154" s="54">
        <f t="shared" si="315"/>
        <v>4</v>
      </c>
      <c r="Q154" s="54">
        <f t="shared" si="316"/>
        <v>0</v>
      </c>
      <c r="R154" s="54">
        <f t="shared" si="317"/>
        <v>0</v>
      </c>
      <c r="S154" s="92">
        <f t="shared" si="317"/>
        <v>4</v>
      </c>
      <c r="T154" s="9"/>
      <c r="U154" s="4"/>
    </row>
    <row r="155" spans="1:23" x14ac:dyDescent="0.2">
      <c r="A155" s="29">
        <f t="shared" si="318"/>
        <v>11.699999999999998</v>
      </c>
      <c r="B155" s="86">
        <v>0.1</v>
      </c>
      <c r="C155" s="28" t="s">
        <v>5</v>
      </c>
      <c r="D155" s="36">
        <v>7</v>
      </c>
      <c r="E155" s="23"/>
      <c r="F155" s="23"/>
      <c r="G155" s="25">
        <f t="shared" si="312"/>
        <v>7</v>
      </c>
      <c r="H155" s="43">
        <v>7</v>
      </c>
      <c r="I155" s="22"/>
      <c r="J155" s="22"/>
      <c r="K155" s="25">
        <f t="shared" si="313"/>
        <v>7</v>
      </c>
      <c r="L155" s="22"/>
      <c r="M155" s="22"/>
      <c r="N155" s="22"/>
      <c r="O155" s="25">
        <f t="shared" si="314"/>
        <v>0</v>
      </c>
      <c r="P155" s="54">
        <f t="shared" si="315"/>
        <v>14</v>
      </c>
      <c r="Q155" s="54">
        <f t="shared" si="316"/>
        <v>0</v>
      </c>
      <c r="R155" s="54">
        <f t="shared" si="317"/>
        <v>0</v>
      </c>
      <c r="S155" s="92">
        <f t="shared" si="317"/>
        <v>14</v>
      </c>
      <c r="T155" s="9"/>
      <c r="U155" s="28" t="s">
        <v>323</v>
      </c>
    </row>
    <row r="156" spans="1:23" x14ac:dyDescent="0.2">
      <c r="A156" s="19"/>
      <c r="B156" s="85"/>
      <c r="C156" s="50"/>
      <c r="D156" s="65">
        <f>SUM(D147:D155)</f>
        <v>32</v>
      </c>
      <c r="E156" s="66">
        <f t="shared" ref="E156:G156" si="319">SUM(E147:E155)</f>
        <v>-7</v>
      </c>
      <c r="F156" s="66">
        <f t="shared" si="319"/>
        <v>0</v>
      </c>
      <c r="G156" s="67">
        <f t="shared" si="319"/>
        <v>25</v>
      </c>
      <c r="H156" s="65">
        <f>SUM(H147:H155)</f>
        <v>19</v>
      </c>
      <c r="I156" s="66">
        <f t="shared" ref="I156" si="320">SUM(I147:I155)</f>
        <v>0</v>
      </c>
      <c r="J156" s="66">
        <f t="shared" ref="J156" si="321">SUM(J147:J155)</f>
        <v>0</v>
      </c>
      <c r="K156" s="67">
        <f t="shared" ref="K156" si="322">SUM(K147:K155)</f>
        <v>19</v>
      </c>
      <c r="L156" s="65">
        <f>SUM(L147:L155)</f>
        <v>0</v>
      </c>
      <c r="M156" s="66">
        <f t="shared" ref="M156" si="323">SUM(M147:M155)</f>
        <v>0</v>
      </c>
      <c r="N156" s="66">
        <f t="shared" ref="N156" si="324">SUM(N147:N155)</f>
        <v>0</v>
      </c>
      <c r="O156" s="67">
        <f t="shared" ref="O156" si="325">SUM(O147:O155)</f>
        <v>0</v>
      </c>
      <c r="P156" s="65">
        <f>SUM(P147:P155)</f>
        <v>51</v>
      </c>
      <c r="Q156" s="66">
        <f t="shared" ref="Q156" si="326">SUM(Q147:Q155)</f>
        <v>-7</v>
      </c>
      <c r="R156" s="66">
        <f t="shared" ref="R156" si="327">SUM(R147:R155)</f>
        <v>0</v>
      </c>
      <c r="S156" s="67">
        <f t="shared" ref="S156" si="328">SUM(S147:S155)</f>
        <v>44</v>
      </c>
      <c r="T156" s="9"/>
    </row>
    <row r="157" spans="1:23" x14ac:dyDescent="0.2">
      <c r="A157" s="19"/>
      <c r="B157" s="85"/>
      <c r="C157" s="50"/>
      <c r="D157" s="36"/>
      <c r="E157" s="23"/>
      <c r="F157" s="23"/>
      <c r="G157" s="76"/>
      <c r="H157" s="36"/>
      <c r="I157" s="23"/>
      <c r="J157" s="23"/>
      <c r="K157" s="76"/>
      <c r="L157" s="23"/>
      <c r="M157" s="23"/>
      <c r="N157" s="23"/>
      <c r="O157" s="23"/>
      <c r="P157" s="36"/>
      <c r="Q157" s="23"/>
      <c r="R157" s="23"/>
      <c r="S157" s="76"/>
      <c r="T157" s="9"/>
    </row>
    <row r="158" spans="1:23" x14ac:dyDescent="0.2">
      <c r="A158" s="29">
        <f>A148+1</f>
        <v>12</v>
      </c>
      <c r="B158" s="85"/>
      <c r="C158" s="12" t="s">
        <v>183</v>
      </c>
      <c r="D158" s="43">
        <f>F158+F158*F158/F160</f>
        <v>-1.4252258280361487</v>
      </c>
      <c r="E158" s="22"/>
      <c r="F158" s="22">
        <f>F162-F160</f>
        <v>-1.4285714285714448</v>
      </c>
      <c r="G158" s="25">
        <f>D158+E158-F158</f>
        <v>3.3456005352960894E-3</v>
      </c>
      <c r="H158" s="43">
        <f>J158+J158*J158/J160</f>
        <v>-0.42826983009954372</v>
      </c>
      <c r="I158" s="22"/>
      <c r="J158" s="22">
        <f>J162-J160</f>
        <v>-0.42857142857144481</v>
      </c>
      <c r="K158" s="25">
        <f>H158+I158-J158</f>
        <v>3.0159847190108779E-4</v>
      </c>
      <c r="L158" s="22"/>
      <c r="M158" s="22"/>
      <c r="N158" s="22"/>
      <c r="O158" s="25">
        <f>L158+M158-N158</f>
        <v>0</v>
      </c>
      <c r="P158" s="54">
        <f t="shared" ref="P158" si="329">D158+H158+L158</f>
        <v>-1.8534956581356925</v>
      </c>
      <c r="Q158" s="54">
        <f t="shared" ref="Q158:S158" si="330">E158+I158+M158</f>
        <v>0</v>
      </c>
      <c r="R158" s="54">
        <f t="shared" si="330"/>
        <v>-1.8571428571428896</v>
      </c>
      <c r="S158" s="92">
        <f t="shared" si="330"/>
        <v>3.6471990071971772E-3</v>
      </c>
      <c r="T158" s="9"/>
      <c r="U158" s="17" t="s">
        <v>320</v>
      </c>
    </row>
    <row r="159" spans="1:23" x14ac:dyDescent="0.2">
      <c r="A159" s="29"/>
      <c r="B159" s="89"/>
      <c r="T159" s="20"/>
      <c r="U159" s="1"/>
      <c r="V159" s="6"/>
      <c r="W159" s="3"/>
    </row>
    <row r="160" spans="1:23" x14ac:dyDescent="0.2">
      <c r="A160" s="7"/>
      <c r="B160" s="89"/>
      <c r="C160" s="18" t="s">
        <v>20</v>
      </c>
      <c r="D160" s="71">
        <f>D18+D26+D46+D58+D67+D78+D119+D128+D139+D146+D156</f>
        <v>921.9</v>
      </c>
      <c r="E160" s="72">
        <f>E18+E26+E46+E58+E67+E78+E119+E128+E139+E146+E156</f>
        <v>162.1</v>
      </c>
      <c r="F160" s="72">
        <f>F18+F26+F46+F58+F67+F78+F119+F128+F139+F146+F156</f>
        <v>610</v>
      </c>
      <c r="G160" s="73">
        <f>G18+G26+G46+G58+G67+G78+G119+G128+G139+G146+G156+G158</f>
        <v>262.00334560053528</v>
      </c>
      <c r="H160" s="71">
        <f>H18+H26+H46+H58+H67+H78+H119+H128+H139+H146+H156</f>
        <v>883</v>
      </c>
      <c r="I160" s="72">
        <f>I18+I26+I46+I58+I67+I78+I119+I128+I139+I146+I156</f>
        <v>137</v>
      </c>
      <c r="J160" s="72">
        <f>J18+J26+J46+J58+J67+J78+J119+J128+J139+J146+J156</f>
        <v>609</v>
      </c>
      <c r="K160" s="73">
        <f t="shared" ref="K160:S160" si="331">K18+K26+K46+K58+K67+K78+K119+K128+K139+K146+K156+K158</f>
        <v>261.00030159847188</v>
      </c>
      <c r="L160" s="71">
        <f t="shared" si="331"/>
        <v>6</v>
      </c>
      <c r="M160" s="72">
        <f t="shared" si="331"/>
        <v>0</v>
      </c>
      <c r="N160" s="72">
        <f t="shared" si="331"/>
        <v>0</v>
      </c>
      <c r="O160" s="73">
        <f t="shared" si="331"/>
        <v>6</v>
      </c>
      <c r="P160" s="71">
        <f t="shared" si="331"/>
        <v>1650.0465043418644</v>
      </c>
      <c r="Q160" s="72">
        <f t="shared" si="331"/>
        <v>243.1</v>
      </c>
      <c r="R160" s="72">
        <f t="shared" si="331"/>
        <v>1040.1428571428571</v>
      </c>
      <c r="S160" s="73">
        <f t="shared" si="331"/>
        <v>491.00364719900722</v>
      </c>
      <c r="T160" s="94">
        <f>$T$2+G160*$S$6-1</f>
        <v>41588.670569867289</v>
      </c>
      <c r="U160" s="4" t="s">
        <v>184</v>
      </c>
    </row>
    <row r="161" spans="1:23" x14ac:dyDescent="0.2">
      <c r="A161" s="7"/>
      <c r="C161" s="4" t="s">
        <v>17</v>
      </c>
      <c r="D161" s="93">
        <f>D160+E160</f>
        <v>1084</v>
      </c>
      <c r="E161" s="140">
        <f>F160/D161</f>
        <v>0.5627306273062731</v>
      </c>
      <c r="F161" s="140"/>
      <c r="G161" s="25"/>
      <c r="H161" s="33">
        <f>H160+I160</f>
        <v>1020</v>
      </c>
      <c r="I161" s="140">
        <f>J160/H161</f>
        <v>0.59705882352941175</v>
      </c>
      <c r="J161" s="140"/>
      <c r="K161" s="25"/>
      <c r="L161" s="33">
        <f>L160+M160</f>
        <v>6</v>
      </c>
      <c r="M161" s="141">
        <f>N160/L161</f>
        <v>0</v>
      </c>
      <c r="N161" s="141"/>
      <c r="O161" s="25">
        <f>O160-(L160+M160-N160)</f>
        <v>0</v>
      </c>
      <c r="P161" s="33">
        <f>P160+Q160</f>
        <v>1893.1465043418643</v>
      </c>
      <c r="Q161" s="140">
        <f>R160/P161</f>
        <v>0.54942544317480257</v>
      </c>
      <c r="R161" s="140"/>
      <c r="S161" s="25"/>
      <c r="T161" s="94">
        <f>$T$2+K160*$S$6-1</f>
        <v>41587.500351864881</v>
      </c>
      <c r="U161" s="4" t="s">
        <v>185</v>
      </c>
      <c r="V161" s="9"/>
      <c r="W161" s="11"/>
    </row>
    <row r="162" spans="1:23" x14ac:dyDescent="0.2">
      <c r="A162" s="7"/>
      <c r="C162" s="4" t="s">
        <v>6</v>
      </c>
      <c r="D162" s="36"/>
      <c r="F162" s="33">
        <f>($T$2-$T$3+1)/$S$6</f>
        <v>608.57142857142856</v>
      </c>
      <c r="G162" s="25"/>
      <c r="J162" s="33">
        <f>($T$2-$T$3+1)/$S$6</f>
        <v>608.57142857142856</v>
      </c>
      <c r="K162" s="25"/>
      <c r="O162" s="25">
        <f t="shared" ref="O162" si="332">O161-(L161+M161-N161)</f>
        <v>-6</v>
      </c>
      <c r="S162" s="25"/>
      <c r="T162" s="9"/>
      <c r="U162" s="1"/>
      <c r="V162" s="6"/>
      <c r="W162" s="3"/>
    </row>
    <row r="163" spans="1:23" x14ac:dyDescent="0.2">
      <c r="A163" s="7"/>
      <c r="T163" s="9"/>
      <c r="V163" s="6"/>
      <c r="W163" s="3"/>
    </row>
    <row r="164" spans="1:23" x14ac:dyDescent="0.2">
      <c r="C164" s="4"/>
    </row>
    <row r="165" spans="1:23" x14ac:dyDescent="0.2">
      <c r="A165" s="49" t="s">
        <v>19</v>
      </c>
    </row>
    <row r="166" spans="1:23" x14ac:dyDescent="0.2">
      <c r="A166" s="48"/>
    </row>
    <row r="167" spans="1:23" x14ac:dyDescent="0.2">
      <c r="A167" s="2" t="s">
        <v>95</v>
      </c>
      <c r="T167" s="52" t="s">
        <v>22</v>
      </c>
    </row>
    <row r="168" spans="1:23" x14ac:dyDescent="0.2">
      <c r="A168" s="17" t="s">
        <v>136</v>
      </c>
      <c r="T168" s="26">
        <v>40817</v>
      </c>
      <c r="U168" t="s">
        <v>181</v>
      </c>
    </row>
    <row r="169" spans="1:23" x14ac:dyDescent="0.2">
      <c r="A169" s="17" t="s">
        <v>186</v>
      </c>
      <c r="T169" s="26">
        <v>41459</v>
      </c>
      <c r="U169" t="s">
        <v>187</v>
      </c>
    </row>
    <row r="170" spans="1:23" x14ac:dyDescent="0.2">
      <c r="A170" s="17" t="s">
        <v>325</v>
      </c>
      <c r="T170" s="26">
        <v>41295</v>
      </c>
      <c r="U170" s="4" t="s">
        <v>331</v>
      </c>
    </row>
    <row r="171" spans="1:23" x14ac:dyDescent="0.2">
      <c r="A171" s="17"/>
      <c r="T171" s="26">
        <v>41408</v>
      </c>
      <c r="U171" s="4" t="s">
        <v>332</v>
      </c>
    </row>
    <row r="172" spans="1:23" x14ac:dyDescent="0.2">
      <c r="A172" s="17"/>
      <c r="T172" s="26">
        <v>41497</v>
      </c>
      <c r="U172" s="4" t="s">
        <v>333</v>
      </c>
    </row>
    <row r="173" spans="1:23" x14ac:dyDescent="0.2">
      <c r="A173" s="17" t="s">
        <v>352</v>
      </c>
      <c r="T173" s="26">
        <v>41587</v>
      </c>
      <c r="U173" s="4" t="s">
        <v>331</v>
      </c>
    </row>
    <row r="174" spans="1:23" x14ac:dyDescent="0.2">
      <c r="A174" s="17"/>
      <c r="T174" s="26">
        <v>41700</v>
      </c>
      <c r="U174" s="4" t="s">
        <v>332</v>
      </c>
    </row>
    <row r="175" spans="1:23" x14ac:dyDescent="0.2">
      <c r="A175" s="17"/>
      <c r="T175" s="26">
        <v>41789</v>
      </c>
      <c r="U175" s="4" t="s">
        <v>333</v>
      </c>
    </row>
  </sheetData>
  <mergeCells count="58">
    <mergeCell ref="A80:A81"/>
    <mergeCell ref="B80:B81"/>
    <mergeCell ref="C80:C81"/>
    <mergeCell ref="D80:G80"/>
    <mergeCell ref="H80:K80"/>
    <mergeCell ref="L80:O80"/>
    <mergeCell ref="E161:F161"/>
    <mergeCell ref="I161:J161"/>
    <mergeCell ref="M161:N161"/>
    <mergeCell ref="Q161:R161"/>
    <mergeCell ref="T121:T122"/>
    <mergeCell ref="U121:U122"/>
    <mergeCell ref="T7:T8"/>
    <mergeCell ref="H7:K7"/>
    <mergeCell ref="H121:K121"/>
    <mergeCell ref="L121:O121"/>
    <mergeCell ref="U7:U8"/>
    <mergeCell ref="P80:S80"/>
    <mergeCell ref="T80:T81"/>
    <mergeCell ref="U80:U81"/>
    <mergeCell ref="L48:O48"/>
    <mergeCell ref="P48:S48"/>
    <mergeCell ref="T48:T49"/>
    <mergeCell ref="U48:U49"/>
    <mergeCell ref="L60:O60"/>
    <mergeCell ref="P60:S60"/>
    <mergeCell ref="T60:T61"/>
    <mergeCell ref="U60:U61"/>
    <mergeCell ref="D7:G7"/>
    <mergeCell ref="A7:A8"/>
    <mergeCell ref="P7:S7"/>
    <mergeCell ref="D60:G60"/>
    <mergeCell ref="H60:K60"/>
    <mergeCell ref="A121:A122"/>
    <mergeCell ref="C121:C122"/>
    <mergeCell ref="D121:G121"/>
    <mergeCell ref="P121:S121"/>
    <mergeCell ref="L7:O7"/>
    <mergeCell ref="B7:B8"/>
    <mergeCell ref="C7:C8"/>
    <mergeCell ref="B121:B122"/>
    <mergeCell ref="A48:A49"/>
    <mergeCell ref="B48:B49"/>
    <mergeCell ref="C48:C49"/>
    <mergeCell ref="D48:G48"/>
    <mergeCell ref="H48:K48"/>
    <mergeCell ref="A60:A61"/>
    <mergeCell ref="B60:B61"/>
    <mergeCell ref="C60:C61"/>
    <mergeCell ref="L69:O69"/>
    <mergeCell ref="P69:S69"/>
    <mergeCell ref="T69:T70"/>
    <mergeCell ref="U69:U70"/>
    <mergeCell ref="A69:A70"/>
    <mergeCell ref="B69:B70"/>
    <mergeCell ref="C69:C70"/>
    <mergeCell ref="D69:G69"/>
    <mergeCell ref="H69:K69"/>
  </mergeCells>
  <phoneticPr fontId="0" type="noConversion"/>
  <pageMargins left="0.52" right="0.27" top="0.37" bottom="0.17" header="0.33" footer="0.24"/>
  <pageSetup paperSize="9" scale="62" orientation="portrait" r:id="rId1"/>
  <headerFooter alignWithMargins="0"/>
  <ignoredErrors>
    <ignoredError sqref="G160" formula="1"/>
    <ignoredError sqref="A169:A17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13" workbookViewId="0">
      <selection activeCell="B58" sqref="B58"/>
    </sheetView>
  </sheetViews>
  <sheetFormatPr defaultRowHeight="12.75" x14ac:dyDescent="0.2"/>
  <cols>
    <col min="1" max="1" width="11.28515625" style="99" customWidth="1"/>
    <col min="2" max="2" width="105.28515625" style="104" customWidth="1"/>
    <col min="3" max="3" width="120.5703125" customWidth="1"/>
  </cols>
  <sheetData>
    <row r="1" spans="1:3" x14ac:dyDescent="0.2">
      <c r="A1" s="111" t="s">
        <v>253</v>
      </c>
      <c r="C1" s="2" t="s">
        <v>282</v>
      </c>
    </row>
    <row r="3" spans="1:3" ht="25.5" x14ac:dyDescent="0.2">
      <c r="A3" s="97" t="s">
        <v>189</v>
      </c>
      <c r="B3" s="98" t="s">
        <v>190</v>
      </c>
      <c r="C3" s="2" t="s">
        <v>265</v>
      </c>
    </row>
    <row r="4" spans="1:3" x14ac:dyDescent="0.2">
      <c r="B4" s="100"/>
      <c r="C4" s="4" t="s">
        <v>266</v>
      </c>
    </row>
    <row r="5" spans="1:3" x14ac:dyDescent="0.2">
      <c r="A5" s="101" t="s">
        <v>191</v>
      </c>
      <c r="B5" s="100" t="s">
        <v>192</v>
      </c>
    </row>
    <row r="6" spans="1:3" x14ac:dyDescent="0.2">
      <c r="A6" s="102" t="s">
        <v>193</v>
      </c>
      <c r="B6" s="97" t="s">
        <v>194</v>
      </c>
      <c r="C6" s="4" t="s">
        <v>292</v>
      </c>
    </row>
    <row r="7" spans="1:3" ht="25.5" x14ac:dyDescent="0.2">
      <c r="A7" s="103"/>
      <c r="B7" s="100" t="s">
        <v>195</v>
      </c>
      <c r="C7" s="4" t="s">
        <v>294</v>
      </c>
    </row>
    <row r="8" spans="1:3" x14ac:dyDescent="0.2">
      <c r="A8" s="103"/>
      <c r="C8" s="4" t="s">
        <v>293</v>
      </c>
    </row>
    <row r="9" spans="1:3" ht="12.75" customHeight="1" x14ac:dyDescent="0.2">
      <c r="A9" s="102" t="s">
        <v>196</v>
      </c>
      <c r="B9" s="97" t="s">
        <v>197</v>
      </c>
    </row>
    <row r="10" spans="1:3" x14ac:dyDescent="0.2">
      <c r="A10" s="103"/>
      <c r="B10" s="100" t="s">
        <v>198</v>
      </c>
      <c r="C10" s="4" t="s">
        <v>267</v>
      </c>
    </row>
    <row r="11" spans="1:3" x14ac:dyDescent="0.2">
      <c r="A11" s="103"/>
      <c r="B11" s="100"/>
    </row>
    <row r="12" spans="1:3" x14ac:dyDescent="0.2">
      <c r="A12" s="102" t="s">
        <v>199</v>
      </c>
      <c r="B12" s="97" t="s">
        <v>200</v>
      </c>
      <c r="C12" s="2" t="s">
        <v>268</v>
      </c>
    </row>
    <row r="13" spans="1:3" x14ac:dyDescent="0.2">
      <c r="A13" s="103"/>
      <c r="B13" s="100" t="s">
        <v>201</v>
      </c>
      <c r="C13" s="4" t="s">
        <v>290</v>
      </c>
    </row>
    <row r="14" spans="1:3" x14ac:dyDescent="0.2">
      <c r="A14" s="103"/>
      <c r="C14" s="4" t="s">
        <v>291</v>
      </c>
    </row>
    <row r="15" spans="1:3" x14ac:dyDescent="0.2">
      <c r="A15" s="102" t="s">
        <v>202</v>
      </c>
      <c r="B15" s="97" t="s">
        <v>203</v>
      </c>
    </row>
    <row r="16" spans="1:3" x14ac:dyDescent="0.2">
      <c r="A16" s="103"/>
      <c r="B16" s="100" t="s">
        <v>204</v>
      </c>
      <c r="C16" s="4" t="s">
        <v>288</v>
      </c>
    </row>
    <row r="17" spans="1:3" x14ac:dyDescent="0.2">
      <c r="A17" s="103"/>
      <c r="C17" s="4" t="s">
        <v>289</v>
      </c>
    </row>
    <row r="18" spans="1:3" x14ac:dyDescent="0.2">
      <c r="A18" s="102" t="s">
        <v>205</v>
      </c>
      <c r="B18" s="97" t="s">
        <v>206</v>
      </c>
    </row>
    <row r="19" spans="1:3" x14ac:dyDescent="0.2">
      <c r="B19" s="100" t="s">
        <v>207</v>
      </c>
      <c r="C19" s="2" t="s">
        <v>269</v>
      </c>
    </row>
    <row r="20" spans="1:3" x14ac:dyDescent="0.2">
      <c r="A20" s="103"/>
      <c r="B20" s="100" t="s">
        <v>208</v>
      </c>
      <c r="C20" s="4" t="s">
        <v>270</v>
      </c>
    </row>
    <row r="21" spans="1:3" x14ac:dyDescent="0.2">
      <c r="A21" s="103"/>
      <c r="B21" s="100"/>
    </row>
    <row r="22" spans="1:3" x14ac:dyDescent="0.2">
      <c r="A22" s="102" t="s">
        <v>209</v>
      </c>
      <c r="B22" s="97" t="s">
        <v>210</v>
      </c>
      <c r="C22" s="4" t="s">
        <v>287</v>
      </c>
    </row>
    <row r="23" spans="1:3" x14ac:dyDescent="0.2">
      <c r="B23" s="100" t="s">
        <v>211</v>
      </c>
    </row>
    <row r="24" spans="1:3" x14ac:dyDescent="0.2">
      <c r="C24" s="2" t="s">
        <v>271</v>
      </c>
    </row>
    <row r="25" spans="1:3" x14ac:dyDescent="0.2">
      <c r="A25" s="102" t="s">
        <v>212</v>
      </c>
      <c r="B25" s="97" t="s">
        <v>213</v>
      </c>
      <c r="C25" s="4" t="s">
        <v>272</v>
      </c>
    </row>
    <row r="26" spans="1:3" x14ac:dyDescent="0.2">
      <c r="A26" s="103"/>
      <c r="B26" s="100" t="s">
        <v>214</v>
      </c>
    </row>
    <row r="27" spans="1:3" x14ac:dyDescent="0.2">
      <c r="A27" s="103"/>
      <c r="B27" s="100"/>
      <c r="C27" s="2" t="s">
        <v>273</v>
      </c>
    </row>
    <row r="28" spans="1:3" x14ac:dyDescent="0.2">
      <c r="A28" s="102" t="s">
        <v>215</v>
      </c>
      <c r="B28" s="97" t="s">
        <v>216</v>
      </c>
      <c r="C28" s="4" t="s">
        <v>296</v>
      </c>
    </row>
    <row r="29" spans="1:3" x14ac:dyDescent="0.2">
      <c r="A29" s="103"/>
      <c r="B29" s="100" t="s">
        <v>217</v>
      </c>
      <c r="C29" s="4" t="s">
        <v>295</v>
      </c>
    </row>
    <row r="30" spans="1:3" x14ac:dyDescent="0.2">
      <c r="A30" s="103"/>
      <c r="B30" s="100" t="s">
        <v>218</v>
      </c>
    </row>
    <row r="31" spans="1:3" x14ac:dyDescent="0.2">
      <c r="A31" s="103"/>
      <c r="B31" s="100" t="s">
        <v>219</v>
      </c>
      <c r="C31" s="4" t="s">
        <v>283</v>
      </c>
    </row>
    <row r="32" spans="1:3" x14ac:dyDescent="0.2">
      <c r="A32" s="103"/>
      <c r="B32" s="100"/>
      <c r="C32" s="4" t="s">
        <v>284</v>
      </c>
    </row>
    <row r="33" spans="1:3" x14ac:dyDescent="0.2">
      <c r="A33" s="103"/>
      <c r="B33" s="100" t="s">
        <v>220</v>
      </c>
      <c r="C33" s="4" t="s">
        <v>285</v>
      </c>
    </row>
    <row r="34" spans="1:3" x14ac:dyDescent="0.2">
      <c r="A34" s="103"/>
      <c r="B34" s="100" t="s">
        <v>221</v>
      </c>
      <c r="C34" s="17" t="s">
        <v>286</v>
      </c>
    </row>
    <row r="35" spans="1:3" x14ac:dyDescent="0.2">
      <c r="A35" s="103"/>
      <c r="B35" s="100" t="s">
        <v>222</v>
      </c>
    </row>
    <row r="36" spans="1:3" x14ac:dyDescent="0.2">
      <c r="A36" s="103"/>
      <c r="C36" s="2" t="s">
        <v>274</v>
      </c>
    </row>
    <row r="37" spans="1:3" x14ac:dyDescent="0.2">
      <c r="A37" s="111" t="s">
        <v>263</v>
      </c>
      <c r="C37" s="4" t="s">
        <v>275</v>
      </c>
    </row>
    <row r="39" spans="1:3" x14ac:dyDescent="0.2">
      <c r="A39" s="101" t="s">
        <v>191</v>
      </c>
      <c r="B39" s="100" t="s">
        <v>192</v>
      </c>
      <c r="C39" s="4" t="s">
        <v>276</v>
      </c>
    </row>
    <row r="40" spans="1:3" x14ac:dyDescent="0.2">
      <c r="A40" s="102" t="s">
        <v>193</v>
      </c>
      <c r="B40" s="97" t="s">
        <v>194</v>
      </c>
      <c r="C40" s="4" t="s">
        <v>280</v>
      </c>
    </row>
    <row r="41" spans="1:3" ht="25.5" x14ac:dyDescent="0.2">
      <c r="A41" s="103"/>
      <c r="B41" s="100" t="s">
        <v>195</v>
      </c>
      <c r="C41" s="4" t="s">
        <v>281</v>
      </c>
    </row>
    <row r="42" spans="1:3" x14ac:dyDescent="0.2">
      <c r="A42" s="103"/>
      <c r="B42" s="100" t="s">
        <v>254</v>
      </c>
    </row>
    <row r="43" spans="1:3" ht="12.75" customHeight="1" x14ac:dyDescent="0.2">
      <c r="A43" s="103"/>
      <c r="B43" s="100" t="s">
        <v>260</v>
      </c>
      <c r="C43" s="4" t="s">
        <v>277</v>
      </c>
    </row>
    <row r="44" spans="1:3" ht="12.75" customHeight="1" x14ac:dyDescent="0.2">
      <c r="A44" s="103"/>
      <c r="B44" s="100" t="s">
        <v>297</v>
      </c>
    </row>
    <row r="45" spans="1:3" ht="12.75" customHeight="1" x14ac:dyDescent="0.2">
      <c r="A45" s="103"/>
      <c r="B45" s="100" t="s">
        <v>255</v>
      </c>
      <c r="C45" s="4" t="s">
        <v>278</v>
      </c>
    </row>
    <row r="46" spans="1:3" ht="12.75" customHeight="1" x14ac:dyDescent="0.2">
      <c r="A46" s="103"/>
      <c r="B46" s="100" t="s">
        <v>256</v>
      </c>
    </row>
    <row r="47" spans="1:3" ht="12.75" customHeight="1" x14ac:dyDescent="0.2">
      <c r="A47" s="103"/>
      <c r="B47" s="100" t="s">
        <v>261</v>
      </c>
      <c r="C47" s="4" t="s">
        <v>279</v>
      </c>
    </row>
    <row r="48" spans="1:3" ht="12.75" customHeight="1" x14ac:dyDescent="0.2">
      <c r="A48" s="103"/>
      <c r="B48" s="100" t="s">
        <v>264</v>
      </c>
    </row>
    <row r="49" spans="1:3" ht="12.75" customHeight="1" x14ac:dyDescent="0.2">
      <c r="A49" s="103"/>
      <c r="B49" s="100" t="s">
        <v>257</v>
      </c>
    </row>
    <row r="50" spans="1:3" ht="12.75" customHeight="1" x14ac:dyDescent="0.2">
      <c r="A50" s="103"/>
    </row>
    <row r="51" spans="1:3" ht="12.75" customHeight="1" x14ac:dyDescent="0.2">
      <c r="A51" s="102" t="s">
        <v>196</v>
      </c>
      <c r="B51" s="97" t="s">
        <v>197</v>
      </c>
    </row>
    <row r="52" spans="1:3" x14ac:dyDescent="0.2">
      <c r="A52" s="103"/>
      <c r="B52" s="100" t="s">
        <v>198</v>
      </c>
    </row>
    <row r="53" spans="1:3" x14ac:dyDescent="0.2">
      <c r="A53" s="103"/>
      <c r="B53" s="100" t="s">
        <v>254</v>
      </c>
    </row>
    <row r="54" spans="1:3" x14ac:dyDescent="0.2">
      <c r="A54" s="103"/>
      <c r="B54" s="100" t="s">
        <v>262</v>
      </c>
      <c r="C54" s="4"/>
    </row>
    <row r="55" spans="1:3" x14ac:dyDescent="0.2">
      <c r="A55" s="103"/>
      <c r="B55" s="100" t="s">
        <v>258</v>
      </c>
    </row>
    <row r="56" spans="1:3" x14ac:dyDescent="0.2">
      <c r="A56" s="103"/>
      <c r="B56" s="104" t="s">
        <v>259</v>
      </c>
      <c r="C56" s="4"/>
    </row>
    <row r="57" spans="1:3" x14ac:dyDescent="0.2">
      <c r="A57" s="103"/>
      <c r="B57" s="100" t="s">
        <v>310</v>
      </c>
      <c r="C57" s="4"/>
    </row>
    <row r="58" spans="1:3" x14ac:dyDescent="0.2">
      <c r="A58" s="103"/>
      <c r="C58" s="123"/>
    </row>
    <row r="59" spans="1:3" x14ac:dyDescent="0.2">
      <c r="A59" s="102" t="s">
        <v>199</v>
      </c>
      <c r="B59" s="97" t="s">
        <v>200</v>
      </c>
      <c r="C59" s="123"/>
    </row>
    <row r="60" spans="1:3" x14ac:dyDescent="0.2">
      <c r="A60" s="103"/>
      <c r="B60" s="100" t="s">
        <v>201</v>
      </c>
      <c r="C60" s="123"/>
    </row>
    <row r="61" spans="1:3" x14ac:dyDescent="0.2">
      <c r="A61" s="103"/>
      <c r="C61" s="4"/>
    </row>
    <row r="62" spans="1:3" x14ac:dyDescent="0.2">
      <c r="A62" s="102" t="s">
        <v>202</v>
      </c>
      <c r="B62" s="97" t="s">
        <v>203</v>
      </c>
      <c r="C62" s="123"/>
    </row>
    <row r="63" spans="1:3" x14ac:dyDescent="0.2">
      <c r="A63" s="103"/>
      <c r="B63" s="100" t="s">
        <v>204</v>
      </c>
      <c r="C63" s="4"/>
    </row>
    <row r="64" spans="1:3" x14ac:dyDescent="0.2">
      <c r="A64" s="103"/>
      <c r="C64" s="123"/>
    </row>
    <row r="65" spans="1:3" x14ac:dyDescent="0.2">
      <c r="A65" s="102" t="s">
        <v>205</v>
      </c>
      <c r="B65" s="97" t="s">
        <v>206</v>
      </c>
    </row>
    <row r="66" spans="1:3" x14ac:dyDescent="0.2">
      <c r="B66" s="100" t="s">
        <v>207</v>
      </c>
      <c r="C66" s="123"/>
    </row>
    <row r="67" spans="1:3" x14ac:dyDescent="0.2">
      <c r="A67" s="103"/>
      <c r="B67" s="100" t="s">
        <v>208</v>
      </c>
      <c r="C67" s="4"/>
    </row>
    <row r="68" spans="1:3" x14ac:dyDescent="0.2">
      <c r="A68" s="103"/>
      <c r="B68" s="100"/>
      <c r="C68" s="123"/>
    </row>
    <row r="69" spans="1:3" x14ac:dyDescent="0.2">
      <c r="A69" s="102" t="s">
        <v>209</v>
      </c>
      <c r="B69" s="97" t="s">
        <v>210</v>
      </c>
    </row>
    <row r="70" spans="1:3" x14ac:dyDescent="0.2">
      <c r="B70" s="100" t="s">
        <v>211</v>
      </c>
      <c r="C70" s="123"/>
    </row>
    <row r="71" spans="1:3" x14ac:dyDescent="0.2">
      <c r="C71" s="4"/>
    </row>
    <row r="72" spans="1:3" x14ac:dyDescent="0.2">
      <c r="A72" s="102" t="s">
        <v>212</v>
      </c>
      <c r="B72" s="97" t="s">
        <v>213</v>
      </c>
    </row>
    <row r="73" spans="1:3" x14ac:dyDescent="0.2">
      <c r="A73" s="103"/>
      <c r="B73" s="100" t="s">
        <v>214</v>
      </c>
      <c r="C73" s="123"/>
    </row>
    <row r="74" spans="1:3" x14ac:dyDescent="0.2">
      <c r="A74" s="103"/>
      <c r="B74" s="100"/>
      <c r="C74" s="4"/>
    </row>
    <row r="75" spans="1:3" x14ac:dyDescent="0.2">
      <c r="A75" s="102" t="s">
        <v>215</v>
      </c>
      <c r="B75" s="97" t="s">
        <v>216</v>
      </c>
      <c r="C75" s="123"/>
    </row>
    <row r="76" spans="1:3" x14ac:dyDescent="0.2">
      <c r="A76" s="103"/>
      <c r="B76" s="100" t="s">
        <v>217</v>
      </c>
      <c r="C76" s="123"/>
    </row>
    <row r="77" spans="1:3" x14ac:dyDescent="0.2">
      <c r="A77" s="103"/>
      <c r="B77" s="100" t="s">
        <v>218</v>
      </c>
      <c r="C77" s="4"/>
    </row>
    <row r="78" spans="1:3" x14ac:dyDescent="0.2">
      <c r="A78" s="103"/>
      <c r="B78" s="100" t="s">
        <v>219</v>
      </c>
    </row>
    <row r="79" spans="1:3" x14ac:dyDescent="0.2">
      <c r="A79" s="103"/>
      <c r="B79" s="100"/>
    </row>
    <row r="80" spans="1:3" x14ac:dyDescent="0.2">
      <c r="A80" s="103"/>
      <c r="B80" s="100" t="s">
        <v>220</v>
      </c>
    </row>
    <row r="81" spans="1:2" x14ac:dyDescent="0.2">
      <c r="A81" s="103"/>
      <c r="B81" s="100" t="s">
        <v>221</v>
      </c>
    </row>
    <row r="82" spans="1:2" x14ac:dyDescent="0.2">
      <c r="A82" s="103"/>
      <c r="B82" s="100" t="s">
        <v>222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22" workbookViewId="0">
      <selection activeCell="V43" sqref="V43"/>
    </sheetView>
  </sheetViews>
  <sheetFormatPr defaultColWidth="4.85546875" defaultRowHeight="12.75" x14ac:dyDescent="0.2"/>
  <cols>
    <col min="1" max="1" width="5.140625" customWidth="1"/>
    <col min="2" max="2" width="3" style="79" customWidth="1"/>
    <col min="3" max="3" width="42.85546875" customWidth="1"/>
    <col min="4" max="4" width="3.7109375" style="33" customWidth="1"/>
    <col min="5" max="5" width="4.28515625" style="33" customWidth="1"/>
    <col min="6" max="12" width="3.7109375" style="33" customWidth="1"/>
    <col min="13" max="13" width="3.140625" style="33" customWidth="1"/>
    <col min="14" max="15" width="3.7109375" style="33" customWidth="1"/>
    <col min="16" max="16" width="4.7109375" style="33" customWidth="1"/>
    <col min="17" max="19" width="3.7109375" style="33" customWidth="1"/>
    <col min="20" max="21" width="10.42578125" customWidth="1"/>
    <col min="22" max="22" width="74.7109375" customWidth="1"/>
    <col min="23" max="23" width="9.85546875" customWidth="1"/>
    <col min="24" max="24" width="5.42578125" customWidth="1"/>
    <col min="25" max="25" width="51.85546875" customWidth="1"/>
    <col min="26" max="26" width="12.7109375" customWidth="1"/>
  </cols>
  <sheetData>
    <row r="1" spans="1:24" x14ac:dyDescent="0.2">
      <c r="A1" s="111" t="s">
        <v>244</v>
      </c>
      <c r="B1" s="104"/>
    </row>
    <row r="3" spans="1:24" x14ac:dyDescent="0.2">
      <c r="A3" s="12" t="s">
        <v>116</v>
      </c>
      <c r="B3" s="78"/>
      <c r="C3" s="15"/>
      <c r="E3" s="40"/>
      <c r="F3" s="4" t="s">
        <v>18</v>
      </c>
      <c r="S3" s="10" t="s">
        <v>125</v>
      </c>
      <c r="T3" s="26">
        <v>40909</v>
      </c>
      <c r="U3" s="26"/>
      <c r="V3" t="s">
        <v>11</v>
      </c>
      <c r="W3" s="6"/>
      <c r="X3" s="6"/>
    </row>
    <row r="4" spans="1:24" x14ac:dyDescent="0.2">
      <c r="S4" s="37" t="s">
        <v>129</v>
      </c>
      <c r="T4" s="26">
        <v>40909</v>
      </c>
      <c r="U4" s="26"/>
      <c r="V4" s="16" t="s">
        <v>12</v>
      </c>
    </row>
    <row r="5" spans="1:24" x14ac:dyDescent="0.2">
      <c r="A5" s="2" t="s">
        <v>8</v>
      </c>
      <c r="E5" s="37" t="s">
        <v>117</v>
      </c>
      <c r="F5" s="41" t="s">
        <v>121</v>
      </c>
      <c r="S5" s="37" t="s">
        <v>126</v>
      </c>
      <c r="T5" s="26">
        <v>40575</v>
      </c>
      <c r="U5" s="26"/>
      <c r="V5" t="s">
        <v>128</v>
      </c>
    </row>
    <row r="6" spans="1:24" x14ac:dyDescent="0.2">
      <c r="A6" s="58" t="s">
        <v>9</v>
      </c>
      <c r="B6" s="80"/>
      <c r="E6" s="37" t="s">
        <v>118</v>
      </c>
      <c r="F6" s="41" t="s">
        <v>122</v>
      </c>
      <c r="G6" s="37"/>
      <c r="H6" s="41"/>
      <c r="S6" s="37" t="s">
        <v>127</v>
      </c>
      <c r="T6" s="31" t="e">
        <f>#REF!</f>
        <v>#REF!</v>
      </c>
      <c r="U6" s="31"/>
      <c r="V6" s="4" t="s">
        <v>21</v>
      </c>
    </row>
    <row r="7" spans="1:24" x14ac:dyDescent="0.2">
      <c r="A7" s="75" t="s">
        <v>24</v>
      </c>
      <c r="B7" s="81"/>
      <c r="C7" s="29"/>
      <c r="E7" s="37" t="s">
        <v>119</v>
      </c>
      <c r="F7" s="41" t="s">
        <v>123</v>
      </c>
      <c r="G7" s="37"/>
      <c r="H7" s="41"/>
      <c r="S7" s="37"/>
      <c r="T7" s="26"/>
      <c r="U7" s="26"/>
    </row>
    <row r="8" spans="1:24" x14ac:dyDescent="0.2">
      <c r="A8" s="74" t="s">
        <v>135</v>
      </c>
      <c r="B8" s="82"/>
      <c r="E8" s="37" t="s">
        <v>120</v>
      </c>
      <c r="F8" s="41" t="s">
        <v>124</v>
      </c>
      <c r="S8" s="51">
        <f>7/T8</f>
        <v>1.1666666666666667</v>
      </c>
      <c r="T8" s="33">
        <v>6</v>
      </c>
      <c r="U8" s="33"/>
      <c r="V8" t="s">
        <v>2</v>
      </c>
    </row>
    <row r="9" spans="1:24" x14ac:dyDescent="0.2">
      <c r="B9"/>
      <c r="E9" s="37"/>
      <c r="F9" s="41"/>
      <c r="S9" s="51"/>
      <c r="T9" s="33"/>
      <c r="U9" s="33"/>
    </row>
    <row r="10" spans="1:24" x14ac:dyDescent="0.2">
      <c r="A10" s="4" t="s">
        <v>223</v>
      </c>
      <c r="B10"/>
      <c r="E10" s="37"/>
      <c r="F10" s="41"/>
      <c r="S10" s="51"/>
      <c r="T10" s="33"/>
      <c r="U10" s="33"/>
    </row>
    <row r="11" spans="1:24" x14ac:dyDescent="0.2">
      <c r="A11" s="4" t="s">
        <v>224</v>
      </c>
      <c r="B11"/>
      <c r="E11" s="37"/>
      <c r="F11" s="41"/>
      <c r="S11" s="51"/>
      <c r="T11" s="33"/>
      <c r="U11" s="33"/>
    </row>
    <row r="12" spans="1:24" x14ac:dyDescent="0.2">
      <c r="A12" s="4" t="s">
        <v>225</v>
      </c>
      <c r="B12"/>
      <c r="E12" s="37"/>
      <c r="F12" s="41"/>
      <c r="S12" s="51"/>
      <c r="T12" s="33"/>
      <c r="U12" s="33"/>
    </row>
    <row r="13" spans="1:24" x14ac:dyDescent="0.2">
      <c r="B13">
        <v>4</v>
      </c>
      <c r="C13" s="12" t="s">
        <v>140</v>
      </c>
      <c r="E13" s="37"/>
      <c r="F13" s="41"/>
      <c r="S13" s="51"/>
      <c r="T13" s="33"/>
      <c r="U13" s="33"/>
    </row>
    <row r="14" spans="1:24" x14ac:dyDescent="0.2">
      <c r="B14">
        <v>5</v>
      </c>
      <c r="C14" s="12" t="s">
        <v>157</v>
      </c>
      <c r="E14" s="37"/>
      <c r="F14" s="41"/>
      <c r="S14" s="51"/>
      <c r="T14" s="33"/>
      <c r="U14" s="33"/>
    </row>
    <row r="15" spans="1:24" x14ac:dyDescent="0.2">
      <c r="B15">
        <v>6</v>
      </c>
      <c r="C15" s="12" t="s">
        <v>139</v>
      </c>
      <c r="E15" s="37"/>
      <c r="F15" s="41"/>
      <c r="S15" s="51"/>
      <c r="T15" s="33"/>
      <c r="U15" s="33"/>
    </row>
    <row r="16" spans="1:24" x14ac:dyDescent="0.2">
      <c r="B16"/>
      <c r="E16" s="37"/>
      <c r="F16" s="41"/>
      <c r="S16" s="51"/>
      <c r="T16" s="33"/>
      <c r="U16" s="33"/>
    </row>
    <row r="17" spans="1:24" x14ac:dyDescent="0.2">
      <c r="B17" s="7" t="s">
        <v>180</v>
      </c>
      <c r="L17" s="41"/>
      <c r="S17" s="37"/>
      <c r="T17" s="31"/>
      <c r="U17" s="31"/>
      <c r="V17" s="4"/>
    </row>
    <row r="18" spans="1:24" ht="12.75" customHeight="1" x14ac:dyDescent="0.2">
      <c r="A18" s="130" t="s">
        <v>1</v>
      </c>
      <c r="B18" s="132" t="s">
        <v>179</v>
      </c>
      <c r="C18" s="130" t="s">
        <v>0</v>
      </c>
      <c r="D18" s="125" t="s">
        <v>29</v>
      </c>
      <c r="E18" s="126"/>
      <c r="F18" s="126"/>
      <c r="G18" s="126"/>
      <c r="H18" s="125" t="s">
        <v>28</v>
      </c>
      <c r="I18" s="126"/>
      <c r="J18" s="126"/>
      <c r="K18" s="127"/>
      <c r="L18" s="126" t="s">
        <v>16</v>
      </c>
      <c r="M18" s="126"/>
      <c r="N18" s="126"/>
      <c r="O18" s="126"/>
      <c r="P18" s="134" t="s">
        <v>7</v>
      </c>
      <c r="Q18" s="135"/>
      <c r="R18" s="135"/>
      <c r="S18" s="136"/>
      <c r="T18" s="137" t="s">
        <v>10</v>
      </c>
      <c r="U18" s="137" t="s">
        <v>226</v>
      </c>
      <c r="V18" s="139" t="s">
        <v>3</v>
      </c>
    </row>
    <row r="19" spans="1:24" ht="22.5" customHeight="1" x14ac:dyDescent="0.2">
      <c r="A19" s="131"/>
      <c r="B19" s="133"/>
      <c r="C19" s="131"/>
      <c r="D19" s="34" t="s">
        <v>13</v>
      </c>
      <c r="E19" s="34" t="s">
        <v>4</v>
      </c>
      <c r="F19" s="34" t="s">
        <v>14</v>
      </c>
      <c r="G19" s="34" t="s">
        <v>15</v>
      </c>
      <c r="H19" s="34" t="s">
        <v>13</v>
      </c>
      <c r="I19" s="34" t="s">
        <v>4</v>
      </c>
      <c r="J19" s="34" t="s">
        <v>14</v>
      </c>
      <c r="K19" s="34" t="s">
        <v>15</v>
      </c>
      <c r="L19" s="42" t="s">
        <v>13</v>
      </c>
      <c r="M19" s="34" t="s">
        <v>4</v>
      </c>
      <c r="N19" s="34" t="s">
        <v>14</v>
      </c>
      <c r="O19" s="34" t="s">
        <v>15</v>
      </c>
      <c r="P19" s="39" t="s">
        <v>13</v>
      </c>
      <c r="Q19" s="39" t="s">
        <v>4</v>
      </c>
      <c r="R19" s="34" t="s">
        <v>14</v>
      </c>
      <c r="S19" s="34" t="s">
        <v>15</v>
      </c>
      <c r="T19" s="138"/>
      <c r="U19" s="138"/>
      <c r="V19" s="131"/>
      <c r="W19" s="5"/>
      <c r="X19" s="5"/>
    </row>
    <row r="20" spans="1:24" x14ac:dyDescent="0.2">
      <c r="A20" s="7"/>
      <c r="C20" s="12" t="s">
        <v>140</v>
      </c>
      <c r="D20" s="35"/>
      <c r="E20" s="38"/>
      <c r="F20" s="38"/>
      <c r="G20" s="30"/>
      <c r="H20" s="35"/>
      <c r="I20" s="38"/>
      <c r="J20" s="38"/>
      <c r="K20" s="24"/>
      <c r="L20" s="38"/>
      <c r="M20" s="38"/>
      <c r="N20" s="38"/>
      <c r="O20" s="38"/>
      <c r="P20" s="35"/>
      <c r="Q20" s="38"/>
      <c r="R20" s="38"/>
      <c r="S20" s="24"/>
      <c r="T20" s="6"/>
      <c r="U20" s="105"/>
      <c r="V20" s="106"/>
    </row>
    <row r="21" spans="1:24" x14ac:dyDescent="0.2">
      <c r="A21" s="57">
        <v>4</v>
      </c>
      <c r="B21" s="83"/>
      <c r="C21" s="28" t="s">
        <v>166</v>
      </c>
      <c r="D21" s="36">
        <v>60</v>
      </c>
      <c r="E21" s="23"/>
      <c r="F21" s="23">
        <v>60</v>
      </c>
      <c r="G21" s="25">
        <f t="shared" ref="G21:G25" si="0">(D21+E21-F21)*(B21="")</f>
        <v>0</v>
      </c>
      <c r="H21" s="43">
        <v>28</v>
      </c>
      <c r="I21" s="22"/>
      <c r="J21" s="22">
        <v>28</v>
      </c>
      <c r="K21" s="25">
        <f t="shared" ref="K21:K25" si="1">(H21+I21-J21)*(B21="")</f>
        <v>0</v>
      </c>
      <c r="L21" s="22"/>
      <c r="M21" s="22"/>
      <c r="N21" s="22"/>
      <c r="O21" s="25">
        <f t="shared" ref="O21:O25" si="2">L21+M21-N21</f>
        <v>0</v>
      </c>
      <c r="P21" s="54">
        <f t="shared" ref="P21:S25" si="3">D21+H21+L21</f>
        <v>88</v>
      </c>
      <c r="Q21" s="54">
        <f t="shared" si="3"/>
        <v>0</v>
      </c>
      <c r="R21" s="54">
        <f t="shared" si="3"/>
        <v>88</v>
      </c>
      <c r="S21" s="92">
        <f t="shared" si="3"/>
        <v>0</v>
      </c>
      <c r="T21" s="26"/>
      <c r="U21" s="105"/>
      <c r="V21" s="106"/>
    </row>
    <row r="22" spans="1:24" ht="25.5" x14ac:dyDescent="0.2">
      <c r="A22" s="27">
        <f t="shared" ref="A22" si="4">+A21+0.1</f>
        <v>4.0999999999999996</v>
      </c>
      <c r="B22" s="84"/>
      <c r="C22" s="13" t="s">
        <v>167</v>
      </c>
      <c r="D22" s="36">
        <v>72</v>
      </c>
      <c r="E22" s="23"/>
      <c r="F22" s="23">
        <v>60</v>
      </c>
      <c r="G22" s="25">
        <f t="shared" si="0"/>
        <v>12</v>
      </c>
      <c r="H22" s="43">
        <v>28</v>
      </c>
      <c r="I22" s="22"/>
      <c r="J22" s="22">
        <v>28</v>
      </c>
      <c r="K22" s="25">
        <f t="shared" si="1"/>
        <v>0</v>
      </c>
      <c r="L22" s="22"/>
      <c r="M22" s="22"/>
      <c r="N22" s="22"/>
      <c r="O22" s="25">
        <f t="shared" si="2"/>
        <v>0</v>
      </c>
      <c r="P22" s="54">
        <f t="shared" si="3"/>
        <v>100</v>
      </c>
      <c r="Q22" s="54">
        <f t="shared" si="3"/>
        <v>0</v>
      </c>
      <c r="R22" s="54">
        <f t="shared" si="3"/>
        <v>88</v>
      </c>
      <c r="S22" s="92">
        <f t="shared" si="3"/>
        <v>12</v>
      </c>
      <c r="T22" s="6"/>
      <c r="U22" s="105">
        <v>0.1</v>
      </c>
      <c r="V22" s="107" t="s">
        <v>172</v>
      </c>
    </row>
    <row r="23" spans="1:24" x14ac:dyDescent="0.2">
      <c r="A23" s="27">
        <f>+A21+0.1</f>
        <v>4.0999999999999996</v>
      </c>
      <c r="B23" s="108" t="s">
        <v>227</v>
      </c>
      <c r="C23" s="13" t="s">
        <v>141</v>
      </c>
      <c r="D23" s="36">
        <v>21</v>
      </c>
      <c r="E23" s="23"/>
      <c r="F23" s="23">
        <v>21</v>
      </c>
      <c r="G23" s="25">
        <f t="shared" si="0"/>
        <v>0</v>
      </c>
      <c r="H23" s="36">
        <v>90</v>
      </c>
      <c r="I23" s="23"/>
      <c r="J23" s="23">
        <v>28</v>
      </c>
      <c r="K23" s="25">
        <f t="shared" si="1"/>
        <v>0</v>
      </c>
      <c r="L23" s="23"/>
      <c r="M23" s="23"/>
      <c r="N23" s="23"/>
      <c r="O23" s="25">
        <f t="shared" si="2"/>
        <v>0</v>
      </c>
      <c r="P23" s="54">
        <f t="shared" si="3"/>
        <v>111</v>
      </c>
      <c r="Q23" s="54">
        <f t="shared" si="3"/>
        <v>0</v>
      </c>
      <c r="R23" s="54">
        <f t="shared" si="3"/>
        <v>49</v>
      </c>
      <c r="S23" s="92">
        <f t="shared" si="3"/>
        <v>0</v>
      </c>
      <c r="T23" s="14"/>
      <c r="U23" s="105">
        <v>0.1</v>
      </c>
      <c r="V23" s="106" t="s">
        <v>168</v>
      </c>
    </row>
    <row r="24" spans="1:24" x14ac:dyDescent="0.2">
      <c r="A24" s="27"/>
      <c r="B24" s="108" t="s">
        <v>228</v>
      </c>
      <c r="C24" s="13" t="s">
        <v>229</v>
      </c>
      <c r="D24" s="36"/>
      <c r="E24" s="23"/>
      <c r="F24" s="23"/>
      <c r="G24" s="25"/>
      <c r="H24" s="36">
        <v>10</v>
      </c>
      <c r="I24" s="23"/>
      <c r="J24" s="23">
        <v>2</v>
      </c>
      <c r="K24" s="25"/>
      <c r="L24" s="23"/>
      <c r="M24" s="23"/>
      <c r="N24" s="23"/>
      <c r="O24" s="25"/>
      <c r="P24" s="54"/>
      <c r="Q24" s="54"/>
      <c r="R24" s="54"/>
      <c r="S24" s="92"/>
      <c r="T24" s="14"/>
      <c r="U24" s="105">
        <v>0.1</v>
      </c>
      <c r="V24" s="107" t="s">
        <v>230</v>
      </c>
    </row>
    <row r="25" spans="1:24" x14ac:dyDescent="0.2">
      <c r="A25" s="27">
        <f>+A22+0.1</f>
        <v>4.1999999999999993</v>
      </c>
      <c r="B25" s="84"/>
      <c r="C25" s="13" t="s">
        <v>169</v>
      </c>
      <c r="D25" s="36">
        <v>7</v>
      </c>
      <c r="E25" s="23"/>
      <c r="F25" s="23"/>
      <c r="G25" s="25">
        <f t="shared" si="0"/>
        <v>7</v>
      </c>
      <c r="H25" s="36">
        <v>7</v>
      </c>
      <c r="I25" s="23"/>
      <c r="J25" s="23"/>
      <c r="K25" s="25">
        <f t="shared" si="1"/>
        <v>7</v>
      </c>
      <c r="L25" s="23"/>
      <c r="M25" s="23"/>
      <c r="N25" s="23"/>
      <c r="O25" s="25">
        <f t="shared" si="2"/>
        <v>0</v>
      </c>
      <c r="P25" s="54">
        <f t="shared" si="3"/>
        <v>14</v>
      </c>
      <c r="Q25" s="54">
        <f t="shared" si="3"/>
        <v>0</v>
      </c>
      <c r="R25" s="54">
        <f t="shared" si="3"/>
        <v>0</v>
      </c>
      <c r="S25" s="92">
        <f t="shared" si="3"/>
        <v>14</v>
      </c>
      <c r="T25" s="14"/>
      <c r="U25" s="109"/>
      <c r="V25" s="106"/>
    </row>
    <row r="26" spans="1:24" x14ac:dyDescent="0.2">
      <c r="A26" s="61"/>
      <c r="B26" s="84"/>
      <c r="C26" s="28"/>
      <c r="D26" s="65">
        <f>SUM(D21:D25)</f>
        <v>160</v>
      </c>
      <c r="E26" s="66">
        <f t="shared" ref="E26:S26" si="5">SUM(E21:E25)</f>
        <v>0</v>
      </c>
      <c r="F26" s="66">
        <f t="shared" si="5"/>
        <v>141</v>
      </c>
      <c r="G26" s="66">
        <f t="shared" si="5"/>
        <v>19</v>
      </c>
      <c r="H26" s="65">
        <f t="shared" si="5"/>
        <v>163</v>
      </c>
      <c r="I26" s="66">
        <f t="shared" si="5"/>
        <v>0</v>
      </c>
      <c r="J26" s="66">
        <f t="shared" si="5"/>
        <v>86</v>
      </c>
      <c r="K26" s="67">
        <f t="shared" si="5"/>
        <v>7</v>
      </c>
      <c r="L26" s="65">
        <f t="shared" si="5"/>
        <v>0</v>
      </c>
      <c r="M26" s="66">
        <f t="shared" si="5"/>
        <v>0</v>
      </c>
      <c r="N26" s="66">
        <f t="shared" si="5"/>
        <v>0</v>
      </c>
      <c r="O26" s="67">
        <f t="shared" si="5"/>
        <v>0</v>
      </c>
      <c r="P26" s="65">
        <f t="shared" si="5"/>
        <v>313</v>
      </c>
      <c r="Q26" s="66">
        <f t="shared" si="5"/>
        <v>0</v>
      </c>
      <c r="R26" s="66">
        <f t="shared" si="5"/>
        <v>225</v>
      </c>
      <c r="S26" s="67">
        <f t="shared" si="5"/>
        <v>26</v>
      </c>
      <c r="T26" s="14"/>
      <c r="U26" s="109"/>
      <c r="V26" s="106"/>
    </row>
    <row r="27" spans="1:24" x14ac:dyDescent="0.2">
      <c r="A27" s="61"/>
      <c r="B27" s="84"/>
      <c r="C27" s="28"/>
      <c r="D27" s="36"/>
      <c r="E27" s="23"/>
      <c r="F27" s="23"/>
      <c r="G27" s="23"/>
      <c r="H27" s="36"/>
      <c r="I27" s="23"/>
      <c r="J27" s="23"/>
      <c r="K27" s="23"/>
      <c r="L27" s="23"/>
      <c r="M27" s="23"/>
      <c r="N27" s="23"/>
      <c r="O27" s="23"/>
      <c r="P27" s="36"/>
      <c r="Q27" s="23"/>
      <c r="R27" s="23"/>
      <c r="S27" s="76"/>
      <c r="T27" s="14"/>
      <c r="U27" s="109"/>
      <c r="V27" s="106"/>
    </row>
    <row r="28" spans="1:24" ht="12.75" customHeight="1" x14ac:dyDescent="0.2">
      <c r="A28" s="130" t="str">
        <f>A$18</f>
        <v>Ref</v>
      </c>
      <c r="B28" s="132" t="str">
        <f>B$18</f>
        <v>E</v>
      </c>
      <c r="C28" s="130" t="str">
        <f>C$18</f>
        <v>Task</v>
      </c>
      <c r="D28" s="125" t="str">
        <f>D$18</f>
        <v>David</v>
      </c>
      <c r="E28" s="126"/>
      <c r="F28" s="126"/>
      <c r="G28" s="127"/>
      <c r="H28" s="125" t="str">
        <f>H$18</f>
        <v>Charles</v>
      </c>
      <c r="I28" s="126"/>
      <c r="J28" s="126"/>
      <c r="K28" s="127"/>
      <c r="L28" s="125" t="str">
        <f>L$18</f>
        <v>Others</v>
      </c>
      <c r="M28" s="126"/>
      <c r="N28" s="126"/>
      <c r="O28" s="127"/>
      <c r="P28" s="125" t="str">
        <f>P$18</f>
        <v>Total</v>
      </c>
      <c r="Q28" s="126"/>
      <c r="R28" s="126"/>
      <c r="S28" s="127"/>
      <c r="T28" s="128" t="str">
        <f>T$18</f>
        <v>Est/Act Date</v>
      </c>
      <c r="U28" s="144" t="s">
        <v>226</v>
      </c>
      <c r="V28" s="130" t="str">
        <f>V$18</f>
        <v>Comments</v>
      </c>
    </row>
    <row r="29" spans="1:24" ht="24" x14ac:dyDescent="0.2">
      <c r="A29" s="131"/>
      <c r="B29" s="133"/>
      <c r="C29" s="131"/>
      <c r="D29" s="34" t="str">
        <f>D$19</f>
        <v xml:space="preserve">Est. </v>
      </c>
      <c r="E29" s="34" t="str">
        <f>E$19</f>
        <v>Var</v>
      </c>
      <c r="F29" s="34" t="str">
        <f>F$19</f>
        <v>Done</v>
      </c>
      <c r="G29" s="34" t="str">
        <f t="shared" ref="G29:S29" si="6">G$19</f>
        <v>To Do</v>
      </c>
      <c r="H29" s="34" t="str">
        <f t="shared" si="6"/>
        <v xml:space="preserve">Est. </v>
      </c>
      <c r="I29" s="34" t="str">
        <f t="shared" si="6"/>
        <v>Var</v>
      </c>
      <c r="J29" s="34" t="str">
        <f>J$19</f>
        <v>Done</v>
      </c>
      <c r="K29" s="34" t="str">
        <f t="shared" si="6"/>
        <v>To Do</v>
      </c>
      <c r="L29" s="34" t="str">
        <f t="shared" si="6"/>
        <v xml:space="preserve">Est. </v>
      </c>
      <c r="M29" s="34" t="str">
        <f t="shared" si="6"/>
        <v>Var</v>
      </c>
      <c r="N29" s="34" t="str">
        <f>N$19</f>
        <v>Done</v>
      </c>
      <c r="O29" s="34" t="str">
        <f t="shared" si="6"/>
        <v>To Do</v>
      </c>
      <c r="P29" s="34" t="str">
        <f t="shared" si="6"/>
        <v xml:space="preserve">Est. </v>
      </c>
      <c r="Q29" s="34" t="str">
        <f t="shared" si="6"/>
        <v>Var</v>
      </c>
      <c r="R29" s="34" t="str">
        <f t="shared" si="6"/>
        <v>Done</v>
      </c>
      <c r="S29" s="34" t="str">
        <f t="shared" si="6"/>
        <v>To Do</v>
      </c>
      <c r="T29" s="129"/>
      <c r="U29" s="129"/>
      <c r="V29" s="131"/>
    </row>
    <row r="30" spans="1:24" x14ac:dyDescent="0.2">
      <c r="A30" s="7"/>
      <c r="C30" s="12" t="s">
        <v>157</v>
      </c>
      <c r="D30" s="35"/>
      <c r="E30" s="38"/>
      <c r="F30" s="38"/>
      <c r="G30" s="30"/>
      <c r="H30" s="35"/>
      <c r="I30" s="38"/>
      <c r="J30" s="38"/>
      <c r="K30" s="24"/>
      <c r="L30" s="38"/>
      <c r="M30" s="38"/>
      <c r="N30" s="38"/>
      <c r="O30" s="38"/>
      <c r="P30" s="35"/>
      <c r="Q30" s="38"/>
      <c r="R30" s="38"/>
      <c r="S30" s="24"/>
      <c r="T30" s="6"/>
      <c r="U30" s="105"/>
      <c r="V30" s="106"/>
    </row>
    <row r="31" spans="1:24" ht="25.5" x14ac:dyDescent="0.2">
      <c r="A31" s="59">
        <f>A21+1</f>
        <v>5</v>
      </c>
      <c r="B31" s="86"/>
      <c r="C31" s="28" t="s">
        <v>142</v>
      </c>
      <c r="D31" s="36">
        <v>2</v>
      </c>
      <c r="E31" s="23"/>
      <c r="F31" s="23">
        <v>1</v>
      </c>
      <c r="G31" s="25">
        <f t="shared" ref="G31:G34" si="7">(D31+E31-F31)*(B31="")</f>
        <v>1</v>
      </c>
      <c r="H31" s="43">
        <v>14</v>
      </c>
      <c r="I31" s="22"/>
      <c r="J31" s="22">
        <v>10</v>
      </c>
      <c r="K31" s="25">
        <f t="shared" ref="K31:K34" si="8">(H31+I31-J31)*(B31="")</f>
        <v>4</v>
      </c>
      <c r="L31" s="22"/>
      <c r="M31" s="22"/>
      <c r="N31" s="22"/>
      <c r="O31" s="25">
        <f t="shared" ref="O31:O34" si="9">L31+M31-N31</f>
        <v>0</v>
      </c>
      <c r="P31" s="54">
        <f t="shared" ref="P31:S34" si="10">D31+H31+L31</f>
        <v>16</v>
      </c>
      <c r="Q31" s="54">
        <f t="shared" si="10"/>
        <v>0</v>
      </c>
      <c r="R31" s="54">
        <f t="shared" si="10"/>
        <v>11</v>
      </c>
      <c r="S31" s="92">
        <f t="shared" si="10"/>
        <v>5</v>
      </c>
      <c r="T31" s="26"/>
      <c r="U31" s="105"/>
      <c r="V31" s="107" t="s">
        <v>102</v>
      </c>
    </row>
    <row r="32" spans="1:24" x14ac:dyDescent="0.2">
      <c r="A32" s="27">
        <f t="shared" ref="A32:A34" si="11">+A31+0.1</f>
        <v>5.0999999999999996</v>
      </c>
      <c r="B32" s="84"/>
      <c r="C32" s="13" t="s">
        <v>143</v>
      </c>
      <c r="D32" s="36">
        <v>28</v>
      </c>
      <c r="E32" s="23"/>
      <c r="F32" s="23">
        <v>21</v>
      </c>
      <c r="G32" s="25">
        <f t="shared" si="7"/>
        <v>7</v>
      </c>
      <c r="H32" s="43">
        <v>14</v>
      </c>
      <c r="I32" s="22"/>
      <c r="J32" s="22">
        <v>2</v>
      </c>
      <c r="K32" s="25">
        <f t="shared" si="8"/>
        <v>12</v>
      </c>
      <c r="L32" s="22"/>
      <c r="M32" s="22"/>
      <c r="N32" s="22"/>
      <c r="O32" s="25">
        <f t="shared" si="9"/>
        <v>0</v>
      </c>
      <c r="P32" s="54">
        <f t="shared" si="10"/>
        <v>42</v>
      </c>
      <c r="Q32" s="54">
        <f t="shared" si="10"/>
        <v>0</v>
      </c>
      <c r="R32" s="54">
        <f t="shared" si="10"/>
        <v>23</v>
      </c>
      <c r="S32" s="92">
        <f t="shared" si="10"/>
        <v>19</v>
      </c>
      <c r="T32" s="6"/>
      <c r="U32" s="105"/>
      <c r="V32" s="107" t="s">
        <v>144</v>
      </c>
    </row>
    <row r="33" spans="1:22" x14ac:dyDescent="0.2">
      <c r="A33" s="27">
        <f t="shared" si="11"/>
        <v>5.1999999999999993</v>
      </c>
      <c r="B33" s="84"/>
      <c r="C33" s="13" t="s">
        <v>170</v>
      </c>
      <c r="D33" s="36">
        <v>28</v>
      </c>
      <c r="E33" s="23"/>
      <c r="F33" s="23"/>
      <c r="G33" s="25">
        <f t="shared" si="7"/>
        <v>28</v>
      </c>
      <c r="H33" s="43">
        <v>7</v>
      </c>
      <c r="I33" s="22"/>
      <c r="J33" s="22"/>
      <c r="K33" s="25">
        <f t="shared" si="8"/>
        <v>7</v>
      </c>
      <c r="L33" s="22"/>
      <c r="M33" s="22"/>
      <c r="N33" s="22"/>
      <c r="O33" s="25">
        <f t="shared" si="9"/>
        <v>0</v>
      </c>
      <c r="P33" s="54">
        <f t="shared" si="10"/>
        <v>35</v>
      </c>
      <c r="Q33" s="54">
        <f t="shared" si="10"/>
        <v>0</v>
      </c>
      <c r="R33" s="54">
        <f t="shared" si="10"/>
        <v>0</v>
      </c>
      <c r="S33" s="92">
        <f t="shared" si="10"/>
        <v>35</v>
      </c>
      <c r="T33" s="6"/>
      <c r="U33" s="105"/>
      <c r="V33" s="107" t="s">
        <v>171</v>
      </c>
    </row>
    <row r="34" spans="1:22" x14ac:dyDescent="0.2">
      <c r="A34" s="27">
        <f t="shared" si="11"/>
        <v>5.2999999999999989</v>
      </c>
      <c r="B34" s="84"/>
      <c r="C34" s="13" t="s">
        <v>169</v>
      </c>
      <c r="D34" s="36">
        <v>7</v>
      </c>
      <c r="E34" s="23"/>
      <c r="F34" s="23"/>
      <c r="G34" s="25">
        <f t="shared" si="7"/>
        <v>7</v>
      </c>
      <c r="H34" s="43">
        <v>7</v>
      </c>
      <c r="I34" s="22"/>
      <c r="J34" s="22"/>
      <c r="K34" s="25">
        <f t="shared" si="8"/>
        <v>7</v>
      </c>
      <c r="L34" s="22"/>
      <c r="M34" s="22"/>
      <c r="N34" s="22"/>
      <c r="O34" s="25">
        <f t="shared" si="9"/>
        <v>0</v>
      </c>
      <c r="P34" s="54">
        <f t="shared" si="10"/>
        <v>14</v>
      </c>
      <c r="Q34" s="54">
        <f t="shared" si="10"/>
        <v>0</v>
      </c>
      <c r="R34" s="54">
        <f t="shared" si="10"/>
        <v>0</v>
      </c>
      <c r="S34" s="92">
        <f t="shared" si="10"/>
        <v>14</v>
      </c>
      <c r="T34" s="6"/>
      <c r="U34" s="105"/>
      <c r="V34" s="107"/>
    </row>
    <row r="35" spans="1:22" x14ac:dyDescent="0.2">
      <c r="A35" s="27"/>
      <c r="B35" s="84"/>
      <c r="C35" s="13"/>
      <c r="D35" s="65">
        <f>SUM(D31:D34)</f>
        <v>65</v>
      </c>
      <c r="E35" s="66">
        <f t="shared" ref="E35:S35" si="12">SUM(E31:E34)</f>
        <v>0</v>
      </c>
      <c r="F35" s="66">
        <f t="shared" si="12"/>
        <v>22</v>
      </c>
      <c r="G35" s="66">
        <f t="shared" si="12"/>
        <v>43</v>
      </c>
      <c r="H35" s="65">
        <f t="shared" si="12"/>
        <v>42</v>
      </c>
      <c r="I35" s="66">
        <f t="shared" si="12"/>
        <v>0</v>
      </c>
      <c r="J35" s="66">
        <f t="shared" si="12"/>
        <v>12</v>
      </c>
      <c r="K35" s="67">
        <f t="shared" si="12"/>
        <v>30</v>
      </c>
      <c r="L35" s="65">
        <f t="shared" si="12"/>
        <v>0</v>
      </c>
      <c r="M35" s="66">
        <f t="shared" si="12"/>
        <v>0</v>
      </c>
      <c r="N35" s="66">
        <f t="shared" si="12"/>
        <v>0</v>
      </c>
      <c r="O35" s="67">
        <f t="shared" si="12"/>
        <v>0</v>
      </c>
      <c r="P35" s="65">
        <f t="shared" si="12"/>
        <v>107</v>
      </c>
      <c r="Q35" s="66">
        <f t="shared" si="12"/>
        <v>0</v>
      </c>
      <c r="R35" s="66">
        <f t="shared" si="12"/>
        <v>34</v>
      </c>
      <c r="S35" s="67">
        <f t="shared" si="12"/>
        <v>73</v>
      </c>
      <c r="T35" s="6"/>
      <c r="U35" s="105"/>
      <c r="V35" s="107"/>
    </row>
    <row r="36" spans="1:22" x14ac:dyDescent="0.2">
      <c r="A36" s="27"/>
      <c r="B36" s="84"/>
      <c r="C36" s="13"/>
      <c r="D36" s="63"/>
      <c r="E36" s="23"/>
      <c r="F36" s="23"/>
      <c r="G36" s="77"/>
      <c r="H36" s="43"/>
      <c r="I36" s="22"/>
      <c r="J36" s="22"/>
      <c r="K36" s="22"/>
      <c r="L36" s="22"/>
      <c r="M36" s="22"/>
      <c r="N36" s="22"/>
      <c r="O36" s="22"/>
      <c r="P36" s="69"/>
      <c r="Q36" s="69"/>
      <c r="R36" s="69"/>
      <c r="S36" s="70"/>
      <c r="T36" s="6"/>
      <c r="U36" s="105"/>
      <c r="V36" s="107"/>
    </row>
    <row r="37" spans="1:22" x14ac:dyDescent="0.2">
      <c r="A37" s="130" t="str">
        <f>A$18</f>
        <v>Ref</v>
      </c>
      <c r="B37" s="132" t="str">
        <f>B$18</f>
        <v>E</v>
      </c>
      <c r="C37" s="130" t="str">
        <f>C$18</f>
        <v>Task</v>
      </c>
      <c r="D37" s="125" t="str">
        <f>D$18</f>
        <v>David</v>
      </c>
      <c r="E37" s="126"/>
      <c r="F37" s="126"/>
      <c r="G37" s="127"/>
      <c r="H37" s="125" t="str">
        <f>H$18</f>
        <v>Charles</v>
      </c>
      <c r="I37" s="126"/>
      <c r="J37" s="126"/>
      <c r="K37" s="127"/>
      <c r="L37" s="125" t="str">
        <f>L$18</f>
        <v>Others</v>
      </c>
      <c r="M37" s="126"/>
      <c r="N37" s="126"/>
      <c r="O37" s="127"/>
      <c r="P37" s="125" t="str">
        <f>P$18</f>
        <v>Total</v>
      </c>
      <c r="Q37" s="126"/>
      <c r="R37" s="126"/>
      <c r="S37" s="127"/>
      <c r="T37" s="128" t="str">
        <f>T$18</f>
        <v>Est/Act Date</v>
      </c>
      <c r="U37" s="137" t="s">
        <v>226</v>
      </c>
      <c r="V37" s="130" t="str">
        <f>V$18</f>
        <v>Comments</v>
      </c>
    </row>
    <row r="38" spans="1:22" ht="24" x14ac:dyDescent="0.2">
      <c r="A38" s="131"/>
      <c r="B38" s="133"/>
      <c r="C38" s="131"/>
      <c r="D38" s="34" t="str">
        <f>D$19</f>
        <v xml:space="preserve">Est. </v>
      </c>
      <c r="E38" s="34" t="str">
        <f>E$19</f>
        <v>Var</v>
      </c>
      <c r="F38" s="34" t="str">
        <f>F$19</f>
        <v>Done</v>
      </c>
      <c r="G38" s="34" t="str">
        <f t="shared" ref="G38:S38" si="13">G$19</f>
        <v>To Do</v>
      </c>
      <c r="H38" s="34" t="str">
        <f t="shared" si="13"/>
        <v xml:space="preserve">Est. </v>
      </c>
      <c r="I38" s="34" t="str">
        <f t="shared" si="13"/>
        <v>Var</v>
      </c>
      <c r="J38" s="34" t="str">
        <f>J$19</f>
        <v>Done</v>
      </c>
      <c r="K38" s="34" t="str">
        <f t="shared" si="13"/>
        <v>To Do</v>
      </c>
      <c r="L38" s="34" t="str">
        <f t="shared" si="13"/>
        <v xml:space="preserve">Est. </v>
      </c>
      <c r="M38" s="34" t="str">
        <f t="shared" si="13"/>
        <v>Var</v>
      </c>
      <c r="N38" s="34" t="str">
        <f>N$19</f>
        <v>Done</v>
      </c>
      <c r="O38" s="34" t="str">
        <f t="shared" si="13"/>
        <v>To Do</v>
      </c>
      <c r="P38" s="34" t="str">
        <f t="shared" si="13"/>
        <v xml:space="preserve">Est. </v>
      </c>
      <c r="Q38" s="34" t="str">
        <f t="shared" si="13"/>
        <v>Var</v>
      </c>
      <c r="R38" s="34" t="str">
        <f t="shared" si="13"/>
        <v>Done</v>
      </c>
      <c r="S38" s="34" t="str">
        <f t="shared" si="13"/>
        <v>To Do</v>
      </c>
      <c r="T38" s="129"/>
      <c r="U38" s="149"/>
      <c r="V38" s="131"/>
    </row>
    <row r="39" spans="1:22" x14ac:dyDescent="0.2">
      <c r="A39" s="7"/>
      <c r="C39" s="12" t="s">
        <v>139</v>
      </c>
      <c r="D39" s="35"/>
      <c r="E39" s="38"/>
      <c r="F39" s="38"/>
      <c r="G39" s="30"/>
      <c r="H39" s="35"/>
      <c r="I39" s="38"/>
      <c r="J39" s="38"/>
      <c r="K39" s="24"/>
      <c r="L39" s="38"/>
      <c r="M39" s="38"/>
      <c r="N39" s="38"/>
      <c r="O39" s="38"/>
      <c r="P39" s="35"/>
      <c r="Q39" s="38"/>
      <c r="R39" s="38"/>
      <c r="S39" s="24"/>
      <c r="T39" s="6"/>
      <c r="U39" s="105"/>
      <c r="V39" s="106"/>
    </row>
    <row r="40" spans="1:22" x14ac:dyDescent="0.2">
      <c r="A40" s="59">
        <f>A31+1</f>
        <v>6</v>
      </c>
      <c r="B40" s="86"/>
      <c r="C40" s="28" t="s">
        <v>145</v>
      </c>
      <c r="D40" s="36">
        <v>84</v>
      </c>
      <c r="E40" s="23"/>
      <c r="F40" s="23">
        <v>60</v>
      </c>
      <c r="G40" s="25">
        <f t="shared" ref="G40:G45" si="14">(D40+E40-F40)*(B40="")</f>
        <v>24</v>
      </c>
      <c r="H40" s="43"/>
      <c r="I40" s="22"/>
      <c r="J40" s="22"/>
      <c r="K40" s="25">
        <f t="shared" ref="K40:K45" si="15">(H40+I40-J40)*(B40="")</f>
        <v>0</v>
      </c>
      <c r="L40" s="22"/>
      <c r="M40" s="22"/>
      <c r="N40" s="22"/>
      <c r="O40" s="25">
        <f t="shared" ref="O40:O45" si="16">L40+M40-N40</f>
        <v>0</v>
      </c>
      <c r="P40" s="54">
        <f t="shared" ref="P40:S45" si="17">D40+H40+L40</f>
        <v>84</v>
      </c>
      <c r="Q40" s="54">
        <f t="shared" si="17"/>
        <v>0</v>
      </c>
      <c r="R40" s="54">
        <f t="shared" si="17"/>
        <v>60</v>
      </c>
      <c r="S40" s="92">
        <f t="shared" si="17"/>
        <v>24</v>
      </c>
      <c r="T40" s="26"/>
      <c r="U40" s="105"/>
      <c r="V40" s="106"/>
    </row>
    <row r="41" spans="1:22" ht="38.25" customHeight="1" x14ac:dyDescent="0.2">
      <c r="A41" s="27">
        <f t="shared" ref="A41" si="18">+A40+0.1</f>
        <v>6.1</v>
      </c>
      <c r="B41" s="108" t="s">
        <v>227</v>
      </c>
      <c r="C41" s="13" t="s">
        <v>146</v>
      </c>
      <c r="D41" s="36">
        <v>7</v>
      </c>
      <c r="E41" s="23"/>
      <c r="F41" s="23">
        <v>4</v>
      </c>
      <c r="G41" s="25">
        <f t="shared" si="14"/>
        <v>0</v>
      </c>
      <c r="H41" s="43">
        <v>120</v>
      </c>
      <c r="I41" s="22"/>
      <c r="J41" s="22"/>
      <c r="K41" s="25">
        <f t="shared" si="15"/>
        <v>0</v>
      </c>
      <c r="L41" s="22"/>
      <c r="M41" s="22"/>
      <c r="N41" s="22"/>
      <c r="O41" s="25">
        <f t="shared" si="16"/>
        <v>0</v>
      </c>
      <c r="P41" s="54">
        <f t="shared" si="17"/>
        <v>127</v>
      </c>
      <c r="Q41" s="54">
        <f t="shared" si="17"/>
        <v>0</v>
      </c>
      <c r="R41" s="54">
        <f t="shared" si="17"/>
        <v>4</v>
      </c>
      <c r="S41" s="92">
        <f t="shared" si="17"/>
        <v>0</v>
      </c>
      <c r="T41" s="6"/>
      <c r="U41" s="110" t="s">
        <v>231</v>
      </c>
      <c r="V41" s="107" t="s">
        <v>232</v>
      </c>
    </row>
    <row r="42" spans="1:22" ht="38.25" customHeight="1" x14ac:dyDescent="0.2">
      <c r="A42" s="27"/>
      <c r="B42" s="108" t="s">
        <v>228</v>
      </c>
      <c r="C42" s="13" t="s">
        <v>233</v>
      </c>
      <c r="D42" s="36"/>
      <c r="E42" s="23"/>
      <c r="F42" s="23"/>
      <c r="G42" s="25"/>
      <c r="H42" s="43"/>
      <c r="I42" s="22"/>
      <c r="J42" s="22"/>
      <c r="K42" s="25"/>
      <c r="L42" s="22"/>
      <c r="M42" s="22"/>
      <c r="N42" s="22"/>
      <c r="O42" s="25"/>
      <c r="P42" s="54"/>
      <c r="Q42" s="54"/>
      <c r="R42" s="54"/>
      <c r="S42" s="92"/>
      <c r="T42" s="6"/>
      <c r="U42" s="110" t="s">
        <v>196</v>
      </c>
      <c r="V42" s="107" t="s">
        <v>234</v>
      </c>
    </row>
    <row r="43" spans="1:22" ht="38.25" customHeight="1" x14ac:dyDescent="0.2">
      <c r="A43" s="27"/>
      <c r="B43" s="108" t="s">
        <v>235</v>
      </c>
      <c r="C43" s="13" t="s">
        <v>236</v>
      </c>
      <c r="D43" s="36"/>
      <c r="E43" s="23"/>
      <c r="F43" s="23"/>
      <c r="G43" s="25"/>
      <c r="H43" s="43"/>
      <c r="I43" s="22"/>
      <c r="J43" s="22"/>
      <c r="K43" s="25"/>
      <c r="L43" s="22"/>
      <c r="M43" s="22"/>
      <c r="N43" s="22"/>
      <c r="O43" s="25"/>
      <c r="P43" s="54"/>
      <c r="Q43" s="54"/>
      <c r="R43" s="54"/>
      <c r="S43" s="92"/>
      <c r="T43" s="6"/>
      <c r="U43" s="110" t="s">
        <v>237</v>
      </c>
      <c r="V43" s="107" t="s">
        <v>238</v>
      </c>
    </row>
    <row r="44" spans="1:22" ht="38.25" customHeight="1" x14ac:dyDescent="0.2">
      <c r="A44" s="27"/>
      <c r="B44" s="108" t="s">
        <v>239</v>
      </c>
      <c r="C44" s="13" t="s">
        <v>240</v>
      </c>
      <c r="D44" s="36"/>
      <c r="E44" s="23"/>
      <c r="F44" s="23"/>
      <c r="G44" s="25"/>
      <c r="H44" s="43"/>
      <c r="I44" s="22"/>
      <c r="J44" s="22"/>
      <c r="K44" s="25"/>
      <c r="L44" s="22"/>
      <c r="M44" s="22"/>
      <c r="N44" s="22"/>
      <c r="O44" s="25"/>
      <c r="P44" s="54"/>
      <c r="Q44" s="54"/>
      <c r="R44" s="54"/>
      <c r="S44" s="92"/>
      <c r="T44" s="6"/>
      <c r="U44" s="110" t="s">
        <v>241</v>
      </c>
      <c r="V44" s="107" t="s">
        <v>242</v>
      </c>
    </row>
    <row r="45" spans="1:22" x14ac:dyDescent="0.2">
      <c r="A45" s="27">
        <f>+A41+0.1</f>
        <v>6.1999999999999993</v>
      </c>
      <c r="B45" s="84"/>
      <c r="C45" s="13" t="s">
        <v>169</v>
      </c>
      <c r="D45" s="36">
        <v>7</v>
      </c>
      <c r="E45" s="23"/>
      <c r="F45" s="23"/>
      <c r="G45" s="25">
        <f t="shared" si="14"/>
        <v>7</v>
      </c>
      <c r="H45" s="43">
        <v>14</v>
      </c>
      <c r="I45" s="22"/>
      <c r="J45" s="22"/>
      <c r="K45" s="25">
        <f t="shared" si="15"/>
        <v>14</v>
      </c>
      <c r="L45" s="22"/>
      <c r="M45" s="22"/>
      <c r="N45" s="22"/>
      <c r="O45" s="25">
        <f t="shared" si="16"/>
        <v>0</v>
      </c>
      <c r="P45" s="54">
        <f t="shared" si="17"/>
        <v>21</v>
      </c>
      <c r="Q45" s="54">
        <f t="shared" si="17"/>
        <v>0</v>
      </c>
      <c r="R45" s="54">
        <f t="shared" si="17"/>
        <v>0</v>
      </c>
      <c r="S45" s="92">
        <f t="shared" si="17"/>
        <v>21</v>
      </c>
      <c r="T45" s="6"/>
      <c r="U45" s="105"/>
      <c r="V45" s="107"/>
    </row>
    <row r="46" spans="1:22" x14ac:dyDescent="0.2">
      <c r="A46" s="27"/>
      <c r="B46" s="84"/>
      <c r="C46" s="13"/>
      <c r="D46" s="65">
        <f>SUM(D40:D45)</f>
        <v>98</v>
      </c>
      <c r="E46" s="66">
        <f t="shared" ref="E46:S46" si="19">SUM(E40:E45)</f>
        <v>0</v>
      </c>
      <c r="F46" s="66">
        <f t="shared" si="19"/>
        <v>64</v>
      </c>
      <c r="G46" s="66">
        <f t="shared" si="19"/>
        <v>31</v>
      </c>
      <c r="H46" s="65">
        <f t="shared" si="19"/>
        <v>134</v>
      </c>
      <c r="I46" s="66">
        <f t="shared" si="19"/>
        <v>0</v>
      </c>
      <c r="J46" s="66">
        <f t="shared" si="19"/>
        <v>0</v>
      </c>
      <c r="K46" s="67">
        <f t="shared" si="19"/>
        <v>14</v>
      </c>
      <c r="L46" s="65">
        <f t="shared" si="19"/>
        <v>0</v>
      </c>
      <c r="M46" s="66">
        <f t="shared" si="19"/>
        <v>0</v>
      </c>
      <c r="N46" s="66">
        <f t="shared" si="19"/>
        <v>0</v>
      </c>
      <c r="O46" s="67">
        <f t="shared" si="19"/>
        <v>0</v>
      </c>
      <c r="P46" s="65">
        <f t="shared" si="19"/>
        <v>232</v>
      </c>
      <c r="Q46" s="66">
        <f t="shared" si="19"/>
        <v>0</v>
      </c>
      <c r="R46" s="66">
        <f t="shared" si="19"/>
        <v>64</v>
      </c>
      <c r="S46" s="67">
        <f t="shared" si="19"/>
        <v>45</v>
      </c>
      <c r="T46" s="6"/>
      <c r="U46" s="6"/>
      <c r="V46" s="107"/>
    </row>
    <row r="48" spans="1:22" ht="12.75" customHeight="1" x14ac:dyDescent="0.2">
      <c r="A48" s="130" t="s">
        <v>1</v>
      </c>
      <c r="B48" s="132" t="s">
        <v>179</v>
      </c>
      <c r="C48" s="130" t="s">
        <v>0</v>
      </c>
      <c r="D48" s="125" t="s">
        <v>29</v>
      </c>
      <c r="E48" s="142"/>
      <c r="F48" s="142"/>
      <c r="G48" s="143"/>
      <c r="H48" s="125" t="s">
        <v>28</v>
      </c>
      <c r="I48" s="142"/>
      <c r="J48" s="142"/>
      <c r="K48" s="143"/>
      <c r="L48" s="125" t="s">
        <v>16</v>
      </c>
      <c r="M48" s="142"/>
      <c r="N48" s="142"/>
      <c r="O48" s="143"/>
      <c r="P48" s="125" t="s">
        <v>7</v>
      </c>
      <c r="Q48" s="142"/>
      <c r="R48" s="142"/>
      <c r="S48" s="143"/>
      <c r="T48" s="128" t="s">
        <v>10</v>
      </c>
      <c r="U48" s="145" t="s">
        <v>226</v>
      </c>
      <c r="V48" s="147" t="str">
        <f>+V18</f>
        <v>Comments</v>
      </c>
    </row>
    <row r="49" spans="1:23" ht="27.75" customHeight="1" x14ac:dyDescent="0.2">
      <c r="A49" s="131"/>
      <c r="B49" s="133"/>
      <c r="C49" s="131"/>
      <c r="D49" s="34" t="s">
        <v>13</v>
      </c>
      <c r="E49" s="34" t="s">
        <v>4</v>
      </c>
      <c r="F49" s="34" t="s">
        <v>14</v>
      </c>
      <c r="G49" s="34" t="s">
        <v>15</v>
      </c>
      <c r="H49" s="34" t="s">
        <v>13</v>
      </c>
      <c r="I49" s="34" t="s">
        <v>4</v>
      </c>
      <c r="J49" s="34" t="s">
        <v>14</v>
      </c>
      <c r="K49" s="34" t="s">
        <v>15</v>
      </c>
      <c r="L49" s="34" t="s">
        <v>13</v>
      </c>
      <c r="M49" s="34" t="s">
        <v>4</v>
      </c>
      <c r="N49" s="34" t="s">
        <v>14</v>
      </c>
      <c r="O49" s="34" t="s">
        <v>15</v>
      </c>
      <c r="P49" s="34" t="s">
        <v>13</v>
      </c>
      <c r="Q49" s="34" t="s">
        <v>4</v>
      </c>
      <c r="R49" s="34" t="s">
        <v>14</v>
      </c>
      <c r="S49" s="34" t="s">
        <v>15</v>
      </c>
      <c r="T49" s="129"/>
      <c r="U49" s="146"/>
      <c r="V49" s="148"/>
    </row>
    <row r="50" spans="1:23" x14ac:dyDescent="0.2">
      <c r="A50" s="7"/>
      <c r="C50" s="12" t="s">
        <v>49</v>
      </c>
      <c r="D50" s="35"/>
      <c r="E50" s="38"/>
      <c r="F50" s="38"/>
      <c r="G50" s="30"/>
      <c r="H50" s="35"/>
      <c r="I50" s="38"/>
      <c r="J50" s="38"/>
      <c r="K50" s="24"/>
      <c r="L50" s="38"/>
      <c r="M50" s="38"/>
      <c r="N50" s="38"/>
      <c r="O50" s="38"/>
      <c r="P50" s="35"/>
      <c r="Q50" s="38"/>
      <c r="R50" s="38"/>
      <c r="S50" s="24"/>
      <c r="T50" s="6"/>
      <c r="U50" s="105"/>
    </row>
    <row r="51" spans="1:23" x14ac:dyDescent="0.2">
      <c r="A51" s="57">
        <f>+A40+1</f>
        <v>7</v>
      </c>
      <c r="B51" s="83"/>
      <c r="C51" s="28" t="s">
        <v>50</v>
      </c>
      <c r="D51" s="36">
        <v>7</v>
      </c>
      <c r="E51" s="23"/>
      <c r="F51" s="23">
        <v>7</v>
      </c>
      <c r="G51" s="25">
        <f t="shared" ref="G51:G78" si="20">(D51+E51-F51)*(B51="")</f>
        <v>0</v>
      </c>
      <c r="H51" s="43"/>
      <c r="I51" s="22"/>
      <c r="J51" s="22"/>
      <c r="K51" s="25">
        <f t="shared" ref="K51:K78" si="21">(H51+I51-J51)*(B51="")</f>
        <v>0</v>
      </c>
      <c r="L51" s="22"/>
      <c r="M51" s="22"/>
      <c r="N51" s="22"/>
      <c r="O51" s="25">
        <f t="shared" ref="O51:O78" si="22">L51+M51-N51</f>
        <v>0</v>
      </c>
      <c r="P51" s="54">
        <f t="shared" ref="P51:S78" si="23">D51+H51+L51</f>
        <v>7</v>
      </c>
      <c r="Q51" s="54">
        <f t="shared" si="23"/>
        <v>0</v>
      </c>
      <c r="R51" s="54">
        <f t="shared" si="23"/>
        <v>7</v>
      </c>
      <c r="S51" s="92">
        <f t="shared" si="23"/>
        <v>0</v>
      </c>
      <c r="T51" s="26">
        <v>40601</v>
      </c>
      <c r="U51" s="105" t="s">
        <v>231</v>
      </c>
    </row>
    <row r="52" spans="1:23" x14ac:dyDescent="0.2">
      <c r="A52" s="64">
        <f>+A51+0.01</f>
        <v>7.01</v>
      </c>
      <c r="B52" s="88"/>
      <c r="C52" s="13" t="s">
        <v>51</v>
      </c>
      <c r="D52" s="63">
        <v>0.2</v>
      </c>
      <c r="E52" s="23"/>
      <c r="F52" s="62">
        <v>0.2</v>
      </c>
      <c r="G52" s="25">
        <f t="shared" si="20"/>
        <v>0</v>
      </c>
      <c r="H52" s="43"/>
      <c r="I52" s="22"/>
      <c r="J52" s="22"/>
      <c r="K52" s="25">
        <f t="shared" si="21"/>
        <v>0</v>
      </c>
      <c r="L52" s="22"/>
      <c r="M52" s="22"/>
      <c r="N52" s="22"/>
      <c r="O52" s="25">
        <f t="shared" si="22"/>
        <v>0</v>
      </c>
      <c r="P52" s="69">
        <f t="shared" si="23"/>
        <v>0.2</v>
      </c>
      <c r="Q52" s="69">
        <f t="shared" si="23"/>
        <v>0</v>
      </c>
      <c r="R52" s="69">
        <f t="shared" si="23"/>
        <v>0.2</v>
      </c>
      <c r="S52" s="92">
        <f t="shared" si="23"/>
        <v>0</v>
      </c>
      <c r="T52" s="26">
        <v>40909</v>
      </c>
      <c r="U52" s="105" t="s">
        <v>231</v>
      </c>
      <c r="V52" s="6"/>
      <c r="W52" s="6"/>
    </row>
    <row r="53" spans="1:23" x14ac:dyDescent="0.2">
      <c r="A53" s="64">
        <f t="shared" ref="A53:A54" si="24">+A52+0.01</f>
        <v>7.02</v>
      </c>
      <c r="B53" s="83"/>
      <c r="C53" s="28" t="s">
        <v>52</v>
      </c>
      <c r="D53" s="63">
        <v>0.5</v>
      </c>
      <c r="E53" s="62">
        <v>-0.4</v>
      </c>
      <c r="F53" s="62">
        <f>0.1-0.00000000000000003</f>
        <v>9.9999999999999978E-2</v>
      </c>
      <c r="G53" s="91">
        <f t="shared" si="20"/>
        <v>0</v>
      </c>
      <c r="H53" s="43"/>
      <c r="I53" s="22"/>
      <c r="J53" s="22"/>
      <c r="K53" s="25">
        <f t="shared" si="21"/>
        <v>0</v>
      </c>
      <c r="L53" s="22"/>
      <c r="M53" s="22"/>
      <c r="N53" s="22"/>
      <c r="O53" s="25">
        <f t="shared" si="22"/>
        <v>0</v>
      </c>
      <c r="P53" s="69">
        <f t="shared" si="23"/>
        <v>0.5</v>
      </c>
      <c r="Q53" s="69">
        <f t="shared" si="23"/>
        <v>-0.4</v>
      </c>
      <c r="R53" s="69">
        <f t="shared" si="23"/>
        <v>9.9999999999999978E-2</v>
      </c>
      <c r="S53" s="92">
        <f t="shared" si="23"/>
        <v>0</v>
      </c>
      <c r="T53" s="26">
        <v>40909</v>
      </c>
      <c r="U53" s="105" t="s">
        <v>231</v>
      </c>
      <c r="V53" s="4" t="s">
        <v>147</v>
      </c>
      <c r="W53" s="6"/>
    </row>
    <row r="54" spans="1:23" x14ac:dyDescent="0.2">
      <c r="A54" s="64">
        <f t="shared" si="24"/>
        <v>7.0299999999999994</v>
      </c>
      <c r="B54" s="83"/>
      <c r="C54" s="28" t="s">
        <v>53</v>
      </c>
      <c r="D54" s="63">
        <v>0.1</v>
      </c>
      <c r="E54" s="23"/>
      <c r="F54" s="62">
        <v>0.1</v>
      </c>
      <c r="G54" s="25">
        <f t="shared" si="20"/>
        <v>0</v>
      </c>
      <c r="H54" s="43"/>
      <c r="I54" s="22"/>
      <c r="J54" s="22"/>
      <c r="K54" s="25">
        <f t="shared" si="21"/>
        <v>0</v>
      </c>
      <c r="L54" s="22"/>
      <c r="M54" s="22"/>
      <c r="N54" s="22"/>
      <c r="O54" s="25">
        <f t="shared" si="22"/>
        <v>0</v>
      </c>
      <c r="P54" s="69">
        <f t="shared" si="23"/>
        <v>0.1</v>
      </c>
      <c r="Q54" s="69">
        <f t="shared" si="23"/>
        <v>0</v>
      </c>
      <c r="R54" s="69">
        <f t="shared" si="23"/>
        <v>0.1</v>
      </c>
      <c r="S54" s="92">
        <f t="shared" si="23"/>
        <v>0</v>
      </c>
      <c r="T54" s="6"/>
      <c r="U54" s="105" t="s">
        <v>231</v>
      </c>
      <c r="W54" s="6"/>
    </row>
    <row r="55" spans="1:23" x14ac:dyDescent="0.2">
      <c r="A55" s="61">
        <f>+A51+0.1</f>
        <v>7.1</v>
      </c>
      <c r="B55" s="87"/>
      <c r="C55" s="28" t="s">
        <v>148</v>
      </c>
      <c r="D55" s="36">
        <v>56</v>
      </c>
      <c r="E55" s="23"/>
      <c r="F55" s="23"/>
      <c r="G55" s="25">
        <f t="shared" si="20"/>
        <v>56</v>
      </c>
      <c r="H55" s="43">
        <v>14</v>
      </c>
      <c r="I55" s="22"/>
      <c r="J55" s="22">
        <v>1</v>
      </c>
      <c r="K55" s="25">
        <f t="shared" si="21"/>
        <v>13</v>
      </c>
      <c r="L55" s="22"/>
      <c r="M55" s="22"/>
      <c r="N55" s="22"/>
      <c r="O55" s="25">
        <f t="shared" si="22"/>
        <v>0</v>
      </c>
      <c r="P55" s="54">
        <f t="shared" si="23"/>
        <v>70</v>
      </c>
      <c r="Q55" s="54">
        <f t="shared" si="23"/>
        <v>0</v>
      </c>
      <c r="R55" s="54">
        <f t="shared" si="23"/>
        <v>1</v>
      </c>
      <c r="S55" s="92">
        <f t="shared" si="23"/>
        <v>69</v>
      </c>
      <c r="T55" s="6"/>
      <c r="U55" s="110" t="s">
        <v>196</v>
      </c>
      <c r="V55" s="4" t="s">
        <v>149</v>
      </c>
      <c r="W55" s="6"/>
    </row>
    <row r="56" spans="1:23" x14ac:dyDescent="0.2">
      <c r="A56" s="61">
        <f t="shared" ref="A56:A60" si="25">+A55+0.01</f>
        <v>7.1099999999999994</v>
      </c>
      <c r="B56" s="86"/>
      <c r="C56" s="28" t="s">
        <v>150</v>
      </c>
      <c r="D56" s="36">
        <v>14</v>
      </c>
      <c r="E56" s="23"/>
      <c r="F56" s="23"/>
      <c r="G56" s="25">
        <f t="shared" si="20"/>
        <v>14</v>
      </c>
      <c r="H56" s="43">
        <v>2</v>
      </c>
      <c r="I56" s="22"/>
      <c r="J56" s="22">
        <v>1</v>
      </c>
      <c r="K56" s="25">
        <f t="shared" si="21"/>
        <v>1</v>
      </c>
      <c r="L56" s="22"/>
      <c r="M56" s="22"/>
      <c r="N56" s="22"/>
      <c r="O56" s="25">
        <f t="shared" si="22"/>
        <v>0</v>
      </c>
      <c r="P56" s="54">
        <f t="shared" si="23"/>
        <v>16</v>
      </c>
      <c r="Q56" s="54">
        <f t="shared" si="23"/>
        <v>0</v>
      </c>
      <c r="R56" s="54">
        <f t="shared" si="23"/>
        <v>1</v>
      </c>
      <c r="S56" s="92">
        <f t="shared" si="23"/>
        <v>15</v>
      </c>
      <c r="T56" s="6"/>
      <c r="U56" s="110" t="s">
        <v>231</v>
      </c>
      <c r="V56" s="4" t="s">
        <v>151</v>
      </c>
      <c r="W56" s="6"/>
    </row>
    <row r="57" spans="1:23" x14ac:dyDescent="0.2">
      <c r="A57" s="61">
        <f t="shared" si="25"/>
        <v>7.1199999999999992</v>
      </c>
      <c r="B57" s="86"/>
      <c r="C57" s="28" t="s">
        <v>152</v>
      </c>
      <c r="D57" s="36">
        <v>4</v>
      </c>
      <c r="E57" s="23"/>
      <c r="F57" s="23"/>
      <c r="G57" s="25">
        <f t="shared" si="20"/>
        <v>4</v>
      </c>
      <c r="H57" s="43">
        <v>1</v>
      </c>
      <c r="I57" s="22"/>
      <c r="J57" s="22"/>
      <c r="K57" s="25">
        <f t="shared" si="21"/>
        <v>1</v>
      </c>
      <c r="L57" s="22"/>
      <c r="M57" s="22"/>
      <c r="N57" s="22"/>
      <c r="O57" s="25">
        <f t="shared" si="22"/>
        <v>0</v>
      </c>
      <c r="P57" s="54">
        <f t="shared" si="23"/>
        <v>5</v>
      </c>
      <c r="Q57" s="54">
        <f t="shared" si="23"/>
        <v>0</v>
      </c>
      <c r="R57" s="54">
        <f t="shared" si="23"/>
        <v>0</v>
      </c>
      <c r="S57" s="92">
        <f t="shared" si="23"/>
        <v>5</v>
      </c>
      <c r="T57" s="6"/>
      <c r="U57" s="110" t="s">
        <v>231</v>
      </c>
      <c r="V57" s="4" t="s">
        <v>173</v>
      </c>
      <c r="W57" s="6"/>
    </row>
    <row r="58" spans="1:23" x14ac:dyDescent="0.2">
      <c r="A58" s="61">
        <f t="shared" si="25"/>
        <v>7.129999999999999</v>
      </c>
      <c r="B58" s="86"/>
      <c r="C58" s="28" t="s">
        <v>153</v>
      </c>
      <c r="D58" s="36">
        <v>7</v>
      </c>
      <c r="E58" s="23"/>
      <c r="F58" s="23"/>
      <c r="G58" s="25">
        <f t="shared" si="20"/>
        <v>7</v>
      </c>
      <c r="H58" s="43">
        <v>2</v>
      </c>
      <c r="I58" s="22"/>
      <c r="J58" s="22"/>
      <c r="K58" s="25">
        <f t="shared" si="21"/>
        <v>2</v>
      </c>
      <c r="L58" s="22"/>
      <c r="M58" s="22"/>
      <c r="N58" s="22"/>
      <c r="O58" s="25">
        <f t="shared" si="22"/>
        <v>0</v>
      </c>
      <c r="P58" s="54">
        <f t="shared" si="23"/>
        <v>9</v>
      </c>
      <c r="Q58" s="54">
        <f t="shared" si="23"/>
        <v>0</v>
      </c>
      <c r="R58" s="54">
        <f t="shared" si="23"/>
        <v>0</v>
      </c>
      <c r="S58" s="92">
        <f t="shared" si="23"/>
        <v>9</v>
      </c>
      <c r="T58" s="6"/>
      <c r="U58" s="110" t="s">
        <v>231</v>
      </c>
      <c r="V58" s="4" t="s">
        <v>159</v>
      </c>
      <c r="W58" s="6"/>
    </row>
    <row r="59" spans="1:23" x14ac:dyDescent="0.2">
      <c r="A59" s="61">
        <f t="shared" si="25"/>
        <v>7.1399999999999988</v>
      </c>
      <c r="B59" s="87"/>
      <c r="C59" s="28" t="s">
        <v>154</v>
      </c>
      <c r="D59" s="36">
        <v>2</v>
      </c>
      <c r="E59" s="23"/>
      <c r="F59" s="23"/>
      <c r="G59" s="25">
        <f t="shared" si="20"/>
        <v>2</v>
      </c>
      <c r="H59" s="43"/>
      <c r="I59" s="22"/>
      <c r="J59" s="22"/>
      <c r="K59" s="25">
        <f t="shared" si="21"/>
        <v>0</v>
      </c>
      <c r="L59" s="22"/>
      <c r="M59" s="22"/>
      <c r="N59" s="22"/>
      <c r="O59" s="25">
        <f t="shared" si="22"/>
        <v>0</v>
      </c>
      <c r="P59" s="54">
        <f t="shared" si="23"/>
        <v>2</v>
      </c>
      <c r="Q59" s="54">
        <f t="shared" si="23"/>
        <v>0</v>
      </c>
      <c r="R59" s="54">
        <f t="shared" si="23"/>
        <v>0</v>
      </c>
      <c r="S59" s="92">
        <f t="shared" si="23"/>
        <v>2</v>
      </c>
      <c r="T59" s="6"/>
      <c r="U59" s="110" t="s">
        <v>231</v>
      </c>
      <c r="V59" s="4" t="s">
        <v>174</v>
      </c>
      <c r="W59" s="6"/>
    </row>
    <row r="60" spans="1:23" x14ac:dyDescent="0.2">
      <c r="A60" s="61">
        <f t="shared" si="25"/>
        <v>7.1499999999999986</v>
      </c>
      <c r="B60" s="87"/>
      <c r="C60" s="28" t="s">
        <v>155</v>
      </c>
      <c r="D60" s="36">
        <v>4</v>
      </c>
      <c r="E60" s="23"/>
      <c r="F60" s="23"/>
      <c r="G60" s="25">
        <f t="shared" si="20"/>
        <v>4</v>
      </c>
      <c r="H60" s="43">
        <v>2</v>
      </c>
      <c r="I60" s="22"/>
      <c r="J60" s="22"/>
      <c r="K60" s="25">
        <f t="shared" si="21"/>
        <v>2</v>
      </c>
      <c r="L60" s="22"/>
      <c r="M60" s="22"/>
      <c r="N60" s="22"/>
      <c r="O60" s="25">
        <f t="shared" si="22"/>
        <v>0</v>
      </c>
      <c r="P60" s="54">
        <f t="shared" si="23"/>
        <v>6</v>
      </c>
      <c r="Q60" s="54">
        <f t="shared" si="23"/>
        <v>0</v>
      </c>
      <c r="R60" s="54">
        <f t="shared" si="23"/>
        <v>0</v>
      </c>
      <c r="S60" s="92">
        <f t="shared" si="23"/>
        <v>6</v>
      </c>
      <c r="T60" s="6"/>
      <c r="U60" s="110" t="s">
        <v>231</v>
      </c>
      <c r="V60" s="4" t="s">
        <v>158</v>
      </c>
      <c r="W60" s="6"/>
    </row>
    <row r="61" spans="1:23" x14ac:dyDescent="0.2">
      <c r="A61" s="61">
        <f>+A60+0.01</f>
        <v>7.1599999999999984</v>
      </c>
      <c r="B61" s="87"/>
      <c r="C61" s="28" t="s">
        <v>156</v>
      </c>
      <c r="D61" s="36">
        <v>2</v>
      </c>
      <c r="E61" s="23"/>
      <c r="F61" s="23"/>
      <c r="G61" s="25">
        <f t="shared" si="20"/>
        <v>2</v>
      </c>
      <c r="H61" s="43">
        <v>1</v>
      </c>
      <c r="I61" s="22"/>
      <c r="J61" s="22"/>
      <c r="K61" s="25">
        <f t="shared" si="21"/>
        <v>1</v>
      </c>
      <c r="L61" s="22"/>
      <c r="M61" s="22"/>
      <c r="N61" s="22"/>
      <c r="O61" s="25">
        <f t="shared" si="22"/>
        <v>0</v>
      </c>
      <c r="P61" s="54">
        <f t="shared" si="23"/>
        <v>3</v>
      </c>
      <c r="Q61" s="54">
        <f t="shared" si="23"/>
        <v>0</v>
      </c>
      <c r="R61" s="54">
        <f t="shared" si="23"/>
        <v>0</v>
      </c>
      <c r="S61" s="92">
        <f t="shared" si="23"/>
        <v>3</v>
      </c>
      <c r="T61" s="6"/>
      <c r="U61" s="110" t="s">
        <v>231</v>
      </c>
      <c r="V61" s="4" t="s">
        <v>160</v>
      </c>
      <c r="W61" s="6"/>
    </row>
    <row r="62" spans="1:23" x14ac:dyDescent="0.2">
      <c r="A62" s="61">
        <f>+A55+0.1</f>
        <v>7.1999999999999993</v>
      </c>
      <c r="B62" s="87"/>
      <c r="C62" s="28" t="s">
        <v>54</v>
      </c>
      <c r="D62" s="36">
        <v>4</v>
      </c>
      <c r="E62" s="23"/>
      <c r="F62" s="23"/>
      <c r="G62" s="25">
        <f t="shared" si="20"/>
        <v>4</v>
      </c>
      <c r="H62" s="43"/>
      <c r="I62" s="22"/>
      <c r="J62" s="22"/>
      <c r="K62" s="25">
        <f t="shared" si="21"/>
        <v>0</v>
      </c>
      <c r="L62" s="22"/>
      <c r="M62" s="22"/>
      <c r="N62" s="22"/>
      <c r="O62" s="25">
        <f t="shared" si="22"/>
        <v>0</v>
      </c>
      <c r="P62" s="54">
        <f t="shared" si="23"/>
        <v>4</v>
      </c>
      <c r="Q62" s="54">
        <f t="shared" si="23"/>
        <v>0</v>
      </c>
      <c r="R62" s="54">
        <f t="shared" si="23"/>
        <v>0</v>
      </c>
      <c r="S62" s="92">
        <f t="shared" si="23"/>
        <v>4</v>
      </c>
      <c r="T62" s="6"/>
      <c r="U62" s="110" t="s">
        <v>231</v>
      </c>
      <c r="V62" s="4" t="s">
        <v>243</v>
      </c>
      <c r="W62" s="6"/>
    </row>
    <row r="63" spans="1:23" x14ac:dyDescent="0.2">
      <c r="A63" s="61">
        <f t="shared" ref="A63:A76" si="26">+A62+0.01</f>
        <v>7.2099999999999991</v>
      </c>
      <c r="B63" s="87"/>
      <c r="C63" s="28" t="s">
        <v>55</v>
      </c>
      <c r="D63" s="36">
        <v>2</v>
      </c>
      <c r="E63" s="23"/>
      <c r="F63" s="23"/>
      <c r="G63" s="25">
        <f t="shared" si="20"/>
        <v>2</v>
      </c>
      <c r="H63" s="43"/>
      <c r="I63" s="22"/>
      <c r="J63" s="22"/>
      <c r="K63" s="25">
        <f t="shared" si="21"/>
        <v>0</v>
      </c>
      <c r="L63" s="22"/>
      <c r="M63" s="22"/>
      <c r="N63" s="22"/>
      <c r="O63" s="25">
        <f t="shared" si="22"/>
        <v>0</v>
      </c>
      <c r="P63" s="54">
        <f t="shared" si="23"/>
        <v>2</v>
      </c>
      <c r="Q63" s="54">
        <f t="shared" si="23"/>
        <v>0</v>
      </c>
      <c r="R63" s="54">
        <f t="shared" si="23"/>
        <v>0</v>
      </c>
      <c r="S63" s="92">
        <f t="shared" si="23"/>
        <v>2</v>
      </c>
      <c r="T63" s="6"/>
      <c r="U63" s="110" t="s">
        <v>231</v>
      </c>
      <c r="V63" s="4" t="s">
        <v>161</v>
      </c>
      <c r="W63" s="6"/>
    </row>
    <row r="64" spans="1:23" x14ac:dyDescent="0.2">
      <c r="A64" s="61">
        <f t="shared" si="26"/>
        <v>7.2199999999999989</v>
      </c>
      <c r="B64" s="87"/>
      <c r="C64" s="28" t="s">
        <v>56</v>
      </c>
      <c r="D64" s="36">
        <v>2</v>
      </c>
      <c r="E64" s="23"/>
      <c r="F64" s="23"/>
      <c r="G64" s="25">
        <f t="shared" si="20"/>
        <v>2</v>
      </c>
      <c r="H64" s="43"/>
      <c r="I64" s="22"/>
      <c r="J64" s="22"/>
      <c r="K64" s="25">
        <f t="shared" si="21"/>
        <v>0</v>
      </c>
      <c r="L64" s="22"/>
      <c r="M64" s="22"/>
      <c r="N64" s="22"/>
      <c r="O64" s="25">
        <f t="shared" si="22"/>
        <v>0</v>
      </c>
      <c r="P64" s="54">
        <f t="shared" si="23"/>
        <v>2</v>
      </c>
      <c r="Q64" s="54">
        <f t="shared" si="23"/>
        <v>0</v>
      </c>
      <c r="R64" s="54">
        <f t="shared" si="23"/>
        <v>0</v>
      </c>
      <c r="S64" s="92">
        <f t="shared" si="23"/>
        <v>2</v>
      </c>
      <c r="T64" s="6"/>
      <c r="U64" s="110" t="s">
        <v>231</v>
      </c>
      <c r="V64" s="4" t="s">
        <v>164</v>
      </c>
      <c r="W64" s="6"/>
    </row>
    <row r="65" spans="1:23" x14ac:dyDescent="0.2">
      <c r="A65" s="61">
        <f t="shared" si="26"/>
        <v>7.2299999999999986</v>
      </c>
      <c r="B65" s="87"/>
      <c r="C65" s="28" t="s">
        <v>57</v>
      </c>
      <c r="D65" s="36">
        <v>2</v>
      </c>
      <c r="E65" s="23"/>
      <c r="F65" s="23"/>
      <c r="G65" s="25">
        <f t="shared" si="20"/>
        <v>2</v>
      </c>
      <c r="H65" s="43"/>
      <c r="I65" s="22"/>
      <c r="J65" s="22"/>
      <c r="K65" s="25">
        <f t="shared" si="21"/>
        <v>0</v>
      </c>
      <c r="L65" s="22"/>
      <c r="M65" s="22"/>
      <c r="N65" s="22"/>
      <c r="O65" s="25">
        <f t="shared" si="22"/>
        <v>0</v>
      </c>
      <c r="P65" s="54">
        <f t="shared" si="23"/>
        <v>2</v>
      </c>
      <c r="Q65" s="54">
        <f t="shared" si="23"/>
        <v>0</v>
      </c>
      <c r="R65" s="54">
        <f t="shared" si="23"/>
        <v>0</v>
      </c>
      <c r="S65" s="92">
        <f t="shared" si="23"/>
        <v>2</v>
      </c>
      <c r="T65" s="6"/>
      <c r="U65" s="110" t="s">
        <v>231</v>
      </c>
      <c r="V65" s="4" t="s">
        <v>162</v>
      </c>
      <c r="W65" s="6"/>
    </row>
    <row r="66" spans="1:23" x14ac:dyDescent="0.2">
      <c r="A66" s="68">
        <f>+A62+0.1</f>
        <v>7.2999999999999989</v>
      </c>
      <c r="B66" s="90" t="s">
        <v>179</v>
      </c>
      <c r="C66" s="28" t="s">
        <v>58</v>
      </c>
      <c r="D66" s="36">
        <v>14</v>
      </c>
      <c r="E66" s="23"/>
      <c r="F66" s="23"/>
      <c r="G66" s="25">
        <f t="shared" si="20"/>
        <v>0</v>
      </c>
      <c r="H66" s="43">
        <v>1</v>
      </c>
      <c r="I66" s="22"/>
      <c r="J66" s="22"/>
      <c r="K66" s="25">
        <f t="shared" si="21"/>
        <v>0</v>
      </c>
      <c r="L66" s="22"/>
      <c r="M66" s="22"/>
      <c r="N66" s="22"/>
      <c r="O66" s="25">
        <f t="shared" si="22"/>
        <v>0</v>
      </c>
      <c r="P66" s="54">
        <f t="shared" si="23"/>
        <v>15</v>
      </c>
      <c r="Q66" s="54">
        <f t="shared" si="23"/>
        <v>0</v>
      </c>
      <c r="R66" s="54">
        <f t="shared" si="23"/>
        <v>0</v>
      </c>
      <c r="S66" s="92">
        <f t="shared" si="23"/>
        <v>0</v>
      </c>
      <c r="T66" s="6"/>
      <c r="U66" s="105"/>
      <c r="V66" s="4"/>
      <c r="W66" s="6"/>
    </row>
    <row r="67" spans="1:23" x14ac:dyDescent="0.2">
      <c r="A67" s="68">
        <f t="shared" si="26"/>
        <v>7.3099999999999987</v>
      </c>
      <c r="B67" s="90" t="s">
        <v>179</v>
      </c>
      <c r="C67" s="28" t="s">
        <v>59</v>
      </c>
      <c r="D67" s="36">
        <v>2</v>
      </c>
      <c r="E67" s="23"/>
      <c r="F67" s="23"/>
      <c r="G67" s="25">
        <f t="shared" si="20"/>
        <v>0</v>
      </c>
      <c r="H67" s="43">
        <v>1</v>
      </c>
      <c r="I67" s="22"/>
      <c r="J67" s="22"/>
      <c r="K67" s="25">
        <f t="shared" si="21"/>
        <v>0</v>
      </c>
      <c r="L67" s="22"/>
      <c r="M67" s="22"/>
      <c r="N67" s="22"/>
      <c r="O67" s="25">
        <f t="shared" si="22"/>
        <v>0</v>
      </c>
      <c r="P67" s="54">
        <f t="shared" si="23"/>
        <v>3</v>
      </c>
      <c r="Q67" s="54">
        <f t="shared" si="23"/>
        <v>0</v>
      </c>
      <c r="R67" s="54">
        <f t="shared" si="23"/>
        <v>0</v>
      </c>
      <c r="S67" s="92">
        <f t="shared" si="23"/>
        <v>0</v>
      </c>
      <c r="T67" s="6"/>
      <c r="U67" s="105"/>
      <c r="V67" s="4" t="str">
        <f>"Based on task "&amp;TEXT(A66,"#.00")</f>
        <v>Based on task 7.30</v>
      </c>
      <c r="W67" s="6"/>
    </row>
    <row r="68" spans="1:23" x14ac:dyDescent="0.2">
      <c r="A68" s="68">
        <f t="shared" si="26"/>
        <v>7.3199999999999985</v>
      </c>
      <c r="B68" s="90" t="s">
        <v>179</v>
      </c>
      <c r="C68" s="28" t="s">
        <v>60</v>
      </c>
      <c r="D68" s="36">
        <v>4</v>
      </c>
      <c r="E68" s="23"/>
      <c r="F68" s="23"/>
      <c r="G68" s="25">
        <f t="shared" si="20"/>
        <v>0</v>
      </c>
      <c r="H68" s="43">
        <v>14</v>
      </c>
      <c r="I68" s="22"/>
      <c r="J68" s="22"/>
      <c r="K68" s="25">
        <f t="shared" si="21"/>
        <v>0</v>
      </c>
      <c r="L68" s="22"/>
      <c r="M68" s="22"/>
      <c r="N68" s="22"/>
      <c r="O68" s="25">
        <f t="shared" si="22"/>
        <v>0</v>
      </c>
      <c r="P68" s="54">
        <f t="shared" si="23"/>
        <v>18</v>
      </c>
      <c r="Q68" s="54">
        <f t="shared" si="23"/>
        <v>0</v>
      </c>
      <c r="R68" s="54">
        <f t="shared" si="23"/>
        <v>0</v>
      </c>
      <c r="S68" s="92">
        <f t="shared" si="23"/>
        <v>0</v>
      </c>
      <c r="T68" s="6"/>
      <c r="U68" s="105"/>
      <c r="V68" s="4" t="s">
        <v>175</v>
      </c>
      <c r="W68" s="6"/>
    </row>
    <row r="69" spans="1:23" x14ac:dyDescent="0.2">
      <c r="A69" s="61">
        <f>+A66+0.1</f>
        <v>7.3999999999999986</v>
      </c>
      <c r="B69" s="87"/>
      <c r="C69" s="28" t="s">
        <v>61</v>
      </c>
      <c r="D69" s="36">
        <v>8</v>
      </c>
      <c r="E69" s="23"/>
      <c r="F69" s="23">
        <v>6</v>
      </c>
      <c r="G69" s="25">
        <f t="shared" si="20"/>
        <v>2</v>
      </c>
      <c r="H69" s="43">
        <v>1</v>
      </c>
      <c r="I69" s="22"/>
      <c r="J69" s="22"/>
      <c r="K69" s="25">
        <f t="shared" si="21"/>
        <v>1</v>
      </c>
      <c r="L69" s="22"/>
      <c r="M69" s="22"/>
      <c r="N69" s="22"/>
      <c r="O69" s="25">
        <f t="shared" si="22"/>
        <v>0</v>
      </c>
      <c r="P69" s="54">
        <f t="shared" si="23"/>
        <v>9</v>
      </c>
      <c r="Q69" s="54">
        <f t="shared" si="23"/>
        <v>0</v>
      </c>
      <c r="R69" s="54">
        <f t="shared" si="23"/>
        <v>6</v>
      </c>
      <c r="S69" s="92">
        <f t="shared" si="23"/>
        <v>3</v>
      </c>
      <c r="T69" s="6"/>
      <c r="U69" s="105"/>
      <c r="V69" s="4" t="s">
        <v>134</v>
      </c>
      <c r="W69" s="6"/>
    </row>
    <row r="70" spans="1:23" x14ac:dyDescent="0.2">
      <c r="A70" s="61">
        <f t="shared" si="26"/>
        <v>7.4099999999999984</v>
      </c>
      <c r="B70" s="87"/>
      <c r="C70" s="28" t="s">
        <v>163</v>
      </c>
      <c r="D70" s="36">
        <v>5</v>
      </c>
      <c r="E70" s="23"/>
      <c r="F70" s="23"/>
      <c r="G70" s="25">
        <f t="shared" si="20"/>
        <v>5</v>
      </c>
      <c r="H70" s="43">
        <v>1</v>
      </c>
      <c r="I70" s="22"/>
      <c r="J70" s="22"/>
      <c r="K70" s="25">
        <f t="shared" si="21"/>
        <v>1</v>
      </c>
      <c r="L70" s="22"/>
      <c r="M70" s="22"/>
      <c r="N70" s="22"/>
      <c r="O70" s="25">
        <f t="shared" si="22"/>
        <v>0</v>
      </c>
      <c r="P70" s="54">
        <f t="shared" si="23"/>
        <v>6</v>
      </c>
      <c r="Q70" s="54">
        <f t="shared" si="23"/>
        <v>0</v>
      </c>
      <c r="R70" s="54">
        <f t="shared" si="23"/>
        <v>0</v>
      </c>
      <c r="S70" s="92">
        <f t="shared" si="23"/>
        <v>6</v>
      </c>
      <c r="T70" s="6"/>
      <c r="U70" s="105"/>
      <c r="V70" s="4"/>
      <c r="W70" s="6"/>
    </row>
    <row r="71" spans="1:23" x14ac:dyDescent="0.2">
      <c r="A71" s="61">
        <f>+A69+0.1</f>
        <v>7.4999999999999982</v>
      </c>
      <c r="B71" s="87"/>
      <c r="C71" s="28" t="s">
        <v>62</v>
      </c>
      <c r="D71" s="36">
        <v>2</v>
      </c>
      <c r="E71" s="23"/>
      <c r="F71" s="23"/>
      <c r="G71" s="25">
        <f t="shared" si="20"/>
        <v>2</v>
      </c>
      <c r="H71" s="43">
        <v>1</v>
      </c>
      <c r="I71" s="22"/>
      <c r="J71" s="22"/>
      <c r="K71" s="25">
        <f t="shared" si="21"/>
        <v>1</v>
      </c>
      <c r="L71" s="22"/>
      <c r="M71" s="22"/>
      <c r="N71" s="22"/>
      <c r="O71" s="25">
        <f t="shared" si="22"/>
        <v>0</v>
      </c>
      <c r="P71" s="54">
        <f t="shared" si="23"/>
        <v>3</v>
      </c>
      <c r="Q71" s="54">
        <f t="shared" si="23"/>
        <v>0</v>
      </c>
      <c r="R71" s="54">
        <f t="shared" si="23"/>
        <v>0</v>
      </c>
      <c r="S71" s="92">
        <f t="shared" si="23"/>
        <v>3</v>
      </c>
      <c r="T71" s="6"/>
      <c r="U71" s="105"/>
      <c r="V71" s="4"/>
      <c r="W71" s="6"/>
    </row>
    <row r="72" spans="1:23" x14ac:dyDescent="0.2">
      <c r="A72" s="61">
        <f t="shared" si="26"/>
        <v>7.509999999999998</v>
      </c>
      <c r="B72" s="87"/>
      <c r="C72" s="28" t="s">
        <v>63</v>
      </c>
      <c r="D72" s="36">
        <v>2</v>
      </c>
      <c r="E72" s="23"/>
      <c r="F72" s="23"/>
      <c r="G72" s="25">
        <f t="shared" si="20"/>
        <v>2</v>
      </c>
      <c r="H72" s="43">
        <v>1</v>
      </c>
      <c r="I72" s="22"/>
      <c r="J72" s="22"/>
      <c r="K72" s="25">
        <f t="shared" si="21"/>
        <v>1</v>
      </c>
      <c r="L72" s="22"/>
      <c r="M72" s="22"/>
      <c r="N72" s="22"/>
      <c r="O72" s="25">
        <f t="shared" si="22"/>
        <v>0</v>
      </c>
      <c r="P72" s="54">
        <f t="shared" si="23"/>
        <v>3</v>
      </c>
      <c r="Q72" s="54">
        <f t="shared" si="23"/>
        <v>0</v>
      </c>
      <c r="R72" s="54">
        <f t="shared" si="23"/>
        <v>0</v>
      </c>
      <c r="S72" s="92">
        <f t="shared" si="23"/>
        <v>3</v>
      </c>
      <c r="T72" s="6"/>
      <c r="U72" s="105"/>
      <c r="V72" s="4" t="s">
        <v>165</v>
      </c>
      <c r="W72" s="6"/>
    </row>
    <row r="73" spans="1:23" x14ac:dyDescent="0.2">
      <c r="A73" s="61">
        <f t="shared" si="26"/>
        <v>7.5199999999999978</v>
      </c>
      <c r="B73" s="87"/>
      <c r="C73" s="28" t="s">
        <v>64</v>
      </c>
      <c r="D73" s="36">
        <v>2</v>
      </c>
      <c r="E73" s="23"/>
      <c r="F73" s="23"/>
      <c r="G73" s="25">
        <f t="shared" si="20"/>
        <v>2</v>
      </c>
      <c r="H73" s="43">
        <v>1</v>
      </c>
      <c r="I73" s="22"/>
      <c r="J73" s="22"/>
      <c r="K73" s="25">
        <f t="shared" si="21"/>
        <v>1</v>
      </c>
      <c r="L73" s="22"/>
      <c r="M73" s="22"/>
      <c r="N73" s="22"/>
      <c r="O73" s="25">
        <f t="shared" si="22"/>
        <v>0</v>
      </c>
      <c r="P73" s="54">
        <f t="shared" si="23"/>
        <v>3</v>
      </c>
      <c r="Q73" s="54">
        <f t="shared" si="23"/>
        <v>0</v>
      </c>
      <c r="R73" s="54">
        <f t="shared" si="23"/>
        <v>0</v>
      </c>
      <c r="S73" s="92">
        <f t="shared" si="23"/>
        <v>3</v>
      </c>
      <c r="T73" s="6"/>
      <c r="U73" s="105"/>
      <c r="V73" s="4" t="s">
        <v>176</v>
      </c>
      <c r="W73" s="6"/>
    </row>
    <row r="74" spans="1:23" x14ac:dyDescent="0.2">
      <c r="A74" s="61">
        <f t="shared" si="26"/>
        <v>7.5299999999999976</v>
      </c>
      <c r="B74" s="87"/>
      <c r="C74" s="28" t="s">
        <v>65</v>
      </c>
      <c r="D74" s="36">
        <v>7</v>
      </c>
      <c r="E74" s="23"/>
      <c r="F74" s="23"/>
      <c r="G74" s="25">
        <f t="shared" si="20"/>
        <v>7</v>
      </c>
      <c r="H74" s="43">
        <v>3</v>
      </c>
      <c r="I74" s="22"/>
      <c r="J74" s="22"/>
      <c r="K74" s="25">
        <f t="shared" si="21"/>
        <v>3</v>
      </c>
      <c r="L74" s="22"/>
      <c r="M74" s="22"/>
      <c r="N74" s="22"/>
      <c r="O74" s="25">
        <f t="shared" si="22"/>
        <v>0</v>
      </c>
      <c r="P74" s="54">
        <f t="shared" si="23"/>
        <v>10</v>
      </c>
      <c r="Q74" s="54">
        <f t="shared" si="23"/>
        <v>0</v>
      </c>
      <c r="R74" s="54">
        <f t="shared" si="23"/>
        <v>0</v>
      </c>
      <c r="S74" s="92">
        <f t="shared" si="23"/>
        <v>10</v>
      </c>
      <c r="T74" s="6"/>
      <c r="U74" s="105"/>
      <c r="V74" s="4" t="s">
        <v>114</v>
      </c>
      <c r="W74" s="6"/>
    </row>
    <row r="75" spans="1:23" x14ac:dyDescent="0.2">
      <c r="A75" s="61">
        <f t="shared" si="26"/>
        <v>7.5399999999999974</v>
      </c>
      <c r="B75" s="87"/>
      <c r="C75" s="28" t="s">
        <v>66</v>
      </c>
      <c r="D75" s="36">
        <v>1</v>
      </c>
      <c r="E75" s="23"/>
      <c r="F75" s="23"/>
      <c r="G75" s="25">
        <f t="shared" si="20"/>
        <v>1</v>
      </c>
      <c r="H75" s="43"/>
      <c r="I75" s="22"/>
      <c r="J75" s="22"/>
      <c r="K75" s="25">
        <f t="shared" si="21"/>
        <v>0</v>
      </c>
      <c r="L75" s="22"/>
      <c r="M75" s="22"/>
      <c r="N75" s="22"/>
      <c r="O75" s="25">
        <f t="shared" si="22"/>
        <v>0</v>
      </c>
      <c r="P75" s="54">
        <f t="shared" si="23"/>
        <v>1</v>
      </c>
      <c r="Q75" s="54">
        <f t="shared" si="23"/>
        <v>0</v>
      </c>
      <c r="R75" s="54">
        <f t="shared" si="23"/>
        <v>0</v>
      </c>
      <c r="S75" s="92">
        <f t="shared" si="23"/>
        <v>1</v>
      </c>
      <c r="T75" s="6"/>
      <c r="U75" s="105"/>
      <c r="V75" s="4" t="str">
        <f>"Charles' work for this is in task "&amp;TEXT(A60,"#.#")</f>
        <v>Charles' work for this is in task 7.2</v>
      </c>
      <c r="W75" s="6"/>
    </row>
    <row r="76" spans="1:23" x14ac:dyDescent="0.2">
      <c r="A76" s="61">
        <f t="shared" si="26"/>
        <v>7.5499999999999972</v>
      </c>
      <c r="B76" s="87"/>
      <c r="C76" s="28" t="s">
        <v>67</v>
      </c>
      <c r="D76" s="36">
        <v>7</v>
      </c>
      <c r="E76" s="23"/>
      <c r="F76" s="23"/>
      <c r="G76" s="25">
        <f t="shared" si="20"/>
        <v>7</v>
      </c>
      <c r="H76" s="43">
        <v>1</v>
      </c>
      <c r="I76" s="22"/>
      <c r="J76" s="22"/>
      <c r="K76" s="25">
        <f t="shared" si="21"/>
        <v>1</v>
      </c>
      <c r="L76" s="22"/>
      <c r="M76" s="22"/>
      <c r="N76" s="22"/>
      <c r="O76" s="25">
        <f t="shared" si="22"/>
        <v>0</v>
      </c>
      <c r="P76" s="54">
        <f t="shared" si="23"/>
        <v>8</v>
      </c>
      <c r="Q76" s="54">
        <f t="shared" si="23"/>
        <v>0</v>
      </c>
      <c r="R76" s="54">
        <f t="shared" si="23"/>
        <v>0</v>
      </c>
      <c r="S76" s="92">
        <f t="shared" si="23"/>
        <v>8</v>
      </c>
      <c r="T76" s="6"/>
      <c r="U76" s="105"/>
      <c r="V76" s="4" t="s">
        <v>177</v>
      </c>
      <c r="W76" s="6"/>
    </row>
    <row r="77" spans="1:23" x14ac:dyDescent="0.2">
      <c r="A77" s="61">
        <f>+A71+0.1</f>
        <v>7.5999999999999979</v>
      </c>
      <c r="B77" s="87"/>
      <c r="C77" s="28" t="s">
        <v>74</v>
      </c>
      <c r="D77" s="36">
        <v>10</v>
      </c>
      <c r="E77" s="23"/>
      <c r="F77" s="23"/>
      <c r="G77" s="25">
        <f t="shared" si="20"/>
        <v>10</v>
      </c>
      <c r="H77" s="43"/>
      <c r="I77" s="22"/>
      <c r="J77" s="22"/>
      <c r="K77" s="25">
        <f t="shared" si="21"/>
        <v>0</v>
      </c>
      <c r="L77" s="22"/>
      <c r="M77" s="22"/>
      <c r="N77" s="22"/>
      <c r="O77" s="25">
        <f t="shared" si="22"/>
        <v>0</v>
      </c>
      <c r="P77" s="54">
        <f t="shared" si="23"/>
        <v>10</v>
      </c>
      <c r="Q77" s="54">
        <f t="shared" si="23"/>
        <v>0</v>
      </c>
      <c r="R77" s="54">
        <f t="shared" si="23"/>
        <v>0</v>
      </c>
      <c r="S77" s="92">
        <f t="shared" si="23"/>
        <v>10</v>
      </c>
      <c r="T77" s="6"/>
      <c r="U77" s="110"/>
      <c r="V77" s="6"/>
      <c r="W77" s="6"/>
    </row>
    <row r="78" spans="1:23" x14ac:dyDescent="0.2">
      <c r="A78" s="61">
        <f>+A77+0.01</f>
        <v>7.6099999999999977</v>
      </c>
      <c r="B78" s="87"/>
      <c r="C78" s="28" t="s">
        <v>5</v>
      </c>
      <c r="D78" s="36">
        <v>7</v>
      </c>
      <c r="E78" s="23"/>
      <c r="F78" s="23"/>
      <c r="G78" s="25">
        <f t="shared" si="20"/>
        <v>7</v>
      </c>
      <c r="H78" s="43">
        <v>3</v>
      </c>
      <c r="I78" s="22"/>
      <c r="J78" s="22"/>
      <c r="K78" s="25">
        <f t="shared" si="21"/>
        <v>3</v>
      </c>
      <c r="L78" s="22"/>
      <c r="M78" s="22"/>
      <c r="N78" s="22"/>
      <c r="O78" s="25">
        <f t="shared" si="22"/>
        <v>0</v>
      </c>
      <c r="P78" s="54">
        <f t="shared" si="23"/>
        <v>10</v>
      </c>
      <c r="Q78" s="54">
        <f t="shared" si="23"/>
        <v>0</v>
      </c>
      <c r="R78" s="54">
        <f t="shared" si="23"/>
        <v>0</v>
      </c>
      <c r="S78" s="92">
        <f t="shared" si="23"/>
        <v>10</v>
      </c>
      <c r="T78" s="6"/>
      <c r="U78" s="110"/>
      <c r="V78" s="6"/>
      <c r="W78" s="6"/>
    </row>
    <row r="79" spans="1:23" x14ac:dyDescent="0.2">
      <c r="A79" s="27"/>
      <c r="B79" s="84"/>
      <c r="C79" s="50"/>
      <c r="D79" s="65">
        <f t="shared" ref="D79:S79" si="27">SUM(D50:D78)</f>
        <v>177.8</v>
      </c>
      <c r="E79" s="66">
        <f t="shared" si="27"/>
        <v>-0.4</v>
      </c>
      <c r="F79" s="66">
        <f t="shared" si="27"/>
        <v>13.399999999999999</v>
      </c>
      <c r="G79" s="66">
        <f t="shared" si="27"/>
        <v>144</v>
      </c>
      <c r="H79" s="65">
        <f t="shared" si="27"/>
        <v>50</v>
      </c>
      <c r="I79" s="66">
        <f t="shared" si="27"/>
        <v>0</v>
      </c>
      <c r="J79" s="66">
        <f t="shared" si="27"/>
        <v>2</v>
      </c>
      <c r="K79" s="66">
        <f t="shared" si="27"/>
        <v>32</v>
      </c>
      <c r="L79" s="65">
        <f t="shared" si="27"/>
        <v>0</v>
      </c>
      <c r="M79" s="66">
        <f t="shared" si="27"/>
        <v>0</v>
      </c>
      <c r="N79" s="66">
        <f t="shared" si="27"/>
        <v>0</v>
      </c>
      <c r="O79" s="66">
        <f t="shared" si="27"/>
        <v>0</v>
      </c>
      <c r="P79" s="65">
        <f t="shared" si="27"/>
        <v>227.8</v>
      </c>
      <c r="Q79" s="66">
        <f t="shared" si="27"/>
        <v>-0.4</v>
      </c>
      <c r="R79" s="66">
        <f t="shared" si="27"/>
        <v>15.399999999999999</v>
      </c>
      <c r="S79" s="67">
        <f t="shared" si="27"/>
        <v>176</v>
      </c>
      <c r="T79" s="6"/>
      <c r="U79" s="4"/>
      <c r="V79" s="6"/>
      <c r="W79" s="6"/>
    </row>
    <row r="80" spans="1:23" x14ac:dyDescent="0.2">
      <c r="A80" s="27"/>
      <c r="B80" s="84"/>
      <c r="C80" s="50"/>
      <c r="D80" s="65"/>
      <c r="E80" s="66"/>
      <c r="F80" s="66"/>
      <c r="G80" s="66"/>
      <c r="H80" s="65"/>
      <c r="I80" s="66"/>
      <c r="J80" s="66"/>
      <c r="K80" s="66"/>
      <c r="L80" s="65"/>
      <c r="M80" s="66"/>
      <c r="N80" s="66"/>
      <c r="O80" s="66"/>
      <c r="P80" s="65"/>
      <c r="Q80" s="66"/>
      <c r="R80" s="66"/>
      <c r="S80" s="67"/>
      <c r="T80" s="6"/>
      <c r="U80" s="4"/>
      <c r="V80" s="6"/>
      <c r="W80" s="6"/>
    </row>
  </sheetData>
  <mergeCells count="40">
    <mergeCell ref="P18:S18"/>
    <mergeCell ref="T18:T19"/>
    <mergeCell ref="U18:U19"/>
    <mergeCell ref="V18:V19"/>
    <mergeCell ref="A28:A29"/>
    <mergeCell ref="B28:B29"/>
    <mergeCell ref="C28:C29"/>
    <mergeCell ref="D28:G28"/>
    <mergeCell ref="H28:K28"/>
    <mergeCell ref="L28:O28"/>
    <mergeCell ref="A18:A19"/>
    <mergeCell ref="B18:B19"/>
    <mergeCell ref="C18:C19"/>
    <mergeCell ref="D18:G18"/>
    <mergeCell ref="H18:K18"/>
    <mergeCell ref="L18:O18"/>
    <mergeCell ref="A37:A38"/>
    <mergeCell ref="B37:B38"/>
    <mergeCell ref="C37:C38"/>
    <mergeCell ref="D37:G37"/>
    <mergeCell ref="H37:K37"/>
    <mergeCell ref="L48:O48"/>
    <mergeCell ref="P28:S28"/>
    <mergeCell ref="T28:T29"/>
    <mergeCell ref="U28:U29"/>
    <mergeCell ref="V28:V29"/>
    <mergeCell ref="L37:O37"/>
    <mergeCell ref="P48:S48"/>
    <mergeCell ref="T48:T49"/>
    <mergeCell ref="U48:U49"/>
    <mergeCell ref="V48:V49"/>
    <mergeCell ref="P37:S37"/>
    <mergeCell ref="T37:T38"/>
    <mergeCell ref="U37:U38"/>
    <mergeCell ref="V37:V38"/>
    <mergeCell ref="A48:A49"/>
    <mergeCell ref="B48:B49"/>
    <mergeCell ref="C48:C49"/>
    <mergeCell ref="D48:G48"/>
    <mergeCell ref="H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Dev</vt:lpstr>
      <vt:lpstr>Versions</vt:lpstr>
      <vt:lpstr>Details</vt:lpstr>
      <vt:lpstr>Dev!Print_Area</vt:lpstr>
    </vt:vector>
  </TitlesOfParts>
  <Company>HCUK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</cp:lastModifiedBy>
  <cp:lastPrinted>2002-05-03T21:26:48Z</cp:lastPrinted>
  <dcterms:created xsi:type="dcterms:W3CDTF">2000-10-16T09:04:32Z</dcterms:created>
  <dcterms:modified xsi:type="dcterms:W3CDTF">2013-01-11T23:13:55Z</dcterms:modified>
</cp:coreProperties>
</file>