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11" i="1"/>
  <c r="AG12" i="1"/>
  <c r="AH12" i="1" s="1"/>
  <c r="AG13" i="1"/>
  <c r="AG14" i="1"/>
  <c r="AG15" i="1"/>
  <c r="AG16" i="1"/>
  <c r="AH16" i="1" s="1"/>
  <c r="AG17" i="1"/>
  <c r="AG18" i="1"/>
  <c r="AG19" i="1"/>
  <c r="AG20" i="1"/>
  <c r="AG21" i="1"/>
  <c r="AG22" i="1"/>
  <c r="AG23" i="1"/>
  <c r="AG24" i="1"/>
  <c r="AH24" i="1" s="1"/>
  <c r="AG25" i="1"/>
  <c r="AG26" i="1"/>
  <c r="AH26" i="1" s="1"/>
  <c r="AG27" i="1"/>
  <c r="AG11" i="1"/>
  <c r="AF12" i="1"/>
  <c r="AF13" i="1"/>
  <c r="AF14" i="1"/>
  <c r="AF15" i="1"/>
  <c r="AH15" i="1" s="1"/>
  <c r="AF16" i="1"/>
  <c r="AF17" i="1"/>
  <c r="AF18" i="1"/>
  <c r="AF19" i="1"/>
  <c r="AH19" i="1" s="1"/>
  <c r="AF20" i="1"/>
  <c r="AF21" i="1"/>
  <c r="AF22" i="1"/>
  <c r="AF23" i="1"/>
  <c r="AH23" i="1" s="1"/>
  <c r="AF24" i="1"/>
  <c r="AF25" i="1"/>
  <c r="AF26" i="1"/>
  <c r="AF27" i="1"/>
  <c r="AH27" i="1" s="1"/>
  <c r="AF11" i="1"/>
  <c r="AH13" i="1"/>
  <c r="AH14" i="1"/>
  <c r="AH17" i="1"/>
  <c r="AH18" i="1"/>
  <c r="AH20" i="1"/>
  <c r="AH21" i="1"/>
  <c r="AH22" i="1"/>
  <c r="AH25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1" i="1"/>
  <c r="AF7" i="1"/>
  <c r="AF8" i="1"/>
  <c r="L26" i="1"/>
  <c r="L22" i="1"/>
  <c r="L18" i="1"/>
  <c r="L14" i="1"/>
  <c r="K19" i="1"/>
  <c r="J27" i="1"/>
  <c r="K27" i="1" s="1"/>
  <c r="J26" i="1"/>
  <c r="K26" i="1" s="1"/>
  <c r="J25" i="1"/>
  <c r="K25" i="1" s="1"/>
  <c r="J24" i="1"/>
  <c r="K24" i="1" s="1"/>
  <c r="L24" i="1" s="1"/>
  <c r="J23" i="1"/>
  <c r="K23" i="1" s="1"/>
  <c r="J22" i="1"/>
  <c r="K22" i="1" s="1"/>
  <c r="J21" i="1"/>
  <c r="K21" i="1" s="1"/>
  <c r="J20" i="1"/>
  <c r="K20" i="1" s="1"/>
  <c r="L20" i="1" s="1"/>
  <c r="J19" i="1"/>
  <c r="J18" i="1"/>
  <c r="K18" i="1" s="1"/>
  <c r="J17" i="1"/>
  <c r="K17" i="1" s="1"/>
  <c r="J16" i="1"/>
  <c r="K16" i="1" s="1"/>
  <c r="L16" i="1" s="1"/>
  <c r="J15" i="1"/>
  <c r="K15" i="1" s="1"/>
  <c r="J11" i="1"/>
  <c r="K11" i="1" s="1"/>
  <c r="L11" i="1" s="1"/>
  <c r="J13" i="1"/>
  <c r="K13" i="1" s="1"/>
  <c r="J12" i="1"/>
  <c r="K12" i="1" s="1"/>
  <c r="L12" i="1" s="1"/>
  <c r="J14" i="1"/>
  <c r="K14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1" i="1"/>
  <c r="I13" i="1"/>
  <c r="I12" i="1"/>
  <c r="I14" i="1"/>
  <c r="H12" i="1"/>
  <c r="H27" i="1"/>
  <c r="L27" i="1" s="1"/>
  <c r="H26" i="1"/>
  <c r="H25" i="1"/>
  <c r="L25" i="1" s="1"/>
  <c r="H24" i="1"/>
  <c r="H23" i="1"/>
  <c r="L23" i="1" s="1"/>
  <c r="H22" i="1"/>
  <c r="H21" i="1"/>
  <c r="L21" i="1" s="1"/>
  <c r="H20" i="1"/>
  <c r="H19" i="1"/>
  <c r="L19" i="1" s="1"/>
  <c r="H18" i="1"/>
  <c r="H17" i="1"/>
  <c r="L17" i="1" s="1"/>
  <c r="H16" i="1"/>
  <c r="H15" i="1"/>
  <c r="L15" i="1" s="1"/>
  <c r="H11" i="1"/>
  <c r="H13" i="1"/>
  <c r="L13" i="1" s="1"/>
  <c r="H14" i="1"/>
  <c r="A22" i="1"/>
  <c r="A27" i="1"/>
  <c r="A26" i="1"/>
  <c r="A25" i="1"/>
  <c r="A24" i="1"/>
  <c r="A23" i="1"/>
  <c r="A21" i="1"/>
  <c r="A20" i="1"/>
  <c r="A19" i="1"/>
  <c r="A18" i="1"/>
  <c r="A17" i="1"/>
  <c r="A16" i="1"/>
  <c r="A15" i="1"/>
  <c r="A11" i="1"/>
  <c r="A13" i="1"/>
  <c r="A12" i="1"/>
  <c r="A14" i="1"/>
  <c r="AH11" i="1" l="1"/>
  <c r="N13" i="1"/>
  <c r="N21" i="1"/>
  <c r="N25" i="1"/>
  <c r="N11" i="1"/>
  <c r="N17" i="1"/>
  <c r="N15" i="1"/>
  <c r="N19" i="1"/>
  <c r="N23" i="1"/>
  <c r="N27" i="1"/>
  <c r="N12" i="1"/>
  <c r="N16" i="1"/>
  <c r="N20" i="1"/>
  <c r="N24" i="1"/>
  <c r="N14" i="1"/>
  <c r="N18" i="1"/>
  <c r="N22" i="1"/>
  <c r="N26" i="1"/>
</calcChain>
</file>

<file path=xl/sharedStrings.xml><?xml version="1.0" encoding="utf-8"?>
<sst xmlns="http://schemas.openxmlformats.org/spreadsheetml/2006/main" count="185" uniqueCount="120">
  <si>
    <t>PTO</t>
  </si>
  <si>
    <t>HS</t>
  </si>
  <si>
    <t>ANGULO HORIZONTAL</t>
  </si>
  <si>
    <t>ANGULO VERTICAL</t>
  </si>
  <si>
    <t>HILO SUPERIOR</t>
  </si>
  <si>
    <t>HILO INFERIOR</t>
  </si>
  <si>
    <t>HILO MEDIO</t>
  </si>
  <si>
    <t>DISTANCIA HORIZONTAL</t>
  </si>
  <si>
    <t>PUNTO</t>
  </si>
  <si>
    <t>Hi</t>
  </si>
  <si>
    <t>..H</t>
  </si>
  <si>
    <t>..V</t>
  </si>
  <si>
    <t>m</t>
  </si>
  <si>
    <t>DH</t>
  </si>
  <si>
    <t>345.05.45</t>
  </si>
  <si>
    <t>163.27.45</t>
  </si>
  <si>
    <t>172.35.55</t>
  </si>
  <si>
    <t>180.03.50</t>
  </si>
  <si>
    <t>231.17.45</t>
  </si>
  <si>
    <t>264.56.55</t>
  </si>
  <si>
    <t>302.05.55</t>
  </si>
  <si>
    <t>147.49.00</t>
  </si>
  <si>
    <t>131.02.20</t>
  </si>
  <si>
    <t>120.45.45</t>
  </si>
  <si>
    <t>109.50.40</t>
  </si>
  <si>
    <t>169.03.45</t>
  </si>
  <si>
    <t>160.42.05</t>
  </si>
  <si>
    <t>160.08.25</t>
  </si>
  <si>
    <t>82.35.45</t>
  </si>
  <si>
    <t>88.51.35</t>
  </si>
  <si>
    <t>100.14.55</t>
  </si>
  <si>
    <t>88.58.40</t>
  </si>
  <si>
    <t>89.59.55</t>
  </si>
  <si>
    <t>90.00.00</t>
  </si>
  <si>
    <t>89.51.00</t>
  </si>
  <si>
    <t>135.47.30</t>
  </si>
  <si>
    <t>293.55.15</t>
  </si>
  <si>
    <t>168.13.25</t>
  </si>
  <si>
    <t>76.08.05</t>
  </si>
  <si>
    <t>90.00.10</t>
  </si>
  <si>
    <t>90.00.15</t>
  </si>
  <si>
    <t>90.24.25</t>
  </si>
  <si>
    <t>H1</t>
  </si>
  <si>
    <t>H2</t>
  </si>
  <si>
    <t>H3</t>
  </si>
  <si>
    <t>V1</t>
  </si>
  <si>
    <t>V3</t>
  </si>
  <si>
    <t>V2</t>
  </si>
  <si>
    <t>Di</t>
  </si>
  <si>
    <t>135</t>
  </si>
  <si>
    <t>47</t>
  </si>
  <si>
    <t>30</t>
  </si>
  <si>
    <t>90</t>
  </si>
  <si>
    <t>24</t>
  </si>
  <si>
    <t>25</t>
  </si>
  <si>
    <t>293</t>
  </si>
  <si>
    <t>55</t>
  </si>
  <si>
    <t>15</t>
  </si>
  <si>
    <t>82</t>
  </si>
  <si>
    <t>35</t>
  </si>
  <si>
    <t>45</t>
  </si>
  <si>
    <t>168</t>
  </si>
  <si>
    <t>13</t>
  </si>
  <si>
    <t>88</t>
  </si>
  <si>
    <t>51</t>
  </si>
  <si>
    <t>345</t>
  </si>
  <si>
    <t>05</t>
  </si>
  <si>
    <t>100</t>
  </si>
  <si>
    <t>14</t>
  </si>
  <si>
    <t>163</t>
  </si>
  <si>
    <t>27</t>
  </si>
  <si>
    <t>58</t>
  </si>
  <si>
    <t>40</t>
  </si>
  <si>
    <t>172</t>
  </si>
  <si>
    <t>00</t>
  </si>
  <si>
    <t>180</t>
  </si>
  <si>
    <t>03</t>
  </si>
  <si>
    <t>50</t>
  </si>
  <si>
    <t>231</t>
  </si>
  <si>
    <t>17</t>
  </si>
  <si>
    <t>89</t>
  </si>
  <si>
    <t>264</t>
  </si>
  <si>
    <t>56</t>
  </si>
  <si>
    <t>59</t>
  </si>
  <si>
    <t>302</t>
  </si>
  <si>
    <t>76</t>
  </si>
  <si>
    <t>08</t>
  </si>
  <si>
    <t>147</t>
  </si>
  <si>
    <t>49</t>
  </si>
  <si>
    <t>131</t>
  </si>
  <si>
    <t>02</t>
  </si>
  <si>
    <t>20</t>
  </si>
  <si>
    <t>10</t>
  </si>
  <si>
    <t>120</t>
  </si>
  <si>
    <t>109</t>
  </si>
  <si>
    <t>169</t>
  </si>
  <si>
    <t>160</t>
  </si>
  <si>
    <t>42</t>
  </si>
  <si>
    <t>Hº</t>
  </si>
  <si>
    <t>Vº</t>
  </si>
  <si>
    <t>angulo vert</t>
  </si>
  <si>
    <t>α vert</t>
  </si>
  <si>
    <t>DH-Di</t>
  </si>
  <si>
    <t>altura equipo</t>
  </si>
  <si>
    <t>hi</t>
  </si>
  <si>
    <t>Cota</t>
  </si>
  <si>
    <t>altitud</t>
  </si>
  <si>
    <t>error gps</t>
  </si>
  <si>
    <t>17 M</t>
  </si>
  <si>
    <t>UT</t>
  </si>
  <si>
    <t>COTA PUNTO RADIADO</t>
  </si>
  <si>
    <t>DELTA DE X</t>
  </si>
  <si>
    <t>DELTA DE Y</t>
  </si>
  <si>
    <t>DELTAx</t>
  </si>
  <si>
    <t>DELTAy</t>
  </si>
  <si>
    <t>DELTA H</t>
  </si>
  <si>
    <t>este</t>
  </si>
  <si>
    <t>norte</t>
  </si>
  <si>
    <t>comamdo acad texto a los puntos</t>
  </si>
  <si>
    <t>concatenado de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</si>
</sst>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.000_ ;_ * \-#,##0.000_ ;_ * &quot;-&quot;??_ ;_ @_ "/>
    <numFmt numFmtId="166" formatCode="_ * #,##0.000_ ;_ * \-#,##0.000_ ;_ * &quot;-&quot;???_ ;_ @_ "/>
    <numFmt numFmtId="173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NumberFormat="1"/>
    <xf numFmtId="43" fontId="0" fillId="0" borderId="0" xfId="0" applyNumberFormat="1"/>
    <xf numFmtId="173" fontId="2" fillId="0" borderId="0" xfId="0" applyNumberFormat="1" applyFont="1"/>
    <xf numFmtId="0" fontId="3" fillId="0" borderId="0" xfId="0" applyFont="1"/>
    <xf numFmtId="164" fontId="3" fillId="0" borderId="0" xfId="1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73" fontId="3" fillId="0" borderId="0" xfId="0" applyNumberFormat="1" applyFont="1"/>
    <xf numFmtId="43" fontId="3" fillId="0" borderId="0" xfId="0" applyNumberFormat="1" applyFont="1"/>
    <xf numFmtId="0" fontId="3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AI27"/>
  <sheetViews>
    <sheetView tabSelected="1" topLeftCell="M4" zoomScale="85" zoomScaleNormal="85" workbookViewId="0">
      <selection activeCell="AG25" sqref="AG25"/>
    </sheetView>
  </sheetViews>
  <sheetFormatPr baseColWidth="10" defaultRowHeight="15" x14ac:dyDescent="0.25"/>
  <cols>
    <col min="5" max="5" width="13.28515625" style="4" customWidth="1"/>
    <col min="6" max="6" width="12.140625" style="4" customWidth="1"/>
    <col min="7" max="7" width="8.85546875" bestFit="1" customWidth="1"/>
    <col min="8" max="8" width="12.5703125" customWidth="1"/>
    <col min="12" max="12" width="12.28515625" bestFit="1" customWidth="1"/>
    <col min="13" max="13" width="12.28515625" customWidth="1"/>
    <col min="14" max="14" width="11.140625" customWidth="1"/>
    <col min="15" max="15" width="14.42578125" customWidth="1"/>
    <col min="16" max="16" width="3.42578125" customWidth="1"/>
    <col min="17" max="23" width="4.28515625" customWidth="1"/>
    <col min="24" max="25" width="17.140625" customWidth="1"/>
    <col min="26" max="31" width="6.5703125" hidden="1" customWidth="1"/>
    <col min="32" max="32" width="15.85546875" bestFit="1" customWidth="1"/>
    <col min="33" max="33" width="14.85546875" bestFit="1" customWidth="1"/>
    <col min="34" max="34" width="40.7109375" bestFit="1" customWidth="1"/>
    <col min="35" max="35" width="33.28515625" bestFit="1" customWidth="1"/>
  </cols>
  <sheetData>
    <row r="3" spans="1:35" x14ac:dyDescent="0.25">
      <c r="B3" t="s">
        <v>104</v>
      </c>
      <c r="C3" t="s">
        <v>103</v>
      </c>
      <c r="E3" s="4">
        <v>1.29</v>
      </c>
    </row>
    <row r="4" spans="1:35" x14ac:dyDescent="0.25">
      <c r="B4" t="s">
        <v>105</v>
      </c>
      <c r="C4" t="s">
        <v>106</v>
      </c>
      <c r="E4" s="4">
        <v>2713</v>
      </c>
    </row>
    <row r="5" spans="1:35" x14ac:dyDescent="0.25">
      <c r="B5" t="s">
        <v>107</v>
      </c>
      <c r="E5" s="4">
        <v>6</v>
      </c>
    </row>
    <row r="6" spans="1:35" x14ac:dyDescent="0.25">
      <c r="D6" t="s">
        <v>108</v>
      </c>
      <c r="E6" s="4">
        <v>774353</v>
      </c>
    </row>
    <row r="7" spans="1:35" x14ac:dyDescent="0.25">
      <c r="D7" t="s">
        <v>109</v>
      </c>
      <c r="E7" s="4">
        <v>9209039</v>
      </c>
      <c r="Y7" t="s">
        <v>111</v>
      </c>
      <c r="AF7">
        <f>2.299*SIN(RADIANS(91+1/60+10/3600))</f>
        <v>2.2986361022415966</v>
      </c>
    </row>
    <row r="8" spans="1:35" x14ac:dyDescent="0.25">
      <c r="Y8" t="s">
        <v>112</v>
      </c>
      <c r="AF8">
        <f>2.299*COS(RADIANS(90+1/60+10/3600))</f>
        <v>-7.8021064203341811E-4</v>
      </c>
    </row>
    <row r="9" spans="1:35" s="1" customFormat="1" ht="30" x14ac:dyDescent="0.25">
      <c r="B9" s="1" t="s">
        <v>8</v>
      </c>
      <c r="C9" s="1" t="s">
        <v>4</v>
      </c>
      <c r="D9" s="1" t="s">
        <v>5</v>
      </c>
      <c r="E9" s="5" t="s">
        <v>2</v>
      </c>
      <c r="F9" s="5" t="s">
        <v>3</v>
      </c>
      <c r="G9" s="1" t="s">
        <v>6</v>
      </c>
      <c r="H9" s="1" t="s">
        <v>7</v>
      </c>
      <c r="I9" s="1" t="s">
        <v>98</v>
      </c>
      <c r="J9" s="1" t="s">
        <v>99</v>
      </c>
      <c r="K9" s="1" t="s">
        <v>100</v>
      </c>
      <c r="O9" s="1" t="s">
        <v>110</v>
      </c>
      <c r="R9" s="1" t="s">
        <v>42</v>
      </c>
      <c r="S9" s="1" t="s">
        <v>43</v>
      </c>
      <c r="T9" s="1" t="s">
        <v>44</v>
      </c>
      <c r="U9" s="1" t="s">
        <v>45</v>
      </c>
      <c r="V9" s="1" t="s">
        <v>47</v>
      </c>
      <c r="W9" s="1" t="s">
        <v>46</v>
      </c>
      <c r="X9" s="1" t="s">
        <v>113</v>
      </c>
      <c r="Y9" s="1" t="s">
        <v>114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47</v>
      </c>
      <c r="AE9" s="1" t="s">
        <v>46</v>
      </c>
      <c r="AF9" s="1" t="s">
        <v>116</v>
      </c>
      <c r="AG9" s="1" t="s">
        <v>117</v>
      </c>
      <c r="AH9" s="1" t="s">
        <v>119</v>
      </c>
      <c r="AI9" s="1" t="s">
        <v>118</v>
      </c>
    </row>
    <row r="10" spans="1:35" x14ac:dyDescent="0.25">
      <c r="B10" t="s">
        <v>0</v>
      </c>
      <c r="C10" t="s">
        <v>1</v>
      </c>
      <c r="D10" t="s">
        <v>9</v>
      </c>
      <c r="E10" s="4" t="s">
        <v>10</v>
      </c>
      <c r="F10" s="4" t="s">
        <v>11</v>
      </c>
      <c r="G10" t="s">
        <v>12</v>
      </c>
      <c r="H10" t="s">
        <v>48</v>
      </c>
      <c r="K10" t="s">
        <v>101</v>
      </c>
      <c r="L10" t="s">
        <v>13</v>
      </c>
      <c r="M10" t="s">
        <v>115</v>
      </c>
      <c r="N10" t="s">
        <v>102</v>
      </c>
    </row>
    <row r="11" spans="1:35" x14ac:dyDescent="0.25">
      <c r="A11">
        <f>(C11+D11)/2</f>
        <v>0.4</v>
      </c>
      <c r="B11">
        <v>1</v>
      </c>
      <c r="C11" s="2">
        <v>0.42299999999999999</v>
      </c>
      <c r="D11" s="3">
        <v>0.377</v>
      </c>
      <c r="E11" s="6" t="s">
        <v>14</v>
      </c>
      <c r="F11" s="6" t="s">
        <v>30</v>
      </c>
      <c r="G11" s="3">
        <v>0.4</v>
      </c>
      <c r="H11" s="3">
        <f>(C11-D11)*100</f>
        <v>4.5999999999999988</v>
      </c>
      <c r="I11">
        <f>R11+S11/60+T11/3600</f>
        <v>345.0958333333333</v>
      </c>
      <c r="J11">
        <f>U11+V11/60+W11/3600</f>
        <v>100.24861111111112</v>
      </c>
      <c r="K11">
        <f>90-J11</f>
        <v>-10.248611111111117</v>
      </c>
      <c r="L11" s="10">
        <f>H11*(COS(RADIANS(K11))^2)</f>
        <v>4.4543850833652856</v>
      </c>
      <c r="M11" s="10">
        <f>+L11*(TAN(RADIANS(90-J11)))</f>
        <v>-0.80537253030702805</v>
      </c>
      <c r="N11" s="3">
        <f>L11-H11</f>
        <v>-0.14561491663471315</v>
      </c>
      <c r="O11" s="9">
        <f>$E$4+$E$3+M11-G11</f>
        <v>2713.0846274696928</v>
      </c>
      <c r="R11" s="8">
        <v>345</v>
      </c>
      <c r="S11" s="8">
        <v>5</v>
      </c>
      <c r="T11" s="8">
        <v>45</v>
      </c>
      <c r="U11" s="8">
        <v>100</v>
      </c>
      <c r="V11" s="8">
        <v>14</v>
      </c>
      <c r="W11" s="8">
        <v>55</v>
      </c>
      <c r="X11">
        <f>L11*SIN(RADIANS(I11))</f>
        <v>-1.1456815154031252</v>
      </c>
      <c r="Y11">
        <f>L11*COS(RADIANS(I11))</f>
        <v>4.304527887721342</v>
      </c>
      <c r="Z11" t="s">
        <v>65</v>
      </c>
      <c r="AA11" t="s">
        <v>66</v>
      </c>
      <c r="AB11" t="s">
        <v>60</v>
      </c>
      <c r="AC11" t="s">
        <v>67</v>
      </c>
      <c r="AD11" t="s">
        <v>68</v>
      </c>
      <c r="AE11" t="s">
        <v>56</v>
      </c>
      <c r="AF11">
        <f>ROUND($E$6+X11,3)</f>
        <v>774351.85400000005</v>
      </c>
      <c r="AG11">
        <f>ROUND($E$7+Y11,3)</f>
        <v>9209043.3049999997</v>
      </c>
      <c r="AH11" t="str">
        <f>+AF11&amp;","&amp;AG11</f>
        <v>774351.854,9209043.305</v>
      </c>
      <c r="AI11" t="str">
        <f>+"-TEXT "&amp;AH11&amp;" 1 0 "&amp;B11</f>
        <v>-TEXT 774351.854,9209043.305 1 0 1</v>
      </c>
    </row>
    <row r="12" spans="1:35" x14ac:dyDescent="0.25">
      <c r="A12">
        <f>(C12+D12)/2</f>
        <v>1.9249999999999998</v>
      </c>
      <c r="B12">
        <v>2</v>
      </c>
      <c r="C12" s="2">
        <v>1.95</v>
      </c>
      <c r="D12" s="3">
        <v>1.9</v>
      </c>
      <c r="E12" s="6" t="s">
        <v>36</v>
      </c>
      <c r="F12" s="6" t="s">
        <v>28</v>
      </c>
      <c r="G12" s="3">
        <v>1.925</v>
      </c>
      <c r="H12" s="3">
        <f>(C12-D12)*100</f>
        <v>5.0000000000000044</v>
      </c>
      <c r="I12">
        <f>R12+S12/60+T12/3600</f>
        <v>293.92083333333335</v>
      </c>
      <c r="J12">
        <f>U12+V12/60+W12/3600</f>
        <v>82.595833333333331</v>
      </c>
      <c r="K12">
        <f>90-J12</f>
        <v>7.4041666666666686</v>
      </c>
      <c r="L12" s="10">
        <f t="shared" ref="L12:L27" si="0">H12*(COS(RADIANS(K12))^2)</f>
        <v>4.9169655632475964</v>
      </c>
      <c r="M12" s="10">
        <f t="shared" ref="M12:M27" si="1">+L12*(TAN(RADIANS(90-J12)))</f>
        <v>0.63896593498812637</v>
      </c>
      <c r="N12" s="3">
        <f t="shared" ref="N12:N27" si="2">L12-H12</f>
        <v>-8.303443675240807E-2</v>
      </c>
      <c r="O12" s="9">
        <f t="shared" ref="O12:O27" si="3">$E$4+$E$3+M12-G12</f>
        <v>2713.0039659349877</v>
      </c>
      <c r="R12" s="8">
        <v>293</v>
      </c>
      <c r="S12" s="8">
        <v>55</v>
      </c>
      <c r="T12" s="8">
        <v>15</v>
      </c>
      <c r="U12" s="8">
        <v>82</v>
      </c>
      <c r="V12" s="8">
        <v>35</v>
      </c>
      <c r="W12" s="8">
        <v>45</v>
      </c>
      <c r="X12">
        <f t="shared" ref="X12:X27" si="4">L12*SIN(RADIANS(I12))</f>
        <v>-4.4946305807095932</v>
      </c>
      <c r="Y12">
        <f t="shared" ref="Y12:Y27" si="5">L12*COS(RADIANS(I12))</f>
        <v>1.9937016559939187</v>
      </c>
      <c r="Z12" t="s">
        <v>55</v>
      </c>
      <c r="AA12" t="s">
        <v>56</v>
      </c>
      <c r="AB12" t="s">
        <v>57</v>
      </c>
      <c r="AC12" t="s">
        <v>58</v>
      </c>
      <c r="AD12" t="s">
        <v>59</v>
      </c>
      <c r="AE12" t="s">
        <v>60</v>
      </c>
      <c r="AF12">
        <f t="shared" ref="AF12:AF27" si="6">ROUND($E$6+X12,3)</f>
        <v>774348.505</v>
      </c>
      <c r="AG12">
        <f t="shared" ref="AG12:AG27" si="7">ROUND($E$7+Y12,3)</f>
        <v>9209040.9940000009</v>
      </c>
      <c r="AH12" t="str">
        <f t="shared" ref="AH12:AH27" si="8">+AF12&amp;","&amp;AG12</f>
        <v>774348.505,9209040.994</v>
      </c>
      <c r="AI12" t="str">
        <f t="shared" ref="AI12:AI27" si="9">+"-TEXT "&amp;AH12&amp;" 1 0 "&amp;B12</f>
        <v>-TEXT 774348.505,9209040.994 1 0 2</v>
      </c>
    </row>
    <row r="13" spans="1:35" x14ac:dyDescent="0.25">
      <c r="A13">
        <f>(C13+D13)/2</f>
        <v>1</v>
      </c>
      <c r="B13">
        <v>3</v>
      </c>
      <c r="C13" s="2">
        <v>1.0449999999999999</v>
      </c>
      <c r="D13" s="3">
        <v>0.95499999999999996</v>
      </c>
      <c r="E13" s="6" t="s">
        <v>37</v>
      </c>
      <c r="F13" s="6" t="s">
        <v>29</v>
      </c>
      <c r="G13" s="3">
        <v>1</v>
      </c>
      <c r="H13" s="3">
        <f>(C13-D13)*100</f>
        <v>8.9999999999999964</v>
      </c>
      <c r="I13">
        <f>R13+S13/60+T13/3600</f>
        <v>168.22361111111113</v>
      </c>
      <c r="J13">
        <f>U13+V13/60+W13/3600</f>
        <v>88.859722222222217</v>
      </c>
      <c r="K13">
        <f>90-J13</f>
        <v>1.1402777777777828</v>
      </c>
      <c r="L13" s="10">
        <f t="shared" si="0"/>
        <v>8.9964358068787558</v>
      </c>
      <c r="M13" s="10">
        <f t="shared" si="1"/>
        <v>0.17906712322075996</v>
      </c>
      <c r="N13" s="3">
        <f t="shared" si="2"/>
        <v>-3.5641931212406774E-3</v>
      </c>
      <c r="O13" s="9">
        <f t="shared" si="3"/>
        <v>2713.4690671232206</v>
      </c>
      <c r="R13" s="8">
        <v>168</v>
      </c>
      <c r="S13" s="8">
        <v>13</v>
      </c>
      <c r="T13" s="8">
        <v>25</v>
      </c>
      <c r="U13" s="8">
        <v>88</v>
      </c>
      <c r="V13" s="8">
        <v>51</v>
      </c>
      <c r="W13" s="8">
        <v>35</v>
      </c>
      <c r="X13">
        <f t="shared" si="4"/>
        <v>1.8361064372703604</v>
      </c>
      <c r="Y13">
        <f t="shared" si="5"/>
        <v>-8.8070750183193365</v>
      </c>
      <c r="Z13" t="s">
        <v>61</v>
      </c>
      <c r="AA13" t="s">
        <v>62</v>
      </c>
      <c r="AB13" t="s">
        <v>54</v>
      </c>
      <c r="AC13" t="s">
        <v>63</v>
      </c>
      <c r="AD13" t="s">
        <v>64</v>
      </c>
      <c r="AE13" t="s">
        <v>59</v>
      </c>
      <c r="AF13">
        <f t="shared" si="6"/>
        <v>774354.83600000001</v>
      </c>
      <c r="AG13">
        <f t="shared" si="7"/>
        <v>9209030.193</v>
      </c>
      <c r="AH13" t="str">
        <f t="shared" si="8"/>
        <v>774354.836,9209030.193</v>
      </c>
      <c r="AI13" t="str">
        <f t="shared" si="9"/>
        <v>-TEXT 774354.836,9209030.193 1 0 3</v>
      </c>
    </row>
    <row r="14" spans="1:35" x14ac:dyDescent="0.25">
      <c r="A14">
        <f>(C14+D14)/2</f>
        <v>1.2000000000000002</v>
      </c>
      <c r="B14">
        <v>4</v>
      </c>
      <c r="C14" s="2">
        <v>1.2450000000000001</v>
      </c>
      <c r="D14" s="3">
        <v>1.155</v>
      </c>
      <c r="E14" s="6" t="s">
        <v>35</v>
      </c>
      <c r="F14" s="6" t="s">
        <v>41</v>
      </c>
      <c r="G14" s="3">
        <v>1.2</v>
      </c>
      <c r="H14" s="3">
        <f>(C14-D14)*100</f>
        <v>9.0000000000000071</v>
      </c>
      <c r="I14">
        <f>R14+S14/60+T14/3600</f>
        <v>135.79166666666666</v>
      </c>
      <c r="J14">
        <f>U14+V14/60+W14/3600</f>
        <v>90.406944444444449</v>
      </c>
      <c r="K14">
        <f>90-J14</f>
        <v>-0.40694444444444855</v>
      </c>
      <c r="L14" s="10">
        <f t="shared" si="0"/>
        <v>8.9995459954663861</v>
      </c>
      <c r="M14" s="10">
        <f t="shared" si="1"/>
        <v>-6.3920534122183972E-2</v>
      </c>
      <c r="N14" s="3">
        <f t="shared" si="2"/>
        <v>-4.5400453362098858E-4</v>
      </c>
      <c r="O14" s="9">
        <f t="shared" si="3"/>
        <v>2713.026079465878</v>
      </c>
      <c r="R14" s="8">
        <v>135</v>
      </c>
      <c r="S14" s="8">
        <v>47</v>
      </c>
      <c r="T14" s="8">
        <v>30</v>
      </c>
      <c r="U14" s="8">
        <v>90</v>
      </c>
      <c r="V14" s="8">
        <v>24</v>
      </c>
      <c r="W14" s="8">
        <v>25</v>
      </c>
      <c r="X14">
        <f t="shared" si="4"/>
        <v>6.2751077296602551</v>
      </c>
      <c r="Y14">
        <f t="shared" si="5"/>
        <v>-6.4509573789998944</v>
      </c>
      <c r="Z14" t="s">
        <v>49</v>
      </c>
      <c r="AA14" s="7" t="s">
        <v>50</v>
      </c>
      <c r="AB14" t="s">
        <v>51</v>
      </c>
      <c r="AC14" t="s">
        <v>52</v>
      </c>
      <c r="AD14" t="s">
        <v>53</v>
      </c>
      <c r="AE14" t="s">
        <v>54</v>
      </c>
      <c r="AF14">
        <f t="shared" si="6"/>
        <v>774359.27500000002</v>
      </c>
      <c r="AG14">
        <f t="shared" si="7"/>
        <v>9209032.5490000006</v>
      </c>
      <c r="AH14" t="str">
        <f t="shared" si="8"/>
        <v>774359.275,9209032.549</v>
      </c>
      <c r="AI14" t="str">
        <f t="shared" si="9"/>
        <v>-TEXT 774359.275,9209032.549 1 0 4</v>
      </c>
    </row>
    <row r="15" spans="1:35" s="11" customFormat="1" x14ac:dyDescent="0.25">
      <c r="A15" s="11">
        <f>(C15+D15)/2</f>
        <v>1.4424999999999999</v>
      </c>
      <c r="B15" s="11">
        <v>5</v>
      </c>
      <c r="C15" s="12">
        <v>1.4</v>
      </c>
      <c r="D15" s="13">
        <v>1.4850000000000001</v>
      </c>
      <c r="E15" s="14" t="s">
        <v>15</v>
      </c>
      <c r="F15" s="14" t="s">
        <v>31</v>
      </c>
      <c r="G15" s="13">
        <v>1.4430000000000001</v>
      </c>
      <c r="H15" s="13">
        <f>(C15-D15)*100</f>
        <v>-8.5000000000000178</v>
      </c>
      <c r="I15" s="11">
        <f>R15+S15/60+T15/3600</f>
        <v>163.46249999999998</v>
      </c>
      <c r="J15" s="11">
        <f>U15+V15/60+W15/3600</f>
        <v>88.977777777777774</v>
      </c>
      <c r="K15" s="11">
        <f>90-J15</f>
        <v>1.0222222222222257</v>
      </c>
      <c r="L15" s="15">
        <f t="shared" si="0"/>
        <v>-8.4972946826571061</v>
      </c>
      <c r="M15" s="15">
        <f t="shared" si="1"/>
        <v>-0.15161754078214754</v>
      </c>
      <c r="N15" s="13">
        <f t="shared" si="2"/>
        <v>2.7053173429116839E-3</v>
      </c>
      <c r="O15" s="16">
        <f t="shared" si="3"/>
        <v>2712.6953824592174</v>
      </c>
      <c r="R15" s="17">
        <v>163</v>
      </c>
      <c r="S15" s="17">
        <v>27</v>
      </c>
      <c r="T15" s="17">
        <v>45</v>
      </c>
      <c r="U15" s="17">
        <v>88</v>
      </c>
      <c r="V15" s="17">
        <v>58</v>
      </c>
      <c r="W15" s="17">
        <v>40</v>
      </c>
      <c r="X15" s="11">
        <f t="shared" si="4"/>
        <v>-2.4186940047663934</v>
      </c>
      <c r="Y15" s="11">
        <f t="shared" si="5"/>
        <v>8.1457925480102809</v>
      </c>
      <c r="Z15" s="11" t="s">
        <v>69</v>
      </c>
      <c r="AA15" s="11" t="s">
        <v>70</v>
      </c>
      <c r="AB15" s="11" t="s">
        <v>60</v>
      </c>
      <c r="AC15" s="11" t="s">
        <v>63</v>
      </c>
      <c r="AD15" s="11" t="s">
        <v>71</v>
      </c>
      <c r="AE15" s="11" t="s">
        <v>72</v>
      </c>
      <c r="AF15" s="11">
        <f t="shared" si="6"/>
        <v>774350.58100000001</v>
      </c>
      <c r="AG15" s="11">
        <f t="shared" si="7"/>
        <v>9209047.1459999997</v>
      </c>
      <c r="AH15" s="11" t="str">
        <f t="shared" si="8"/>
        <v>774350.581,9209047.146</v>
      </c>
      <c r="AI15" s="11" t="str">
        <f t="shared" si="9"/>
        <v>-TEXT 774350.581,9209047.146 1 0 5</v>
      </c>
    </row>
    <row r="16" spans="1:35" x14ac:dyDescent="0.25">
      <c r="A16">
        <f>(C16+D16)/2</f>
        <v>1.2715000000000001</v>
      </c>
      <c r="B16">
        <v>6</v>
      </c>
      <c r="C16" s="2">
        <v>1.298</v>
      </c>
      <c r="D16" s="3">
        <v>1.2450000000000001</v>
      </c>
      <c r="E16" s="6" t="s">
        <v>16</v>
      </c>
      <c r="F16" s="6" t="s">
        <v>33</v>
      </c>
      <c r="G16" s="3">
        <v>1.27</v>
      </c>
      <c r="H16" s="3">
        <f>(C16-D16)*100</f>
        <v>5.2999999999999936</v>
      </c>
      <c r="I16">
        <f>R16+S16/60+T16/3600</f>
        <v>172.59861111111113</v>
      </c>
      <c r="J16">
        <f>U16+V16/60+W16/3600</f>
        <v>90</v>
      </c>
      <c r="K16">
        <f>90-J16</f>
        <v>0</v>
      </c>
      <c r="L16" s="10">
        <f t="shared" si="0"/>
        <v>5.2999999999999936</v>
      </c>
      <c r="M16" s="10">
        <f t="shared" si="1"/>
        <v>0</v>
      </c>
      <c r="N16" s="3">
        <f t="shared" si="2"/>
        <v>0</v>
      </c>
      <c r="O16" s="9">
        <f t="shared" si="3"/>
        <v>2713.02</v>
      </c>
      <c r="R16" s="8">
        <v>172</v>
      </c>
      <c r="S16" s="8">
        <v>35</v>
      </c>
      <c r="T16" s="8">
        <v>55</v>
      </c>
      <c r="U16" s="8">
        <v>90</v>
      </c>
      <c r="V16" s="8">
        <v>0</v>
      </c>
      <c r="W16" s="8">
        <v>0</v>
      </c>
      <c r="X16">
        <f t="shared" si="4"/>
        <v>0.68274406723338321</v>
      </c>
      <c r="Y16">
        <f t="shared" si="5"/>
        <v>-5.2558406119913448</v>
      </c>
      <c r="Z16" t="s">
        <v>73</v>
      </c>
      <c r="AA16" t="s">
        <v>59</v>
      </c>
      <c r="AB16" t="s">
        <v>56</v>
      </c>
      <c r="AC16" t="s">
        <v>52</v>
      </c>
      <c r="AD16" t="s">
        <v>74</v>
      </c>
      <c r="AE16" t="s">
        <v>74</v>
      </c>
      <c r="AF16">
        <f t="shared" si="6"/>
        <v>774353.68299999996</v>
      </c>
      <c r="AG16">
        <f t="shared" si="7"/>
        <v>9209033.7440000009</v>
      </c>
      <c r="AH16" t="str">
        <f t="shared" si="8"/>
        <v>774353.683,9209033.744</v>
      </c>
      <c r="AI16" t="str">
        <f t="shared" si="9"/>
        <v>-TEXT 774353.683,9209033.744 1 0 6</v>
      </c>
    </row>
    <row r="17" spans="1:35" x14ac:dyDescent="0.25">
      <c r="A17">
        <f>(C17+D17)/2</f>
        <v>1.2774999999999999</v>
      </c>
      <c r="B17">
        <v>7</v>
      </c>
      <c r="C17" s="2">
        <v>1.298</v>
      </c>
      <c r="D17" s="3">
        <v>1.2569999999999999</v>
      </c>
      <c r="E17" s="6" t="s">
        <v>17</v>
      </c>
      <c r="F17" s="6" t="s">
        <v>33</v>
      </c>
      <c r="G17" s="3">
        <v>1.2669999999999999</v>
      </c>
      <c r="H17" s="3">
        <f>(C17-D17)*100</f>
        <v>4.1000000000000147</v>
      </c>
      <c r="I17">
        <f>R17+S17/60+T17/3600</f>
        <v>180.0638888888889</v>
      </c>
      <c r="J17">
        <f>U17+V17/60+W17/3600</f>
        <v>90</v>
      </c>
      <c r="K17">
        <f>90-J17</f>
        <v>0</v>
      </c>
      <c r="L17" s="10">
        <f t="shared" si="0"/>
        <v>4.1000000000000147</v>
      </c>
      <c r="M17" s="10">
        <f t="shared" si="1"/>
        <v>0</v>
      </c>
      <c r="N17" s="3">
        <f t="shared" si="2"/>
        <v>0</v>
      </c>
      <c r="O17" s="9">
        <f t="shared" si="3"/>
        <v>2713.0230000000001</v>
      </c>
      <c r="R17" s="8">
        <v>180</v>
      </c>
      <c r="S17" s="8">
        <v>3</v>
      </c>
      <c r="T17" s="8">
        <v>50</v>
      </c>
      <c r="U17" s="8">
        <v>90</v>
      </c>
      <c r="V17" s="8">
        <v>0</v>
      </c>
      <c r="W17" s="8">
        <v>0</v>
      </c>
      <c r="X17">
        <f t="shared" si="4"/>
        <v>-4.571792065447629E-3</v>
      </c>
      <c r="Y17">
        <f t="shared" si="5"/>
        <v>-4.0999974510623094</v>
      </c>
      <c r="Z17" t="s">
        <v>75</v>
      </c>
      <c r="AA17" t="s">
        <v>76</v>
      </c>
      <c r="AB17" t="s">
        <v>77</v>
      </c>
      <c r="AC17" t="s">
        <v>52</v>
      </c>
      <c r="AD17" t="s">
        <v>74</v>
      </c>
      <c r="AE17" t="s">
        <v>74</v>
      </c>
      <c r="AF17">
        <f t="shared" si="6"/>
        <v>774352.995</v>
      </c>
      <c r="AG17">
        <f t="shared" si="7"/>
        <v>9209034.9000000004</v>
      </c>
      <c r="AH17" t="str">
        <f t="shared" si="8"/>
        <v>774352.995,9209034.9</v>
      </c>
      <c r="AI17" t="str">
        <f t="shared" si="9"/>
        <v>-TEXT 774352.995,9209034.9 1 0 7</v>
      </c>
    </row>
    <row r="18" spans="1:35" x14ac:dyDescent="0.25">
      <c r="A18">
        <f>(C18+D18)/2</f>
        <v>1.29</v>
      </c>
      <c r="B18">
        <v>8</v>
      </c>
      <c r="C18" s="2">
        <v>1.3</v>
      </c>
      <c r="D18" s="3">
        <v>1.28</v>
      </c>
      <c r="E18" s="6" t="s">
        <v>18</v>
      </c>
      <c r="F18" s="6" t="s">
        <v>34</v>
      </c>
      <c r="G18" s="3">
        <v>1.294</v>
      </c>
      <c r="H18" s="3">
        <f>(C18-D18)*100</f>
        <v>2.0000000000000018</v>
      </c>
      <c r="I18">
        <f>R18+S18/60+T18/3600</f>
        <v>231.29583333333332</v>
      </c>
      <c r="J18">
        <f>U18+V18/60+W18/3600</f>
        <v>89.85</v>
      </c>
      <c r="K18">
        <f>90-J18</f>
        <v>0.15000000000000568</v>
      </c>
      <c r="L18" s="10">
        <f t="shared" si="0"/>
        <v>1.9999862922474287</v>
      </c>
      <c r="M18" s="10">
        <f t="shared" si="1"/>
        <v>5.2359638314197834E-3</v>
      </c>
      <c r="N18" s="3">
        <f t="shared" si="2"/>
        <v>-1.370775257303336E-5</v>
      </c>
      <c r="O18" s="9">
        <f t="shared" si="3"/>
        <v>2713.0012359638317</v>
      </c>
      <c r="R18" s="8">
        <v>231</v>
      </c>
      <c r="S18" s="8">
        <v>17</v>
      </c>
      <c r="T18" s="8">
        <v>45</v>
      </c>
      <c r="U18" s="8">
        <v>89</v>
      </c>
      <c r="V18" s="8">
        <v>51</v>
      </c>
      <c r="W18" s="8">
        <v>0</v>
      </c>
      <c r="X18">
        <f t="shared" si="4"/>
        <v>-1.5607591753676764</v>
      </c>
      <c r="Y18">
        <f t="shared" si="5"/>
        <v>-1.2505902469167223</v>
      </c>
      <c r="Z18" t="s">
        <v>78</v>
      </c>
      <c r="AA18" t="s">
        <v>79</v>
      </c>
      <c r="AB18" t="s">
        <v>60</v>
      </c>
      <c r="AC18" t="s">
        <v>80</v>
      </c>
      <c r="AD18" t="s">
        <v>64</v>
      </c>
      <c r="AE18" t="s">
        <v>74</v>
      </c>
      <c r="AF18">
        <f t="shared" si="6"/>
        <v>774351.43900000001</v>
      </c>
      <c r="AG18">
        <f t="shared" si="7"/>
        <v>9209037.7489999998</v>
      </c>
      <c r="AH18" t="str">
        <f t="shared" si="8"/>
        <v>774351.439,9209037.749</v>
      </c>
      <c r="AI18" t="str">
        <f t="shared" si="9"/>
        <v>-TEXT 774351.439,9209037.749 1 0 8</v>
      </c>
    </row>
    <row r="19" spans="1:35" x14ac:dyDescent="0.25">
      <c r="A19">
        <f>(C19+D19)/2</f>
        <v>1.2839999999999998</v>
      </c>
      <c r="B19">
        <v>9</v>
      </c>
      <c r="C19" s="2">
        <v>1.2949999999999999</v>
      </c>
      <c r="D19" s="3">
        <v>1.2729999999999999</v>
      </c>
      <c r="E19" s="6" t="s">
        <v>19</v>
      </c>
      <c r="F19" s="4" t="s">
        <v>32</v>
      </c>
      <c r="G19" s="3">
        <v>1.2829999999999999</v>
      </c>
      <c r="H19" s="3">
        <f>(C19-D19)*100</f>
        <v>2.200000000000002</v>
      </c>
      <c r="I19">
        <f>R19+S19/60+T19/3600</f>
        <v>264.94861111111112</v>
      </c>
      <c r="J19">
        <f>U19+V19/60+W19/3600</f>
        <v>89.998611111111117</v>
      </c>
      <c r="K19">
        <f>90-J19</f>
        <v>1.3888888888828888E-3</v>
      </c>
      <c r="L19" s="10">
        <f t="shared" si="0"/>
        <v>2.1999999987072583</v>
      </c>
      <c r="M19" s="10">
        <f t="shared" si="1"/>
        <v>5.3329504900927291E-5</v>
      </c>
      <c r="N19" s="3">
        <f t="shared" si="2"/>
        <v>-1.2927436898735323E-9</v>
      </c>
      <c r="O19" s="9">
        <f t="shared" si="3"/>
        <v>2713.0070533295047</v>
      </c>
      <c r="R19" s="8">
        <v>264</v>
      </c>
      <c r="S19" s="8">
        <v>56</v>
      </c>
      <c r="T19" s="8">
        <v>55</v>
      </c>
      <c r="U19" s="8">
        <v>89</v>
      </c>
      <c r="V19" s="8">
        <v>59</v>
      </c>
      <c r="W19" s="8">
        <v>55</v>
      </c>
      <c r="X19">
        <f t="shared" si="4"/>
        <v>-2.1914554780347957</v>
      </c>
      <c r="Y19">
        <f t="shared" si="5"/>
        <v>-0.19370823963688635</v>
      </c>
      <c r="Z19" t="s">
        <v>81</v>
      </c>
      <c r="AA19" t="s">
        <v>82</v>
      </c>
      <c r="AB19" t="s">
        <v>56</v>
      </c>
      <c r="AC19" t="s">
        <v>80</v>
      </c>
      <c r="AD19" t="s">
        <v>83</v>
      </c>
      <c r="AE19" t="s">
        <v>56</v>
      </c>
      <c r="AF19">
        <f t="shared" si="6"/>
        <v>774350.80900000001</v>
      </c>
      <c r="AG19">
        <f t="shared" si="7"/>
        <v>9209038.8059999999</v>
      </c>
      <c r="AH19" t="str">
        <f t="shared" si="8"/>
        <v>774350.809,9209038.806</v>
      </c>
      <c r="AI19" t="str">
        <f t="shared" si="9"/>
        <v>-TEXT 774350.809,9209038.806 1 0 9</v>
      </c>
    </row>
    <row r="20" spans="1:35" x14ac:dyDescent="0.25">
      <c r="A20">
        <f>(C20+D20)/2</f>
        <v>2.4239999999999999</v>
      </c>
      <c r="B20">
        <v>10</v>
      </c>
      <c r="C20" s="2">
        <v>2.448</v>
      </c>
      <c r="D20" s="3">
        <v>2.4</v>
      </c>
      <c r="E20" s="6" t="s">
        <v>20</v>
      </c>
      <c r="F20" s="6" t="s">
        <v>38</v>
      </c>
      <c r="G20" s="3">
        <v>2.4239999999999999</v>
      </c>
      <c r="H20" s="3">
        <f>(C20-D20)*100</f>
        <v>4.8000000000000043</v>
      </c>
      <c r="I20">
        <f>R20+S20/60+T20/3600</f>
        <v>302.0986111111111</v>
      </c>
      <c r="J20">
        <f>U20+V20/60+W20/3600</f>
        <v>76.134722222222223</v>
      </c>
      <c r="K20">
        <f>90-J20</f>
        <v>13.865277777777777</v>
      </c>
      <c r="L20" s="10">
        <f t="shared" si="0"/>
        <v>4.5243494445598689</v>
      </c>
      <c r="M20" s="10">
        <f t="shared" si="1"/>
        <v>1.1167539735314127</v>
      </c>
      <c r="N20" s="3">
        <f t="shared" si="2"/>
        <v>-0.27565055544013539</v>
      </c>
      <c r="O20" s="9">
        <f t="shared" si="3"/>
        <v>2712.9827539735315</v>
      </c>
      <c r="R20" s="8">
        <v>302</v>
      </c>
      <c r="S20" s="8">
        <v>5</v>
      </c>
      <c r="T20" s="8">
        <v>55</v>
      </c>
      <c r="U20" s="8">
        <v>76</v>
      </c>
      <c r="V20" s="8">
        <v>8</v>
      </c>
      <c r="W20" s="8">
        <v>5</v>
      </c>
      <c r="X20">
        <f t="shared" si="4"/>
        <v>-3.832733873603047</v>
      </c>
      <c r="Y20">
        <f t="shared" si="5"/>
        <v>2.4041399606979992</v>
      </c>
      <c r="Z20" t="s">
        <v>84</v>
      </c>
      <c r="AA20" t="s">
        <v>66</v>
      </c>
      <c r="AB20" t="s">
        <v>56</v>
      </c>
      <c r="AC20" t="s">
        <v>85</v>
      </c>
      <c r="AD20" t="s">
        <v>86</v>
      </c>
      <c r="AE20" t="s">
        <v>66</v>
      </c>
      <c r="AF20">
        <f t="shared" si="6"/>
        <v>774349.16700000002</v>
      </c>
      <c r="AG20">
        <f t="shared" si="7"/>
        <v>9209041.4039999992</v>
      </c>
      <c r="AH20" t="str">
        <f t="shared" si="8"/>
        <v>774349.167,9209041.404</v>
      </c>
      <c r="AI20" t="str">
        <f t="shared" si="9"/>
        <v>-TEXT 774349.167,9209041.404 1 0 10</v>
      </c>
    </row>
    <row r="21" spans="1:35" x14ac:dyDescent="0.25">
      <c r="A21">
        <f>(C21+D21)/2</f>
        <v>1.2734999999999999</v>
      </c>
      <c r="B21">
        <v>11</v>
      </c>
      <c r="C21" s="2">
        <v>1.282</v>
      </c>
      <c r="D21" s="3">
        <v>1.2649999999999999</v>
      </c>
      <c r="E21" s="6" t="s">
        <v>21</v>
      </c>
      <c r="F21" s="6" t="s">
        <v>33</v>
      </c>
      <c r="G21" s="3">
        <v>1.278</v>
      </c>
      <c r="H21" s="3">
        <f>(C21-D21)*100</f>
        <v>1.7000000000000126</v>
      </c>
      <c r="I21">
        <f>R21+S21/60+T21/3600</f>
        <v>147.81666666666666</v>
      </c>
      <c r="J21">
        <f>U21+V21/60+W21/3600</f>
        <v>90</v>
      </c>
      <c r="K21">
        <f>90-J21</f>
        <v>0</v>
      </c>
      <c r="L21" s="10">
        <f t="shared" si="0"/>
        <v>1.7000000000000126</v>
      </c>
      <c r="M21" s="10">
        <f t="shared" si="1"/>
        <v>0</v>
      </c>
      <c r="N21" s="3">
        <f t="shared" si="2"/>
        <v>0</v>
      </c>
      <c r="O21" s="9">
        <f t="shared" si="3"/>
        <v>2713.0120000000002</v>
      </c>
      <c r="R21" s="8">
        <v>147</v>
      </c>
      <c r="S21" s="8">
        <v>49</v>
      </c>
      <c r="T21" s="8">
        <v>0</v>
      </c>
      <c r="U21" s="8">
        <v>90</v>
      </c>
      <c r="V21" s="8">
        <v>0</v>
      </c>
      <c r="W21" s="8">
        <v>0</v>
      </c>
      <c r="X21">
        <f t="shared" si="4"/>
        <v>0.90547118005551586</v>
      </c>
      <c r="Y21">
        <f t="shared" si="5"/>
        <v>-1.4387918341750883</v>
      </c>
      <c r="Z21" t="s">
        <v>87</v>
      </c>
      <c r="AA21" t="s">
        <v>88</v>
      </c>
      <c r="AB21" t="s">
        <v>74</v>
      </c>
      <c r="AC21" t="s">
        <v>52</v>
      </c>
      <c r="AD21" t="s">
        <v>74</v>
      </c>
      <c r="AE21" t="s">
        <v>74</v>
      </c>
      <c r="AF21">
        <f t="shared" si="6"/>
        <v>774353.90500000003</v>
      </c>
      <c r="AG21">
        <f t="shared" si="7"/>
        <v>9209037.5610000007</v>
      </c>
      <c r="AH21" t="str">
        <f t="shared" si="8"/>
        <v>774353.905,9209037.561</v>
      </c>
      <c r="AI21" t="str">
        <f t="shared" si="9"/>
        <v>-TEXT 774353.905,9209037.561 1 0 11</v>
      </c>
    </row>
    <row r="22" spans="1:35" x14ac:dyDescent="0.25">
      <c r="A22">
        <f>(C22+D22)/2</f>
        <v>1.2905</v>
      </c>
      <c r="B22">
        <v>12</v>
      </c>
      <c r="C22" s="2">
        <v>1.3</v>
      </c>
      <c r="D22" s="3">
        <v>1.2809999999999999</v>
      </c>
      <c r="E22" s="6" t="s">
        <v>22</v>
      </c>
      <c r="F22" s="6" t="s">
        <v>39</v>
      </c>
      <c r="G22" s="3">
        <v>1.2949999999999999</v>
      </c>
      <c r="H22" s="3">
        <f>(C22-D22)*100</f>
        <v>1.9000000000000128</v>
      </c>
      <c r="I22">
        <f>R22+S22/60+T22/3600</f>
        <v>131.03888888888889</v>
      </c>
      <c r="J22">
        <f>U22+V22/60+W22/3600</f>
        <v>90.00277777777778</v>
      </c>
      <c r="K22">
        <f>90-J22</f>
        <v>-2.7777777777799884E-3</v>
      </c>
      <c r="L22" s="10">
        <f t="shared" si="0"/>
        <v>1.8999999955341711</v>
      </c>
      <c r="M22" s="10">
        <f t="shared" si="1"/>
        <v>-9.2114599266545681E-5</v>
      </c>
      <c r="N22" s="3">
        <f t="shared" si="2"/>
        <v>-4.4658416964438175E-9</v>
      </c>
      <c r="O22" s="9">
        <f t="shared" si="3"/>
        <v>2712.9949078854006</v>
      </c>
      <c r="R22" s="8">
        <v>131</v>
      </c>
      <c r="S22" s="8">
        <v>2</v>
      </c>
      <c r="T22" s="8">
        <v>20</v>
      </c>
      <c r="U22" s="8">
        <v>90</v>
      </c>
      <c r="V22" s="8">
        <v>0</v>
      </c>
      <c r="W22" s="8">
        <v>10</v>
      </c>
      <c r="X22">
        <f t="shared" si="4"/>
        <v>1.4331018122142596</v>
      </c>
      <c r="Y22">
        <f t="shared" si="5"/>
        <v>-1.2474851417383914</v>
      </c>
      <c r="Z22" t="s">
        <v>89</v>
      </c>
      <c r="AA22" t="s">
        <v>90</v>
      </c>
      <c r="AB22" t="s">
        <v>91</v>
      </c>
      <c r="AC22" t="s">
        <v>52</v>
      </c>
      <c r="AD22" t="s">
        <v>74</v>
      </c>
      <c r="AE22" t="s">
        <v>92</v>
      </c>
      <c r="AF22">
        <f t="shared" si="6"/>
        <v>774354.43299999996</v>
      </c>
      <c r="AG22">
        <f t="shared" si="7"/>
        <v>9209037.7530000005</v>
      </c>
      <c r="AH22" t="str">
        <f t="shared" si="8"/>
        <v>774354.433,9209037.753</v>
      </c>
      <c r="AI22" t="str">
        <f t="shared" si="9"/>
        <v>-TEXT 774354.433,9209037.753 1 0 12</v>
      </c>
    </row>
    <row r="23" spans="1:35" x14ac:dyDescent="0.25">
      <c r="A23">
        <f>(C23+D23)/2</f>
        <v>1.3395000000000001</v>
      </c>
      <c r="B23">
        <v>13</v>
      </c>
      <c r="C23" s="2">
        <v>1.357</v>
      </c>
      <c r="D23" s="3">
        <v>1.3220000000000001</v>
      </c>
      <c r="E23" s="6" t="s">
        <v>23</v>
      </c>
      <c r="F23" s="6" t="s">
        <v>40</v>
      </c>
      <c r="G23" s="3">
        <v>1.34</v>
      </c>
      <c r="H23" s="3">
        <f>(C23-D23)*100</f>
        <v>3.499999999999992</v>
      </c>
      <c r="I23">
        <f>R23+S23/60+T23/3600</f>
        <v>120.7625</v>
      </c>
      <c r="J23">
        <f>U23+V23/60+W23/3600</f>
        <v>90.004166666666663</v>
      </c>
      <c r="K23">
        <f>90-J23</f>
        <v>-4.1666666666628771E-3</v>
      </c>
      <c r="L23" s="10">
        <f t="shared" si="0"/>
        <v>3.4999999814902525</v>
      </c>
      <c r="M23" s="10">
        <f t="shared" si="1"/>
        <v>-2.5452718168489683E-4</v>
      </c>
      <c r="N23" s="3">
        <f t="shared" si="2"/>
        <v>-1.8509739518890456E-8</v>
      </c>
      <c r="O23" s="9">
        <f t="shared" si="3"/>
        <v>2712.949745472818</v>
      </c>
      <c r="R23" s="8">
        <v>120</v>
      </c>
      <c r="S23" s="8">
        <v>45</v>
      </c>
      <c r="T23" s="8">
        <v>45</v>
      </c>
      <c r="U23" s="8">
        <v>90</v>
      </c>
      <c r="V23" s="8">
        <v>0</v>
      </c>
      <c r="W23" s="8">
        <v>15</v>
      </c>
      <c r="X23">
        <f t="shared" si="4"/>
        <v>3.0075319388035839</v>
      </c>
      <c r="Y23">
        <f t="shared" si="5"/>
        <v>-1.7901819760873821</v>
      </c>
      <c r="Z23" t="s">
        <v>93</v>
      </c>
      <c r="AA23" t="s">
        <v>60</v>
      </c>
      <c r="AB23" t="s">
        <v>60</v>
      </c>
      <c r="AC23" t="s">
        <v>52</v>
      </c>
      <c r="AD23" t="s">
        <v>74</v>
      </c>
      <c r="AE23" t="s">
        <v>57</v>
      </c>
      <c r="AF23">
        <f t="shared" si="6"/>
        <v>774356.00800000003</v>
      </c>
      <c r="AG23">
        <f t="shared" si="7"/>
        <v>9209037.2100000009</v>
      </c>
      <c r="AH23" t="str">
        <f t="shared" si="8"/>
        <v>774356.008,9209037.21</v>
      </c>
      <c r="AI23" t="str">
        <f t="shared" si="9"/>
        <v>-TEXT 774356.008,9209037.21 1 0 13</v>
      </c>
    </row>
    <row r="24" spans="1:35" x14ac:dyDescent="0.25">
      <c r="A24">
        <f>(C24+D24)/2</f>
        <v>1.3085</v>
      </c>
      <c r="B24">
        <v>14</v>
      </c>
      <c r="C24" s="2">
        <v>1.321</v>
      </c>
      <c r="D24" s="3">
        <v>1.296</v>
      </c>
      <c r="E24" s="6" t="s">
        <v>24</v>
      </c>
      <c r="F24" s="6" t="s">
        <v>33</v>
      </c>
      <c r="G24" s="3">
        <v>1.3</v>
      </c>
      <c r="H24" s="3">
        <f>(C24-D24)*100</f>
        <v>2.4999999999999911</v>
      </c>
      <c r="I24">
        <f>R24+S24/60+T24/3600</f>
        <v>109.84444444444443</v>
      </c>
      <c r="J24">
        <f>U24+V24/60+W24/3600</f>
        <v>90</v>
      </c>
      <c r="K24">
        <f>90-J24</f>
        <v>0</v>
      </c>
      <c r="L24" s="10">
        <f t="shared" si="0"/>
        <v>2.4999999999999911</v>
      </c>
      <c r="M24" s="10">
        <f t="shared" si="1"/>
        <v>0</v>
      </c>
      <c r="N24" s="3">
        <f t="shared" si="2"/>
        <v>0</v>
      </c>
      <c r="O24" s="9">
        <f t="shared" si="3"/>
        <v>2712.99</v>
      </c>
      <c r="R24" s="8">
        <v>109</v>
      </c>
      <c r="S24" s="8">
        <v>50</v>
      </c>
      <c r="T24" s="8">
        <v>40</v>
      </c>
      <c r="U24" s="8">
        <v>90</v>
      </c>
      <c r="V24" s="8">
        <v>0</v>
      </c>
      <c r="W24" s="8">
        <v>0</v>
      </c>
      <c r="X24">
        <f t="shared" si="4"/>
        <v>2.3515443156635527</v>
      </c>
      <c r="Y24">
        <f t="shared" si="5"/>
        <v>-0.84866915312764224</v>
      </c>
      <c r="Z24" t="s">
        <v>94</v>
      </c>
      <c r="AA24" t="s">
        <v>77</v>
      </c>
      <c r="AB24" t="s">
        <v>72</v>
      </c>
      <c r="AC24" t="s">
        <v>52</v>
      </c>
      <c r="AD24" t="s">
        <v>74</v>
      </c>
      <c r="AE24" t="s">
        <v>74</v>
      </c>
      <c r="AF24">
        <f t="shared" si="6"/>
        <v>774355.35199999996</v>
      </c>
      <c r="AG24">
        <f t="shared" si="7"/>
        <v>9209038.1510000005</v>
      </c>
      <c r="AH24" t="str">
        <f t="shared" si="8"/>
        <v>774355.352,9209038.151</v>
      </c>
      <c r="AI24" t="str">
        <f t="shared" si="9"/>
        <v>-TEXT 774355.352,9209038.151 1 0 14</v>
      </c>
    </row>
    <row r="25" spans="1:35" s="11" customFormat="1" x14ac:dyDescent="0.25">
      <c r="A25" s="11">
        <f>(C25+D25)/2</f>
        <v>0.82850000000000001</v>
      </c>
      <c r="B25" s="11">
        <v>15</v>
      </c>
      <c r="C25" s="12">
        <v>0.78500000000000003</v>
      </c>
      <c r="D25" s="13">
        <v>0.872</v>
      </c>
      <c r="E25" s="14" t="s">
        <v>25</v>
      </c>
      <c r="F25" s="14" t="s">
        <v>33</v>
      </c>
      <c r="G25" s="13">
        <v>0.82899999999999996</v>
      </c>
      <c r="H25" s="13">
        <f>(C25-D25)*100</f>
        <v>-8.6999999999999957</v>
      </c>
      <c r="I25" s="11">
        <f>R25+S25/60+T25/3600</f>
        <v>169.0625</v>
      </c>
      <c r="J25" s="11">
        <f>U25+V25/60+W25/3600</f>
        <v>90</v>
      </c>
      <c r="K25" s="11">
        <f>90-J25</f>
        <v>0</v>
      </c>
      <c r="L25" s="15">
        <f t="shared" si="0"/>
        <v>-8.6999999999999957</v>
      </c>
      <c r="M25" s="15">
        <f t="shared" si="1"/>
        <v>0</v>
      </c>
      <c r="N25" s="13">
        <f t="shared" si="2"/>
        <v>0</v>
      </c>
      <c r="O25" s="16">
        <f t="shared" si="3"/>
        <v>2713.4609999999998</v>
      </c>
      <c r="R25" s="17">
        <v>169</v>
      </c>
      <c r="S25" s="17">
        <v>3</v>
      </c>
      <c r="T25" s="17">
        <v>45</v>
      </c>
      <c r="U25" s="17">
        <v>90</v>
      </c>
      <c r="V25" s="17">
        <v>0</v>
      </c>
      <c r="W25" s="17">
        <v>0</v>
      </c>
      <c r="X25" s="11">
        <f t="shared" si="4"/>
        <v>-1.650721408380825</v>
      </c>
      <c r="Y25" s="11">
        <f t="shared" si="5"/>
        <v>8.5419622354534646</v>
      </c>
      <c r="Z25" s="11" t="s">
        <v>95</v>
      </c>
      <c r="AA25" s="11" t="s">
        <v>76</v>
      </c>
      <c r="AB25" s="11" t="s">
        <v>60</v>
      </c>
      <c r="AC25" s="11" t="s">
        <v>52</v>
      </c>
      <c r="AD25" s="11" t="s">
        <v>74</v>
      </c>
      <c r="AE25" s="11" t="s">
        <v>74</v>
      </c>
      <c r="AF25" s="11">
        <f t="shared" si="6"/>
        <v>774351.34900000005</v>
      </c>
      <c r="AG25" s="11">
        <f t="shared" si="7"/>
        <v>9209047.5419999994</v>
      </c>
      <c r="AH25" s="11" t="str">
        <f t="shared" si="8"/>
        <v>774351.349,9209047.542</v>
      </c>
      <c r="AI25" s="11" t="str">
        <f t="shared" si="9"/>
        <v>-TEXT 774351.349,9209047.542 1 0 15</v>
      </c>
    </row>
    <row r="26" spans="1:35" x14ac:dyDescent="0.25">
      <c r="A26">
        <f>(C26+D26)/2</f>
        <v>0.83200000000000007</v>
      </c>
      <c r="B26">
        <v>16</v>
      </c>
      <c r="C26" s="2">
        <v>0.874</v>
      </c>
      <c r="D26" s="3">
        <v>0.79</v>
      </c>
      <c r="E26" s="6" t="s">
        <v>26</v>
      </c>
      <c r="F26" s="6" t="s">
        <v>33</v>
      </c>
      <c r="G26" s="3">
        <v>0.83299999999999996</v>
      </c>
      <c r="H26" s="3">
        <f>(C26-D26)*100</f>
        <v>8.3999999999999968</v>
      </c>
      <c r="I26">
        <f>R26+S26/60+T26/3600</f>
        <v>160.70138888888889</v>
      </c>
      <c r="J26">
        <f>U26+V26/60+W26/3600</f>
        <v>90</v>
      </c>
      <c r="K26">
        <f>90-J26</f>
        <v>0</v>
      </c>
      <c r="L26" s="10">
        <f t="shared" si="0"/>
        <v>8.3999999999999968</v>
      </c>
      <c r="M26" s="10">
        <f t="shared" si="1"/>
        <v>0</v>
      </c>
      <c r="N26" s="3">
        <f t="shared" si="2"/>
        <v>0</v>
      </c>
      <c r="O26" s="9">
        <f t="shared" si="3"/>
        <v>2713.4569999999999</v>
      </c>
      <c r="R26" s="8">
        <v>160</v>
      </c>
      <c r="S26" s="8">
        <v>42</v>
      </c>
      <c r="T26" s="8">
        <v>5</v>
      </c>
      <c r="U26" s="8">
        <v>90</v>
      </c>
      <c r="V26" s="8">
        <v>0</v>
      </c>
      <c r="W26" s="8">
        <v>0</v>
      </c>
      <c r="X26">
        <f t="shared" si="4"/>
        <v>2.7761287195776925</v>
      </c>
      <c r="Y26">
        <f t="shared" si="5"/>
        <v>-7.9279952908875941</v>
      </c>
      <c r="Z26" t="s">
        <v>96</v>
      </c>
      <c r="AA26" t="s">
        <v>97</v>
      </c>
      <c r="AB26" t="s">
        <v>66</v>
      </c>
      <c r="AC26" t="s">
        <v>52</v>
      </c>
      <c r="AD26" t="s">
        <v>74</v>
      </c>
      <c r="AE26" t="s">
        <v>74</v>
      </c>
      <c r="AF26">
        <f t="shared" si="6"/>
        <v>774355.77599999995</v>
      </c>
      <c r="AG26">
        <f t="shared" si="7"/>
        <v>9209031.0720000006</v>
      </c>
      <c r="AH26" t="str">
        <f t="shared" si="8"/>
        <v>774355.776,9209031.072</v>
      </c>
      <c r="AI26" t="str">
        <f t="shared" si="9"/>
        <v>-TEXT 774355.776,9209031.072 1 0 16</v>
      </c>
    </row>
    <row r="27" spans="1:35" x14ac:dyDescent="0.25">
      <c r="A27">
        <f>(C27+D27)/2</f>
        <v>0.82450000000000001</v>
      </c>
      <c r="B27">
        <v>17</v>
      </c>
      <c r="C27" s="2">
        <v>0.86799999999999999</v>
      </c>
      <c r="D27" s="3">
        <v>0.78100000000000003</v>
      </c>
      <c r="E27" s="6" t="s">
        <v>27</v>
      </c>
      <c r="F27" s="6" t="s">
        <v>33</v>
      </c>
      <c r="G27" s="3">
        <v>0.82499999999999996</v>
      </c>
      <c r="H27" s="3">
        <f>(C27-D27)*100</f>
        <v>8.6999999999999957</v>
      </c>
      <c r="I27">
        <f>R27+S27/60+T27/3600</f>
        <v>160.14027777777778</v>
      </c>
      <c r="J27">
        <f>U27+V27/60+W27/3600</f>
        <v>90</v>
      </c>
      <c r="K27">
        <f>90-J27</f>
        <v>0</v>
      </c>
      <c r="L27" s="10">
        <f t="shared" si="0"/>
        <v>8.6999999999999957</v>
      </c>
      <c r="M27" s="10">
        <f t="shared" si="1"/>
        <v>0</v>
      </c>
      <c r="N27" s="3">
        <f t="shared" si="2"/>
        <v>0</v>
      </c>
      <c r="O27" s="9">
        <f t="shared" si="3"/>
        <v>2713.4650000000001</v>
      </c>
      <c r="R27" s="8">
        <v>160</v>
      </c>
      <c r="S27" s="8">
        <v>8</v>
      </c>
      <c r="T27" s="8">
        <v>25</v>
      </c>
      <c r="U27" s="8">
        <v>90</v>
      </c>
      <c r="V27" s="8">
        <v>0</v>
      </c>
      <c r="W27" s="8">
        <v>0</v>
      </c>
      <c r="X27">
        <f t="shared" si="4"/>
        <v>2.9555506243430831</v>
      </c>
      <c r="Y27">
        <f t="shared" si="5"/>
        <v>-8.1825864191553244</v>
      </c>
      <c r="Z27" t="s">
        <v>96</v>
      </c>
      <c r="AA27" t="s">
        <v>86</v>
      </c>
      <c r="AB27" t="s">
        <v>54</v>
      </c>
      <c r="AC27" t="s">
        <v>52</v>
      </c>
      <c r="AD27" t="s">
        <v>74</v>
      </c>
      <c r="AE27" t="s">
        <v>74</v>
      </c>
      <c r="AF27">
        <f t="shared" si="6"/>
        <v>774355.95600000001</v>
      </c>
      <c r="AG27">
        <f t="shared" si="7"/>
        <v>9209030.8169999998</v>
      </c>
      <c r="AH27" t="str">
        <f t="shared" si="8"/>
        <v>774355.956,9209030.817</v>
      </c>
      <c r="AI27" t="str">
        <f t="shared" si="9"/>
        <v>-TEXT 774355.956,9209030.817 1 0 17</v>
      </c>
    </row>
  </sheetData>
  <sortState ref="A9:AE25">
    <sortCondition ref="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2018-01-14T13:27:24Z</dcterms:created>
  <dcterms:modified xsi:type="dcterms:W3CDTF">2018-01-14T15:28:00Z</dcterms:modified>
</cp:coreProperties>
</file>