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8545" windowHeight="14445" activeTab="2"/>
  </bookViews>
  <sheets>
    <sheet name="Tabelle1" sheetId="1" r:id="rId1"/>
    <sheet name="Tabelle2" sheetId="2" r:id="rId2"/>
    <sheet name="Persönliches monatliches Budget" sheetId="5" r:id="rId3"/>
    <sheet name="Tabelle3" sheetId="3" r:id="rId4"/>
  </sheets>
  <calcPr calcId="145621"/>
</workbook>
</file>

<file path=xl/calcChain.xml><?xml version="1.0" encoding="utf-8"?>
<calcChain xmlns="http://schemas.openxmlformats.org/spreadsheetml/2006/main">
  <c r="E8" i="5" l="1"/>
  <c r="E5" i="5"/>
  <c r="D10" i="5"/>
  <c r="E10" i="5" s="1"/>
  <c r="D7" i="5"/>
  <c r="E14" i="5"/>
  <c r="K14" i="5"/>
  <c r="E15" i="5"/>
  <c r="K15" i="5"/>
  <c r="E16" i="5"/>
  <c r="K16" i="5"/>
  <c r="E17" i="5"/>
  <c r="K17" i="5"/>
  <c r="E18" i="5"/>
  <c r="K18" i="5"/>
  <c r="E19" i="5"/>
  <c r="K19" i="5"/>
  <c r="E20" i="5"/>
  <c r="K20" i="5"/>
  <c r="E21" i="5"/>
  <c r="K21" i="5"/>
  <c r="E22" i="5"/>
  <c r="K22" i="5"/>
  <c r="E23" i="5"/>
  <c r="I23" i="5"/>
  <c r="J23" i="5"/>
  <c r="K23" i="5"/>
  <c r="C24" i="5"/>
  <c r="D24" i="5"/>
  <c r="E24" i="5"/>
  <c r="K26" i="5"/>
  <c r="E27" i="5"/>
  <c r="K27" i="5"/>
  <c r="E28" i="5"/>
  <c r="K28" i="5"/>
  <c r="E29" i="5"/>
  <c r="K29" i="5"/>
  <c r="E30" i="5"/>
  <c r="K30" i="5"/>
  <c r="E31" i="5"/>
  <c r="K31" i="5"/>
  <c r="E32" i="5"/>
  <c r="I32" i="5"/>
  <c r="J32" i="5"/>
  <c r="K32" i="5"/>
  <c r="E33" i="5"/>
  <c r="C34" i="5"/>
  <c r="D34" i="5"/>
  <c r="K35" i="5"/>
  <c r="K36" i="5"/>
  <c r="E37" i="5"/>
  <c r="K37" i="5"/>
  <c r="E38" i="5"/>
  <c r="K38" i="5"/>
  <c r="E39" i="5"/>
  <c r="I39" i="5"/>
  <c r="J39" i="5"/>
  <c r="E40" i="5"/>
  <c r="C41" i="5"/>
  <c r="D41" i="5"/>
  <c r="K42" i="5"/>
  <c r="K43" i="5"/>
  <c r="E44" i="5"/>
  <c r="K44" i="5"/>
  <c r="E45" i="5"/>
  <c r="I45" i="5"/>
  <c r="J45" i="5"/>
  <c r="E46" i="5"/>
  <c r="C47" i="5"/>
  <c r="D47" i="5"/>
  <c r="K48" i="5"/>
  <c r="K49" i="5"/>
  <c r="E50" i="5"/>
  <c r="K50" i="5"/>
  <c r="E51" i="5"/>
  <c r="I51" i="5"/>
  <c r="J51" i="5"/>
  <c r="E52" i="5"/>
  <c r="E53" i="5"/>
  <c r="E54" i="5"/>
  <c r="K54" i="5"/>
  <c r="C55" i="5"/>
  <c r="D55" i="5"/>
  <c r="K55" i="5"/>
  <c r="K56" i="5"/>
  <c r="K57" i="5"/>
  <c r="E58" i="5"/>
  <c r="I58" i="5"/>
  <c r="J58" i="5"/>
  <c r="E59" i="5"/>
  <c r="E60" i="5"/>
  <c r="E61" i="5"/>
  <c r="E62" i="5"/>
  <c r="E63" i="5"/>
  <c r="E64" i="5"/>
  <c r="C65" i="5"/>
  <c r="D65" i="5"/>
  <c r="E7" i="5" l="1"/>
  <c r="K51" i="5"/>
  <c r="K45" i="5"/>
  <c r="K39" i="5"/>
  <c r="D11" i="5"/>
  <c r="K62" i="5"/>
  <c r="E55" i="5"/>
  <c r="E47" i="5"/>
  <c r="E41" i="5"/>
  <c r="E65" i="5"/>
  <c r="K58" i="5"/>
  <c r="E34" i="5"/>
  <c r="K60" i="5"/>
  <c r="H9" i="1"/>
  <c r="I8" i="1"/>
  <c r="I9" i="1" s="1"/>
  <c r="E5" i="1"/>
  <c r="E4" i="1"/>
  <c r="E3" i="1"/>
  <c r="I7" i="1"/>
  <c r="I6" i="1"/>
  <c r="I5" i="1"/>
  <c r="I4" i="1"/>
  <c r="I3" i="1"/>
  <c r="C5" i="1"/>
  <c r="D5" i="1"/>
  <c r="D4" i="1"/>
  <c r="D3" i="1"/>
  <c r="F10" i="5" l="1"/>
  <c r="Q6" i="5" s="1"/>
  <c r="K5" i="5"/>
  <c r="L5" i="5" s="1"/>
  <c r="K7" i="5"/>
  <c r="L7" i="5" s="1"/>
  <c r="F11" i="5"/>
  <c r="F7" i="5"/>
  <c r="O6" i="5" s="1"/>
  <c r="E11" i="5"/>
  <c r="K64" i="5"/>
  <c r="P6" i="5" l="1"/>
  <c r="O7" i="5"/>
  <c r="P7" i="5" s="1"/>
  <c r="R6" i="5"/>
  <c r="Q7" i="5"/>
  <c r="R7" i="5" s="1"/>
  <c r="K9" i="5"/>
  <c r="L9" i="5" s="1"/>
</calcChain>
</file>

<file path=xl/sharedStrings.xml><?xml version="1.0" encoding="utf-8"?>
<sst xmlns="http://schemas.openxmlformats.org/spreadsheetml/2006/main" count="172" uniqueCount="94">
  <si>
    <t>Monatlich</t>
  </si>
  <si>
    <t>Jährlich</t>
  </si>
  <si>
    <t>Netto Einnahme</t>
  </si>
  <si>
    <t>Total</t>
  </si>
  <si>
    <t>Ausgaben</t>
  </si>
  <si>
    <t>Miete</t>
  </si>
  <si>
    <t>Strom</t>
  </si>
  <si>
    <t>Radio/TV</t>
  </si>
  <si>
    <t>Internet</t>
  </si>
  <si>
    <t>Fitnessstudio</t>
  </si>
  <si>
    <t>%</t>
  </si>
  <si>
    <t>Essen</t>
  </si>
  <si>
    <t>Summe</t>
  </si>
  <si>
    <t>SUMME DIFFERENZ</t>
  </si>
  <si>
    <t>Andere</t>
  </si>
  <si>
    <t>Beiträge oder Gebühren für Organisationen</t>
  </si>
  <si>
    <t>SUMME ISTKOSTEN</t>
  </si>
  <si>
    <t>Chemische Reinigung</t>
  </si>
  <si>
    <t>SUMME GEPLANTE KOSTEN</t>
  </si>
  <si>
    <t>Kleidung</t>
  </si>
  <si>
    <t>Haar-/Nagelpflege</t>
  </si>
  <si>
    <t>Medizin</t>
  </si>
  <si>
    <t>Differenz</t>
  </si>
  <si>
    <t>Istkosten</t>
  </si>
  <si>
    <t>Geplante Kosten</t>
  </si>
  <si>
    <t>PERSÖNLICHER BEDARF</t>
  </si>
  <si>
    <t>Zahlungen aufgrund von Pfändungen oder Beschlüssen</t>
  </si>
  <si>
    <t>Unterhalt</t>
  </si>
  <si>
    <t>Anwalt</t>
  </si>
  <si>
    <t>RECHTLICHES</t>
  </si>
  <si>
    <t>Spielzeug</t>
  </si>
  <si>
    <t>Raumpflege</t>
  </si>
  <si>
    <t>Spenden 3</t>
  </si>
  <si>
    <t>Lebensmittel</t>
  </si>
  <si>
    <t>Spenden 2</t>
  </si>
  <si>
    <t>TIERE</t>
  </si>
  <si>
    <t>Spenden 1</t>
  </si>
  <si>
    <t>GESCHENKE UND SPENDEN</t>
  </si>
  <si>
    <t>Restaurants</t>
  </si>
  <si>
    <t>Kapitalanlagen</t>
  </si>
  <si>
    <t>LEBENSMITTEL</t>
  </si>
  <si>
    <t>Rente</t>
  </si>
  <si>
    <t>ERSPARNISSE ODER KAPITALANLAGEN</t>
  </si>
  <si>
    <t>Leben</t>
  </si>
  <si>
    <t>Gesundheit</t>
  </si>
  <si>
    <t>Gemeinde</t>
  </si>
  <si>
    <t>Privat</t>
  </si>
  <si>
    <t>Land</t>
  </si>
  <si>
    <t>VERSICHERUNG</t>
  </si>
  <si>
    <t>Bund</t>
  </si>
  <si>
    <t>STEUERN</t>
  </si>
  <si>
    <t>Wartung</t>
  </si>
  <si>
    <t>Treibstoff</t>
  </si>
  <si>
    <t>Kreditkarte</t>
  </si>
  <si>
    <t>Lizenzierung</t>
  </si>
  <si>
    <t>Versicherung</t>
  </si>
  <si>
    <t>Bus/Taxi</t>
  </si>
  <si>
    <t>Student</t>
  </si>
  <si>
    <t>Fahrzeugkosten</t>
  </si>
  <si>
    <t>Persönlich</t>
  </si>
  <si>
    <t>TRANSPORT</t>
  </si>
  <si>
    <t>KREDITE</t>
  </si>
  <si>
    <t>Allgemeiner Bedarf</t>
  </si>
  <si>
    <t>Reparaturen und Wartung</t>
  </si>
  <si>
    <t>Müllabfuhr</t>
  </si>
  <si>
    <t>Theater</t>
  </si>
  <si>
    <t>Sportveranstaltungen</t>
  </si>
  <si>
    <t>Wasser und Abwasser</t>
  </si>
  <si>
    <t>Konzerte</t>
  </si>
  <si>
    <t>Gas</t>
  </si>
  <si>
    <t>Kino</t>
  </si>
  <si>
    <t>CDs</t>
  </si>
  <si>
    <t>Video/DVD</t>
  </si>
  <si>
    <t>Hypothek oder Miete</t>
  </si>
  <si>
    <t>UNTERHALTUNG</t>
  </si>
  <si>
    <t>WOHNEN</t>
  </si>
  <si>
    <t>DIFFERENZ (Ist minus geplant)</t>
  </si>
  <si>
    <t>Zusatzeinkommen</t>
  </si>
  <si>
    <t>Einkommen 1</t>
  </si>
  <si>
    <t>ISTSALDO (Isteinkommen minus Ausgaben)</t>
  </si>
  <si>
    <t>GEPLANTER SALDO (geplantes Einkommen minus Ausgaben)</t>
  </si>
  <si>
    <t>EINKOMMEN MAYI</t>
  </si>
  <si>
    <t>EINKOMMEN DAVI</t>
  </si>
  <si>
    <t>Gesamteinkommen</t>
  </si>
  <si>
    <t>EINKOMMEN</t>
  </si>
  <si>
    <t>Telefon und Internet</t>
  </si>
  <si>
    <t>TV Scheiß</t>
  </si>
  <si>
    <t>Einsparung</t>
  </si>
  <si>
    <t>EINSPARUNG</t>
  </si>
  <si>
    <t>April Casita Planung</t>
  </si>
  <si>
    <t>Bezahlung</t>
  </si>
  <si>
    <t>Mayi</t>
  </si>
  <si>
    <t>Davi</t>
  </si>
  <si>
    <t>Resultate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</si>
</sst>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_ &quot;€&quot;;[Red]\(#,##0\ &quot;€&quot;\)"/>
    <numFmt numFmtId="165" formatCode="#,##0\ &quot;€&quot;"/>
  </numFmts>
  <fonts count="13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</font>
    <font>
      <sz val="10"/>
      <color theme="1"/>
      <name val="Calibri"/>
      <family val="2"/>
      <scheme val="minor"/>
    </font>
    <font>
      <b/>
      <sz val="10"/>
      <color indexed="63"/>
      <name val="Calibri"/>
      <family val="2"/>
      <scheme val="minor"/>
    </font>
    <font>
      <sz val="10"/>
      <color indexed="63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26"/>
      <color indexed="63"/>
      <name val="Cambria"/>
      <family val="1"/>
      <scheme val="major"/>
    </font>
    <font>
      <sz val="30"/>
      <color indexed="63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indexed="9"/>
        <bgColor auto="1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 tint="0.39994506668294322"/>
      </left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/>
      <right style="thin">
        <color theme="4" tint="0.39994506668294322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3" fillId="0" borderId="0"/>
    <xf numFmtId="0" fontId="4" fillId="0" borderId="0"/>
  </cellStyleXfs>
  <cellXfs count="76">
    <xf numFmtId="0" fontId="0" fillId="0" borderId="0" xfId="0"/>
    <xf numFmtId="9" fontId="0" fillId="0" borderId="0" xfId="1" applyFont="1"/>
    <xf numFmtId="0" fontId="4" fillId="0" borderId="0" xfId="9"/>
    <xf numFmtId="0" fontId="6" fillId="0" borderId="0" xfId="9" applyFont="1" applyFill="1" applyAlignment="1">
      <alignment horizontal="left" vertical="center"/>
    </xf>
    <xf numFmtId="165" fontId="7" fillId="0" borderId="3" xfId="9" applyNumberFormat="1" applyFont="1" applyFill="1" applyBorder="1"/>
    <xf numFmtId="165" fontId="7" fillId="0" borderId="4" xfId="9" applyNumberFormat="1" applyFont="1" applyFill="1" applyBorder="1"/>
    <xf numFmtId="0" fontId="7" fillId="0" borderId="5" xfId="9" applyFont="1" applyFill="1" applyBorder="1"/>
    <xf numFmtId="0" fontId="6" fillId="0" borderId="0" xfId="9" applyFont="1" applyAlignment="1">
      <alignment horizontal="left" vertical="center"/>
    </xf>
    <xf numFmtId="165" fontId="7" fillId="0" borderId="3" xfId="9" applyNumberFormat="1" applyFont="1" applyFill="1" applyBorder="1" applyAlignment="1">
      <alignment horizontal="right" vertical="center"/>
    </xf>
    <xf numFmtId="0" fontId="7" fillId="0" borderId="5" xfId="9" applyFont="1" applyFill="1" applyBorder="1" applyAlignment="1">
      <alignment shrinkToFit="1"/>
    </xf>
    <xf numFmtId="0" fontId="7" fillId="0" borderId="0" xfId="9" applyFont="1" applyFill="1" applyAlignment="1">
      <alignment horizontal="left" vertical="center"/>
    </xf>
    <xf numFmtId="0" fontId="7" fillId="0" borderId="3" xfId="9" applyFont="1" applyFill="1" applyBorder="1"/>
    <xf numFmtId="0" fontId="7" fillId="0" borderId="4" xfId="9" applyFont="1" applyFill="1" applyBorder="1"/>
    <xf numFmtId="165" fontId="8" fillId="0" borderId="4" xfId="9" applyNumberFormat="1" applyFont="1" applyFill="1" applyBorder="1"/>
    <xf numFmtId="0" fontId="8" fillId="0" borderId="0" xfId="9" applyFont="1" applyFill="1" applyBorder="1" applyAlignment="1">
      <alignment horizontal="left" vertical="center" wrapText="1"/>
    </xf>
    <xf numFmtId="164" fontId="5" fillId="10" borderId="0" xfId="9" applyNumberFormat="1" applyFont="1" applyFill="1" applyBorder="1" applyAlignment="1">
      <alignment horizontal="center" vertical="center"/>
    </xf>
    <xf numFmtId="0" fontId="5" fillId="10" borderId="0" xfId="9" applyFont="1" applyFill="1" applyBorder="1" applyAlignment="1">
      <alignment horizontal="left" vertical="center" wrapText="1"/>
    </xf>
    <xf numFmtId="0" fontId="5" fillId="0" borderId="0" xfId="9" applyFont="1" applyBorder="1" applyAlignment="1">
      <alignment horizontal="left" vertical="center" wrapText="1"/>
    </xf>
    <xf numFmtId="164" fontId="5" fillId="10" borderId="0" xfId="9" applyNumberFormat="1" applyFont="1" applyFill="1" applyBorder="1" applyAlignment="1">
      <alignment horizontal="left" vertical="center"/>
    </xf>
    <xf numFmtId="0" fontId="6" fillId="10" borderId="0" xfId="9" applyFont="1" applyFill="1" applyBorder="1" applyAlignment="1">
      <alignment horizontal="left" vertical="center" wrapText="1"/>
    </xf>
    <xf numFmtId="0" fontId="6" fillId="0" borderId="0" xfId="9" applyFont="1" applyBorder="1" applyAlignment="1">
      <alignment horizontal="left" vertical="center" wrapText="1"/>
    </xf>
    <xf numFmtId="164" fontId="5" fillId="4" borderId="2" xfId="9" applyNumberFormat="1" applyFont="1" applyFill="1" applyBorder="1" applyAlignment="1">
      <alignment horizontal="right" vertical="center"/>
    </xf>
    <xf numFmtId="164" fontId="6" fillId="9" borderId="2" xfId="9" applyNumberFormat="1" applyFont="1" applyFill="1" applyBorder="1" applyAlignment="1">
      <alignment horizontal="right" vertical="center"/>
    </xf>
    <xf numFmtId="0" fontId="6" fillId="0" borderId="0" xfId="9" applyFont="1" applyAlignment="1">
      <alignment horizontal="left"/>
    </xf>
    <xf numFmtId="0" fontId="10" fillId="0" borderId="0" xfId="9" applyFont="1" applyBorder="1" applyAlignment="1">
      <alignment horizontal="left" wrapText="1"/>
    </xf>
    <xf numFmtId="0" fontId="7" fillId="0" borderId="0" xfId="9" applyFont="1" applyFill="1" applyBorder="1"/>
    <xf numFmtId="165" fontId="7" fillId="0" borderId="0" xfId="9" applyNumberFormat="1" applyFont="1" applyFill="1" applyBorder="1" applyAlignment="1">
      <alignment horizontal="right" vertical="center"/>
    </xf>
    <xf numFmtId="165" fontId="7" fillId="0" borderId="0" xfId="9" applyNumberFormat="1" applyFont="1" applyFill="1" applyBorder="1"/>
    <xf numFmtId="9" fontId="6" fillId="9" borderId="2" xfId="1" applyFont="1" applyFill="1" applyBorder="1" applyAlignment="1">
      <alignment horizontal="right" vertical="center"/>
    </xf>
    <xf numFmtId="9" fontId="5" fillId="4" borderId="2" xfId="1" applyFont="1" applyFill="1" applyBorder="1" applyAlignment="1">
      <alignment horizontal="right" vertical="center"/>
    </xf>
    <xf numFmtId="0" fontId="5" fillId="9" borderId="7" xfId="9" applyFont="1" applyFill="1" applyBorder="1" applyAlignment="1">
      <alignment vertical="center" wrapText="1"/>
    </xf>
    <xf numFmtId="0" fontId="5" fillId="4" borderId="7" xfId="9" applyFont="1" applyFill="1" applyBorder="1" applyAlignment="1">
      <alignment vertical="center" wrapText="1"/>
    </xf>
    <xf numFmtId="0" fontId="11" fillId="5" borderId="0" xfId="4" applyFont="1" applyBorder="1" applyAlignment="1">
      <alignment horizontal="center" vertical="center"/>
    </xf>
    <xf numFmtId="0" fontId="11" fillId="5" borderId="6" xfId="4" applyFont="1" applyBorder="1" applyAlignment="1">
      <alignment horizontal="center" vertical="center" wrapText="1"/>
    </xf>
    <xf numFmtId="0" fontId="5" fillId="11" borderId="0" xfId="9" applyFont="1" applyFill="1" applyBorder="1" applyAlignment="1">
      <alignment horizontal="left" vertical="center" shrinkToFit="1"/>
    </xf>
    <xf numFmtId="164" fontId="5" fillId="11" borderId="0" xfId="9" applyNumberFormat="1" applyFont="1" applyFill="1" applyBorder="1" applyAlignment="1">
      <alignment horizontal="right" vertical="center"/>
    </xf>
    <xf numFmtId="0" fontId="9" fillId="0" borderId="0" xfId="9" applyFont="1" applyBorder="1" applyAlignment="1">
      <alignment vertical="center"/>
    </xf>
    <xf numFmtId="0" fontId="4" fillId="11" borderId="0" xfId="9" applyFill="1" applyBorder="1"/>
    <xf numFmtId="0" fontId="4" fillId="11" borderId="0" xfId="9" applyFill="1" applyBorder="1" applyAlignment="1"/>
    <xf numFmtId="0" fontId="11" fillId="11" borderId="0" xfId="4" applyFont="1" applyFill="1" applyBorder="1" applyAlignment="1">
      <alignment horizontal="center" vertical="center" wrapText="1"/>
    </xf>
    <xf numFmtId="0" fontId="11" fillId="11" borderId="0" xfId="4" applyFont="1" applyFill="1" applyBorder="1" applyAlignment="1">
      <alignment vertical="center" wrapText="1"/>
    </xf>
    <xf numFmtId="0" fontId="12" fillId="11" borderId="0" xfId="3" applyFont="1" applyFill="1" applyBorder="1" applyAlignment="1">
      <alignment horizontal="center" vertical="center" wrapText="1"/>
    </xf>
    <xf numFmtId="0" fontId="7" fillId="11" borderId="0" xfId="9" applyFont="1" applyFill="1" applyBorder="1" applyAlignment="1"/>
    <xf numFmtId="0" fontId="7" fillId="11" borderId="0" xfId="9" applyFont="1" applyFill="1" applyBorder="1"/>
    <xf numFmtId="164" fontId="11" fillId="11" borderId="0" xfId="4" applyNumberFormat="1" applyFont="1" applyFill="1" applyBorder="1" applyAlignment="1">
      <alignment vertical="center"/>
    </xf>
    <xf numFmtId="0" fontId="11" fillId="11" borderId="0" xfId="4" applyFont="1" applyFill="1" applyBorder="1" applyAlignment="1">
      <alignment vertical="center"/>
    </xf>
    <xf numFmtId="0" fontId="12" fillId="11" borderId="12" xfId="3" applyFont="1" applyFill="1" applyBorder="1" applyAlignment="1">
      <alignment vertical="center" wrapText="1"/>
    </xf>
    <xf numFmtId="0" fontId="12" fillId="11" borderId="12" xfId="3" applyFont="1" applyFill="1" applyBorder="1" applyAlignment="1">
      <alignment horizontal="center" vertical="center" wrapText="1"/>
    </xf>
    <xf numFmtId="0" fontId="12" fillId="6" borderId="12" xfId="5" applyFont="1" applyBorder="1" applyAlignment="1">
      <alignment horizontal="center" vertical="center" wrapText="1"/>
    </xf>
    <xf numFmtId="0" fontId="12" fillId="6" borderId="13" xfId="5" applyFont="1" applyBorder="1" applyAlignment="1">
      <alignment horizontal="center" vertical="center" wrapText="1"/>
    </xf>
    <xf numFmtId="0" fontId="12" fillId="3" borderId="14" xfId="3" applyFont="1" applyBorder="1" applyAlignment="1">
      <alignment horizontal="center" vertical="center" wrapText="1"/>
    </xf>
    <xf numFmtId="164" fontId="12" fillId="3" borderId="14" xfId="3" applyNumberFormat="1" applyFont="1" applyBorder="1" applyAlignment="1">
      <alignment horizontal="center" vertical="center" wrapText="1"/>
    </xf>
    <xf numFmtId="164" fontId="12" fillId="3" borderId="15" xfId="3" applyNumberFormat="1" applyFont="1" applyBorder="1" applyAlignment="1">
      <alignment horizontal="center" vertical="center" wrapText="1"/>
    </xf>
    <xf numFmtId="0" fontId="12" fillId="5" borderId="16" xfId="4" applyFont="1" applyBorder="1" applyAlignment="1">
      <alignment horizontal="center" vertical="center" wrapText="1"/>
    </xf>
    <xf numFmtId="164" fontId="12" fillId="5" borderId="16" xfId="4" applyNumberFormat="1" applyFont="1" applyBorder="1" applyAlignment="1">
      <alignment horizontal="center" vertical="center" wrapText="1"/>
    </xf>
    <xf numFmtId="164" fontId="12" fillId="5" borderId="17" xfId="4" applyNumberFormat="1" applyFont="1" applyBorder="1" applyAlignment="1">
      <alignment horizontal="center" vertical="center" wrapText="1"/>
    </xf>
    <xf numFmtId="0" fontId="7" fillId="11" borderId="0" xfId="9" applyFont="1" applyFill="1" applyBorder="1" applyAlignment="1">
      <alignment horizontal="center"/>
    </xf>
    <xf numFmtId="0" fontId="11" fillId="11" borderId="14" xfId="7" applyFont="1" applyFill="1" applyBorder="1" applyAlignment="1">
      <alignment horizontal="center" vertical="center" wrapText="1"/>
    </xf>
    <xf numFmtId="0" fontId="11" fillId="11" borderId="15" xfId="7" applyFont="1" applyFill="1" applyBorder="1" applyAlignment="1">
      <alignment horizontal="center" vertical="center" wrapText="1"/>
    </xf>
    <xf numFmtId="0" fontId="11" fillId="11" borderId="14" xfId="2" applyFont="1" applyFill="1" applyBorder="1" applyAlignment="1">
      <alignment horizontal="center" vertical="center" wrapText="1"/>
    </xf>
    <xf numFmtId="0" fontId="11" fillId="11" borderId="15" xfId="2" applyFont="1" applyFill="1" applyBorder="1" applyAlignment="1">
      <alignment horizontal="center" vertical="center" wrapText="1"/>
    </xf>
    <xf numFmtId="0" fontId="2" fillId="7" borderId="14" xfId="6" applyBorder="1" applyAlignment="1">
      <alignment horizontal="center" vertical="center" wrapText="1"/>
    </xf>
    <xf numFmtId="0" fontId="2" fillId="7" borderId="1" xfId="6" applyBorder="1" applyAlignment="1">
      <alignment horizontal="center" vertical="center" wrapText="1"/>
    </xf>
    <xf numFmtId="0" fontId="2" fillId="7" borderId="15" xfId="6" applyBorder="1" applyAlignment="1">
      <alignment horizontal="center" vertical="center" wrapText="1"/>
    </xf>
    <xf numFmtId="164" fontId="5" fillId="4" borderId="7" xfId="9" applyNumberFormat="1" applyFont="1" applyFill="1" applyBorder="1" applyAlignment="1">
      <alignment horizontal="right" vertical="center"/>
    </xf>
    <xf numFmtId="0" fontId="5" fillId="9" borderId="11" xfId="9" applyFont="1" applyFill="1" applyBorder="1" applyAlignment="1">
      <alignment horizontal="center" vertical="center" shrinkToFit="1"/>
    </xf>
    <xf numFmtId="0" fontId="11" fillId="5" borderId="6" xfId="4" applyFont="1" applyBorder="1" applyAlignment="1">
      <alignment horizontal="center" vertical="center" wrapText="1"/>
    </xf>
    <xf numFmtId="164" fontId="5" fillId="4" borderId="2" xfId="9" applyNumberFormat="1" applyFont="1" applyFill="1" applyBorder="1" applyAlignment="1">
      <alignment horizontal="right" vertical="center"/>
    </xf>
    <xf numFmtId="0" fontId="5" fillId="9" borderId="2" xfId="9" applyFont="1" applyFill="1" applyBorder="1" applyAlignment="1">
      <alignment horizontal="left" vertical="center" shrinkToFit="1"/>
    </xf>
    <xf numFmtId="0" fontId="5" fillId="9" borderId="10" xfId="9" applyFont="1" applyFill="1" applyBorder="1" applyAlignment="1">
      <alignment horizontal="left" vertical="center" shrinkToFit="1"/>
    </xf>
    <xf numFmtId="0" fontId="5" fillId="9" borderId="9" xfId="9" applyFont="1" applyFill="1" applyBorder="1" applyAlignment="1">
      <alignment horizontal="left" vertical="center" shrinkToFit="1"/>
    </xf>
    <xf numFmtId="0" fontId="5" fillId="9" borderId="8" xfId="9" applyFont="1" applyFill="1" applyBorder="1" applyAlignment="1">
      <alignment horizontal="left" vertical="center" shrinkToFit="1"/>
    </xf>
    <xf numFmtId="0" fontId="6" fillId="0" borderId="6" xfId="9" applyFont="1" applyBorder="1" applyAlignment="1">
      <alignment horizontal="left" vertical="center"/>
    </xf>
    <xf numFmtId="0" fontId="9" fillId="0" borderId="0" xfId="9" applyFont="1" applyBorder="1" applyAlignment="1">
      <alignment vertical="center"/>
    </xf>
    <xf numFmtId="0" fontId="7" fillId="0" borderId="0" xfId="9" applyFont="1" applyFill="1" applyAlignment="1">
      <alignment horizontal="left" vertical="center"/>
    </xf>
    <xf numFmtId="0" fontId="7" fillId="0" borderId="0" xfId="9" applyFont="1" applyFill="1" applyBorder="1" applyAlignment="1">
      <alignment horizontal="left" vertical="center"/>
    </xf>
  </cellXfs>
  <cellStyles count="10">
    <cellStyle name="60 % - Akzent6" xfId="7" builtinId="52"/>
    <cellStyle name="Akzent1" xfId="2" builtinId="29"/>
    <cellStyle name="Akzent2" xfId="3" builtinId="33"/>
    <cellStyle name="Akzent3" xfId="4" builtinId="37"/>
    <cellStyle name="Akzent5" xfId="5" builtinId="45"/>
    <cellStyle name="Akzent6" xfId="6" builtinId="49"/>
    <cellStyle name="Prozent" xfId="1" builtinId="5"/>
    <cellStyle name="Standard" xfId="0" builtinId="0"/>
    <cellStyle name="Standard 2" xfId="8"/>
    <cellStyle name="Standard 3" xfId="9"/>
  </cellStyles>
  <dxfs count="1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#,##0\ &quot;€&quot;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6" formatCode="#,##0\ \€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#,##0\ &quot;€&quot;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6" formatCode="#,##0\ \€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#,##0\ &quot;€&quot;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#,##0\ &quot;€&quot;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color indexed="63"/>
        <name val="Calibri"/>
        <scheme val="minor"/>
      </font>
      <numFmt numFmtId="167" formatCode="#,##0.00\ \€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#,##0\ &quot;€&quot;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name val="Calibri"/>
        <scheme val="minor"/>
      </font>
      <numFmt numFmtId="167" formatCode="#,##0.00\ \€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#,##0\ &quot;€&quot;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4506668294322"/>
        </right>
        <top/>
        <bottom/>
      </border>
    </dxf>
    <dxf>
      <font>
        <u val="none"/>
        <vertAlign val="baseline"/>
        <name val="Calibri"/>
        <scheme val="minor"/>
      </font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name val="Calibri"/>
        <scheme val="minor"/>
      </font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name val="Calibri"/>
        <scheme val="minor"/>
      </font>
    </dxf>
    <dxf>
      <font>
        <u val="none"/>
        <vertAlign val="baseline"/>
        <name val="Calibri"/>
        <scheme val="minor"/>
      </font>
    </dxf>
    <dxf>
      <font>
        <u val="none"/>
        <vertAlign val="baseline"/>
        <sz val="10"/>
        <name val="Calibri"/>
        <scheme val="minor"/>
      </font>
      <numFmt numFmtId="166" formatCode="#,##0\ \€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7" formatCode="#,##0.00\ \€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6" formatCode="#,##0\ \€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7" formatCode="#,##0.00\ \€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#,##0\ \€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#,##0\ \€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7" formatCode="#,##0.00\ \€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6" formatCode="#,##0\ \€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7" formatCode="#,##0.00\ \€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#,##0\ \€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#,##0\ &quot;€&quot;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6" formatCode="#,##0\ \€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#,##0\ &quot;€&quot;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6" formatCode="#,##0\ \€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#,##0\ &quot;€&quot;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6" formatCode="#,##0\ \€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#,##0\ \€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7" formatCode="#,##0.00\ \€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6" formatCode="#,##0\ \€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7" formatCode="#,##0.00\ \€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#,##0\ \€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#,##0\ &quot;€&quot;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6" formatCode="#,##0\ \€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#,##0\ &quot;€&quot;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6" formatCode="#,##0\ \€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#,##0\ &quot;€&quot;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6" formatCode="#,##0\ \€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#,##0\ \€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7" formatCode="#,##0.00\ \€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6" formatCode="#,##0\ \€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7" formatCode="#,##0.00\ \€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#,##0\ \€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7" formatCode="#,##0.00\ \€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#,##0\ \€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#,##0\ \€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6" formatCode="#,##0\ \€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#,##0\ \€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#,##0\ \€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#,##0\ \€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#,##0\ \€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7" formatCode="#,##0.00\ \€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6" formatCode="#,##0\ \€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7" formatCode="#,##0.00\ \€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#,##0\ \€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#,##0\ \€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#,##0\ \€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6" formatCode="#,##0\ \€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#,##0\ \€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#,##0\ \€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#,##0\ \€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#,##0\ &quot;€&quot;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6" formatCode="#,##0\ \€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#,##0\ &quot;€&quot;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6" formatCode="#,##0\ \€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#,##0\ &quot;€&quot;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6" formatCode="#,##0\ \€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Mayi Verhältnis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'Persönliches monatliches Budget'!$O$5</c:f>
              <c:strCache>
                <c:ptCount val="1"/>
                <c:pt idx="0">
                  <c:v>Monatlich</c:v>
                </c:pt>
              </c:strCache>
            </c:strRef>
          </c:tx>
          <c:dLbls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'Persönliches monatliches Budget'!$N$6:$N$7</c:f>
              <c:strCache>
                <c:ptCount val="2"/>
                <c:pt idx="0">
                  <c:v>Bezahlung</c:v>
                </c:pt>
                <c:pt idx="1">
                  <c:v>Einsparung</c:v>
                </c:pt>
              </c:strCache>
            </c:strRef>
          </c:cat>
          <c:val>
            <c:numRef>
              <c:f>'Persönliches monatliches Budget'!$O$6:$O$7</c:f>
              <c:numCache>
                <c:formatCode>#,##0_ "€";[Red]\(#,##0\ "€"\)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166687</xdr:colOff>
      <xdr:row>9</xdr:row>
      <xdr:rowOff>28574</xdr:rowOff>
    </xdr:from>
    <xdr:to>
      <xdr:col>15</xdr:col>
      <xdr:colOff>1076325</xdr:colOff>
      <xdr:row>23</xdr:row>
      <xdr:rowOff>171449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B13:E24" totalsRowCount="1" headerRowDxfId="143" dataDxfId="142" totalsRowDxfId="140" tableBorderDxfId="141">
  <autoFilter ref="B13:E23"/>
  <tableColumns count="4">
    <tableColumn id="1" name="WOHNEN" totalsRowLabel="Summe" dataDxfId="139" totalsRowDxfId="138" dataCellStyle="Standard 3"/>
    <tableColumn id="2" name="Geplante Kosten" totalsRowFunction="sum" dataDxfId="137" totalsRowDxfId="136" dataCellStyle="Standard 3"/>
    <tableColumn id="3" name="Istkosten" totalsRowFunction="sum" dataDxfId="135" totalsRowDxfId="134" dataCellStyle="Standard 3"/>
    <tableColumn id="4" name="Differenz" totalsRowFunction="sum" dataDxfId="133" totalsRowDxfId="132" dataCellStyle="Standard 3">
      <calculatedColumnFormula>Tabelle1[Geplante Kosten]-Tabelle1[Istkosten]</calculatedColumnFormula>
    </tableColumn>
  </tableColumns>
  <tableStyleInfo name="TableStyleMedium23" showFirstColumn="0" showLastColumn="0" showRowStripes="1" showColumnStripes="0"/>
</table>
</file>

<file path=xl/tables/table10.xml><?xml version="1.0" encoding="utf-8"?>
<table xmlns="http://schemas.openxmlformats.org/spreadsheetml/2006/main" id="10" name="Tabelle10" displayName="Tabelle10" ref="H41:K45" totalsRowCount="1" headerRowDxfId="35" dataDxfId="34" totalsRowDxfId="32" tableBorderDxfId="33">
  <autoFilter ref="H41:K44"/>
  <tableColumns count="4">
    <tableColumn id="1" name="ERSPARNISSE ODER KAPITALANLAGEN" totalsRowLabel="Summe" dataDxfId="31" totalsRowDxfId="30"/>
    <tableColumn id="2" name="Geplante Kosten" totalsRowFunction="sum" dataDxfId="29" totalsRowDxfId="28"/>
    <tableColumn id="3" name="Istkosten" totalsRowFunction="sum" dataDxfId="27" totalsRowDxfId="26"/>
    <tableColumn id="4" name="Differenz" totalsRowFunction="sum" dataDxfId="25" totalsRowDxfId="24">
      <calculatedColumnFormula>Tabelle10[Geplante Kosten]-Tabelle10[Istkosten]</calculatedColumnFormula>
    </tableColumn>
  </tableColumns>
  <tableStyleInfo name="TableStyleMedium23" showFirstColumn="0" showLastColumn="0" showRowStripes="1" showColumnStripes="0"/>
</table>
</file>

<file path=xl/tables/table11.xml><?xml version="1.0" encoding="utf-8"?>
<table xmlns="http://schemas.openxmlformats.org/spreadsheetml/2006/main" id="11" name="Tabelle7" displayName="Tabelle7" ref="B57:E65" totalsRowCount="1" headerRowDxfId="23" dataDxfId="22" totalsRowDxfId="20" tableBorderDxfId="21">
  <autoFilter ref="B57:E64"/>
  <tableColumns count="4">
    <tableColumn id="1" name="PERSÖNLICHER BEDARF" totalsRowLabel="Summe" dataDxfId="19" totalsRowDxfId="18" dataCellStyle="Standard 3"/>
    <tableColumn id="2" name="Geplante Kosten" totalsRowFunction="sum" dataDxfId="17" totalsRowDxfId="16" dataCellStyle="Standard 3"/>
    <tableColumn id="3" name="Istkosten" totalsRowFunction="sum" dataDxfId="15" totalsRowDxfId="14" dataCellStyle="Standard 3"/>
    <tableColumn id="4" name="Differenz" totalsRowFunction="sum" dataDxfId="13" totalsRowDxfId="12" dataCellStyle="Standard 3">
      <calculatedColumnFormula>Tabelle7[Geplante Kosten]-Tabelle7[Istkosten]</calculatedColumnFormula>
    </tableColumn>
  </tableColumns>
  <tableStyleInfo name="TableStyleMedium23" showFirstColumn="0" showLastColumn="0" showRowStripes="1" showColumnStripes="0"/>
</table>
</file>

<file path=xl/tables/table12.xml><?xml version="1.0" encoding="utf-8"?>
<table xmlns="http://schemas.openxmlformats.org/spreadsheetml/2006/main" id="12" name="Tabelle2" displayName="Tabelle2" ref="H13:K23" totalsRowCount="1" headerRowDxfId="11" dataDxfId="10" totalsRowDxfId="8" tableBorderDxfId="9">
  <autoFilter ref="H13:K22"/>
  <tableColumns count="4">
    <tableColumn id="1" name="UNTERHALTUNG" totalsRowLabel="Summe" dataDxfId="7" totalsRowDxfId="6" dataCellStyle="Standard 3"/>
    <tableColumn id="2" name="Geplante Kosten" totalsRowFunction="sum" dataDxfId="5" totalsRowDxfId="4" dataCellStyle="Standard 3"/>
    <tableColumn id="3" name="Istkosten" totalsRowFunction="sum" dataDxfId="3" totalsRowDxfId="2" dataCellStyle="Standard 3"/>
    <tableColumn id="4" name="Differenz" totalsRowFunction="sum" dataDxfId="1" totalsRowDxfId="0" dataCellStyle="Standard 3">
      <calculatedColumnFormula>Tabelle2[Geplante Kosten]-Tabelle2[Istkosten]</calculatedColumnFormula>
    </tableColumn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id="2" name="Tabelle4" displayName="Tabelle4" ref="B36:E41" totalsRowCount="1" headerRowDxfId="131" dataDxfId="130" totalsRowDxfId="128" tableBorderDxfId="129">
  <autoFilter ref="B36:E40"/>
  <tableColumns count="4">
    <tableColumn id="1" name="VERSICHERUNG" totalsRowLabel="Summe" dataDxfId="127" totalsRowDxfId="126"/>
    <tableColumn id="2" name="Geplante Kosten" totalsRowFunction="sum" dataDxfId="125" totalsRowDxfId="124"/>
    <tableColumn id="3" name="Istkosten" totalsRowFunction="sum" dataDxfId="123" totalsRowDxfId="122"/>
    <tableColumn id="4" name="Differenz" totalsRowFunction="sum" dataDxfId="121" totalsRowDxfId="120">
      <calculatedColumnFormula>Tabelle4[Geplante Kosten]-Tabelle4[Istkosten]</calculatedColumnFormula>
    </tableColumn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id="3" name="Tabelle12" displayName="Tabelle12" ref="H53:K58" totalsRowCount="1" headerRowDxfId="119" dataDxfId="118" totalsRowDxfId="116" tableBorderDxfId="117">
  <autoFilter ref="H53:K57"/>
  <tableColumns count="4">
    <tableColumn id="1" name="RECHTLICHES" totalsRowLabel="Summe" dataDxfId="115" totalsRowDxfId="114"/>
    <tableColumn id="2" name="Geplante Kosten" totalsRowFunction="sum" dataDxfId="113" totalsRowDxfId="112"/>
    <tableColumn id="3" name="Istkosten" totalsRowFunction="sum" dataDxfId="111" totalsRowDxfId="110"/>
    <tableColumn id="4" name="Differenz" totalsRowFunction="sum" dataDxfId="109" totalsRowDxfId="108">
      <calculatedColumnFormula>Tabelle12[Geplante Kosten]-Tabelle12[Istkosten]</calculatedColumnFormula>
    </tableColumn>
  </tableColumns>
  <tableStyleInfo name="TableStyleMedium23" showFirstColumn="0" showLastColumn="0" showRowStripes="1" showColumnStripes="0"/>
</table>
</file>

<file path=xl/tables/table4.xml><?xml version="1.0" encoding="utf-8"?>
<table xmlns="http://schemas.openxmlformats.org/spreadsheetml/2006/main" id="4" name="Tabelle6" displayName="Tabelle6" ref="B49:E55" totalsRowCount="1" headerRowDxfId="107" dataDxfId="106" totalsRowDxfId="104" tableBorderDxfId="105">
  <autoFilter ref="B49:E54"/>
  <tableColumns count="4">
    <tableColumn id="1" name="TIERE" totalsRowLabel="Summe" dataDxfId="103" totalsRowDxfId="102"/>
    <tableColumn id="2" name="Geplante Kosten" totalsRowFunction="sum" dataDxfId="101" totalsRowDxfId="100"/>
    <tableColumn id="3" name="Istkosten" totalsRowFunction="sum" dataDxfId="99" totalsRowDxfId="98"/>
    <tableColumn id="4" name="Differenz" totalsRowFunction="sum" dataDxfId="97" totalsRowDxfId="96">
      <calculatedColumnFormula>Tabelle6[Geplante Kosten]-Tabelle6[Istkosten]</calculatedColumnFormula>
    </tableColumn>
  </tableColumns>
  <tableStyleInfo name="TableStyleMedium23" showFirstColumn="0" showLastColumn="0" showRowStripes="1" showColumnStripes="0"/>
</table>
</file>

<file path=xl/tables/table5.xml><?xml version="1.0" encoding="utf-8"?>
<table xmlns="http://schemas.openxmlformats.org/spreadsheetml/2006/main" id="5" name="Tabelle11" displayName="Tabelle11" ref="H47:K51" totalsRowCount="1" headerRowDxfId="95" dataDxfId="94" totalsRowDxfId="92" tableBorderDxfId="93">
  <autoFilter ref="H47:K50"/>
  <tableColumns count="4">
    <tableColumn id="1" name="GESCHENKE UND SPENDEN" totalsRowLabel="Summe" dataDxfId="91" totalsRowDxfId="90"/>
    <tableColumn id="2" name="Geplante Kosten" totalsRowFunction="sum" dataDxfId="89" totalsRowDxfId="88"/>
    <tableColumn id="3" name="Istkosten" totalsRowFunction="sum" dataDxfId="87" totalsRowDxfId="86"/>
    <tableColumn id="4" name="Differenz" totalsRowFunction="sum" dataDxfId="85" totalsRowDxfId="84">
      <calculatedColumnFormula>Tabelle11[Geplante Kosten]-Tabelle11[Istkosten]</calculatedColumnFormula>
    </tableColumn>
  </tableColumns>
  <tableStyleInfo name="TableStyleMedium23" showFirstColumn="0" showLastColumn="0" showRowStripes="1" showColumnStripes="0"/>
</table>
</file>

<file path=xl/tables/table6.xml><?xml version="1.0" encoding="utf-8"?>
<table xmlns="http://schemas.openxmlformats.org/spreadsheetml/2006/main" id="6" name="Tabelle5" displayName="Tabelle5" ref="B43:E47" totalsRowCount="1" headerRowDxfId="83" dataDxfId="82" totalsRowDxfId="80" tableBorderDxfId="81">
  <autoFilter ref="B43:E46"/>
  <tableColumns count="4">
    <tableColumn id="1" name="LEBENSMITTEL" totalsRowLabel="Summe" dataDxfId="79" totalsRowDxfId="78" dataCellStyle="Standard 3"/>
    <tableColumn id="2" name="Geplante Kosten" totalsRowFunction="sum" dataDxfId="77" totalsRowDxfId="76" dataCellStyle="Standard 3"/>
    <tableColumn id="3" name="Istkosten" totalsRowFunction="sum" dataDxfId="75" totalsRowDxfId="74" dataCellStyle="Standard 3"/>
    <tableColumn id="4" name="Differenz" totalsRowFunction="sum" dataDxfId="73" totalsRowDxfId="72" dataCellStyle="Standard 3">
      <calculatedColumnFormula>Tabelle5[Geplante Kosten]-Tabelle5[Istkosten]</calculatedColumnFormula>
    </tableColumn>
  </tableColumns>
  <tableStyleInfo name="TableStyleMedium23" showFirstColumn="0" showLastColumn="0" showRowStripes="1" showColumnStripes="0"/>
</table>
</file>

<file path=xl/tables/table7.xml><?xml version="1.0" encoding="utf-8"?>
<table xmlns="http://schemas.openxmlformats.org/spreadsheetml/2006/main" id="7" name="Tabelle9" displayName="Tabelle9" ref="H34:K39" totalsRowCount="1" headerRowDxfId="71" dataDxfId="70" totalsRowDxfId="68" tableBorderDxfId="69">
  <autoFilter ref="H34:K38"/>
  <tableColumns count="4">
    <tableColumn id="1" name="STEUERN" totalsRowLabel="Summe" dataDxfId="67" totalsRowDxfId="66"/>
    <tableColumn id="2" name="Geplante Kosten" totalsRowFunction="sum" dataDxfId="65" totalsRowDxfId="64"/>
    <tableColumn id="3" name="Istkosten" totalsRowFunction="sum" dataDxfId="63" totalsRowDxfId="62"/>
    <tableColumn id="4" name="Differenz" totalsRowFunction="sum" dataDxfId="61" totalsRowDxfId="60">
      <calculatedColumnFormula>Tabelle9[Geplante Kosten]-Tabelle9[Istkosten]</calculatedColumnFormula>
    </tableColumn>
  </tableColumns>
  <tableStyleInfo name="TableStyleMedium23" showFirstColumn="0" showLastColumn="0" showRowStripes="1" showColumnStripes="0"/>
</table>
</file>

<file path=xl/tables/table8.xml><?xml version="1.0" encoding="utf-8"?>
<table xmlns="http://schemas.openxmlformats.org/spreadsheetml/2006/main" id="8" name="Tabelle3" displayName="Tabelle3" ref="B26:E34" totalsRowCount="1" headerRowDxfId="59" dataDxfId="58" totalsRowDxfId="56" tableBorderDxfId="57">
  <autoFilter ref="B26:E33"/>
  <tableColumns count="4">
    <tableColumn id="1" name="TRANSPORT" totalsRowLabel="Summe" dataDxfId="55" totalsRowDxfId="54" dataCellStyle="Standard 3"/>
    <tableColumn id="2" name="Geplante Kosten" totalsRowFunction="sum" dataDxfId="53" totalsRowDxfId="52" dataCellStyle="Standard 3"/>
    <tableColumn id="3" name="Istkosten" totalsRowFunction="sum" dataDxfId="51" totalsRowDxfId="50" dataCellStyle="Standard 3"/>
    <tableColumn id="4" name="Differenz" totalsRowFunction="sum" dataDxfId="49" totalsRowDxfId="48" dataCellStyle="Standard 3">
      <calculatedColumnFormula>Tabelle3[Geplante Kosten]-Tabelle3[Istkosten]</calculatedColumnFormula>
    </tableColumn>
  </tableColumns>
  <tableStyleInfo name="TableStyleMedium23" showFirstColumn="0" showLastColumn="0" showRowStripes="1" showColumnStripes="0"/>
</table>
</file>

<file path=xl/tables/table9.xml><?xml version="1.0" encoding="utf-8"?>
<table xmlns="http://schemas.openxmlformats.org/spreadsheetml/2006/main" id="9" name="Tabelle8" displayName="Tabelle8" ref="H25:K32" totalsRowCount="1" headerRowDxfId="47" dataDxfId="46" totalsRowDxfId="44" tableBorderDxfId="45">
  <autoFilter ref="H25:K31"/>
  <tableColumns count="4">
    <tableColumn id="1" name="KREDITE" totalsRowLabel="Summe" dataDxfId="43" totalsRowDxfId="42"/>
    <tableColumn id="2" name="Geplante Kosten" totalsRowFunction="sum" dataDxfId="41" totalsRowDxfId="40"/>
    <tableColumn id="3" name="Istkosten" totalsRowFunction="sum" dataDxfId="39" totalsRowDxfId="38"/>
    <tableColumn id="4" name="Differenz" totalsRowFunction="sum" dataDxfId="37" totalsRowDxfId="36">
      <calculatedColumnFormula>Tabelle8[Geplante Kosten]-Tabelle8[Istkosten]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"/>
  <sheetViews>
    <sheetView workbookViewId="0">
      <selection activeCell="G15" sqref="G15"/>
    </sheetView>
  </sheetViews>
  <sheetFormatPr baseColWidth="10" defaultRowHeight="14.25" x14ac:dyDescent="0.2"/>
  <cols>
    <col min="1" max="1" width="2.625" customWidth="1"/>
    <col min="2" max="2" width="20.5" bestFit="1" customWidth="1"/>
  </cols>
  <sheetData>
    <row r="2" spans="2:9" x14ac:dyDescent="0.2">
      <c r="C2" t="s">
        <v>0</v>
      </c>
      <c r="D2" t="s">
        <v>1</v>
      </c>
      <c r="E2" t="s">
        <v>10</v>
      </c>
      <c r="G2" t="s">
        <v>4</v>
      </c>
      <c r="H2" t="s">
        <v>0</v>
      </c>
      <c r="I2" t="s">
        <v>1</v>
      </c>
    </row>
    <row r="3" spans="2:9" x14ac:dyDescent="0.2">
      <c r="B3" t="s">
        <v>2</v>
      </c>
      <c r="C3">
        <v>1800</v>
      </c>
      <c r="D3">
        <f>C3*12</f>
        <v>21600</v>
      </c>
      <c r="E3" s="1">
        <f>D3/D5</f>
        <v>0.45</v>
      </c>
      <c r="G3" t="s">
        <v>5</v>
      </c>
      <c r="H3">
        <v>550</v>
      </c>
      <c r="I3">
        <f t="shared" ref="I3:I8" si="0">H3*12</f>
        <v>6600</v>
      </c>
    </row>
    <row r="4" spans="2:9" x14ac:dyDescent="0.2">
      <c r="B4" t="s">
        <v>2</v>
      </c>
      <c r="C4">
        <v>2200</v>
      </c>
      <c r="D4">
        <f>C4*12</f>
        <v>26400</v>
      </c>
      <c r="E4" s="1">
        <f>+D4/D5</f>
        <v>0.55000000000000004</v>
      </c>
      <c r="G4" t="s">
        <v>6</v>
      </c>
      <c r="H4">
        <v>85</v>
      </c>
      <c r="I4">
        <f t="shared" si="0"/>
        <v>1020</v>
      </c>
    </row>
    <row r="5" spans="2:9" x14ac:dyDescent="0.2">
      <c r="B5" t="s">
        <v>3</v>
      </c>
      <c r="C5">
        <f>SUM(C3:C4)</f>
        <v>4000</v>
      </c>
      <c r="D5">
        <f>SUM(D3:D4)</f>
        <v>48000</v>
      </c>
      <c r="E5" s="1">
        <f>SUM(E3:E4)</f>
        <v>1</v>
      </c>
      <c r="G5" t="s">
        <v>7</v>
      </c>
      <c r="H5">
        <v>17</v>
      </c>
      <c r="I5">
        <f t="shared" si="0"/>
        <v>204</v>
      </c>
    </row>
    <row r="6" spans="2:9" x14ac:dyDescent="0.2">
      <c r="G6" t="s">
        <v>8</v>
      </c>
      <c r="H6">
        <v>20</v>
      </c>
      <c r="I6">
        <f t="shared" si="0"/>
        <v>240</v>
      </c>
    </row>
    <row r="7" spans="2:9" x14ac:dyDescent="0.2">
      <c r="G7" t="s">
        <v>9</v>
      </c>
      <c r="H7">
        <v>40</v>
      </c>
      <c r="I7">
        <f t="shared" si="0"/>
        <v>480</v>
      </c>
    </row>
    <row r="8" spans="2:9" x14ac:dyDescent="0.2">
      <c r="G8" t="s">
        <v>11</v>
      </c>
      <c r="H8">
        <v>250</v>
      </c>
      <c r="I8">
        <f t="shared" si="0"/>
        <v>3000</v>
      </c>
    </row>
    <row r="9" spans="2:9" x14ac:dyDescent="0.2">
      <c r="H9">
        <f>SUM(H3:H8)</f>
        <v>962</v>
      </c>
      <c r="I9">
        <f>SUM(I3:I8)</f>
        <v>11544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R66"/>
  <sheetViews>
    <sheetView showGridLines="0" tabSelected="1" workbookViewId="0">
      <selection activeCell="N31" sqref="N31"/>
    </sheetView>
  </sheetViews>
  <sheetFormatPr baseColWidth="10" defaultColWidth="8" defaultRowHeight="12.75" x14ac:dyDescent="0.2"/>
  <cols>
    <col min="1" max="1" width="1.5" style="2" customWidth="1"/>
    <col min="2" max="2" width="22.75" style="2" customWidth="1"/>
    <col min="3" max="3" width="14.5" style="2" customWidth="1"/>
    <col min="4" max="4" width="11.75" style="2" customWidth="1"/>
    <col min="5" max="6" width="11" style="2" customWidth="1"/>
    <col min="7" max="7" width="2.5" style="2" customWidth="1"/>
    <col min="8" max="8" width="25.625" style="2" customWidth="1"/>
    <col min="9" max="9" width="14.5" style="2" customWidth="1"/>
    <col min="10" max="10" width="11.75" style="2" customWidth="1"/>
    <col min="11" max="11" width="11" style="2" customWidth="1"/>
    <col min="12" max="12" width="8" style="2"/>
    <col min="13" max="13" width="3.375" style="2" customWidth="1"/>
    <col min="14" max="14" width="14.875" style="2" bestFit="1" customWidth="1"/>
    <col min="15" max="15" width="12.875" style="2" bestFit="1" customWidth="1"/>
    <col min="16" max="16" width="14.875" style="2" bestFit="1" customWidth="1"/>
    <col min="17" max="17" width="12.875" style="2" bestFit="1" customWidth="1"/>
    <col min="18" max="18" width="12.25" style="2" customWidth="1"/>
    <col min="19" max="16384" width="8" style="2"/>
  </cols>
  <sheetData>
    <row r="1" spans="1:18" ht="8.1" customHeight="1" x14ac:dyDescent="0.6">
      <c r="A1" s="23"/>
      <c r="B1" s="24"/>
      <c r="C1" s="24"/>
      <c r="D1" s="24"/>
      <c r="E1" s="24"/>
      <c r="F1" s="24"/>
      <c r="G1" s="24"/>
      <c r="H1" s="24"/>
      <c r="I1" s="24"/>
      <c r="J1" s="24"/>
      <c r="K1" s="7"/>
    </row>
    <row r="2" spans="1:18" ht="51.95" customHeight="1" thickBot="1" x14ac:dyDescent="0.25">
      <c r="A2" s="23"/>
      <c r="B2" s="73" t="s">
        <v>89</v>
      </c>
      <c r="C2" s="73"/>
      <c r="D2" s="73"/>
      <c r="E2" s="73"/>
      <c r="F2" s="73"/>
      <c r="G2" s="73"/>
      <c r="H2" s="73"/>
      <c r="I2" s="73"/>
      <c r="J2" s="73"/>
      <c r="K2" s="73"/>
      <c r="M2" s="37"/>
      <c r="N2" s="56"/>
      <c r="O2" s="56"/>
      <c r="P2" s="56"/>
      <c r="Q2" s="56"/>
    </row>
    <row r="3" spans="1:18" ht="16.5" customHeight="1" thickBot="1" x14ac:dyDescent="0.25">
      <c r="A3" s="23"/>
      <c r="B3" s="36"/>
      <c r="C3" s="36"/>
      <c r="D3" s="36"/>
      <c r="E3" s="36"/>
      <c r="F3" s="36"/>
      <c r="G3" s="36"/>
      <c r="H3" s="36"/>
      <c r="I3" s="36"/>
      <c r="J3" s="36"/>
      <c r="K3" s="36"/>
      <c r="M3" s="37"/>
      <c r="N3" s="61" t="s">
        <v>93</v>
      </c>
      <c r="O3" s="62"/>
      <c r="P3" s="62"/>
      <c r="Q3" s="62"/>
      <c r="R3" s="63"/>
    </row>
    <row r="4" spans="1:18" ht="21.75" customHeight="1" x14ac:dyDescent="0.2">
      <c r="A4" s="7"/>
      <c r="B4" s="66" t="s">
        <v>84</v>
      </c>
      <c r="C4" s="66"/>
      <c r="D4" s="32" t="s">
        <v>0</v>
      </c>
      <c r="E4" s="32" t="s">
        <v>1</v>
      </c>
      <c r="F4" s="32" t="s">
        <v>10</v>
      </c>
      <c r="G4" s="17"/>
      <c r="H4" s="66" t="s">
        <v>88</v>
      </c>
      <c r="I4" s="66"/>
      <c r="J4" s="32"/>
      <c r="K4" s="32" t="s">
        <v>0</v>
      </c>
      <c r="L4" s="33" t="s">
        <v>1</v>
      </c>
      <c r="M4" s="37"/>
      <c r="N4" s="46"/>
      <c r="O4" s="57" t="s">
        <v>91</v>
      </c>
      <c r="P4" s="58"/>
      <c r="Q4" s="59" t="s">
        <v>92</v>
      </c>
      <c r="R4" s="60"/>
    </row>
    <row r="5" spans="1:18" ht="15.95" customHeight="1" thickBot="1" x14ac:dyDescent="0.25">
      <c r="A5" s="7"/>
      <c r="B5" s="69" t="s">
        <v>81</v>
      </c>
      <c r="C5" s="30" t="s">
        <v>78</v>
      </c>
      <c r="D5" s="22"/>
      <c r="E5" s="22">
        <f>D5*12</f>
        <v>0</v>
      </c>
      <c r="F5" s="28"/>
      <c r="G5" s="17"/>
      <c r="H5" s="68" t="s">
        <v>80</v>
      </c>
      <c r="I5" s="68"/>
      <c r="J5" s="68"/>
      <c r="K5" s="67">
        <f>D11-K60</f>
        <v>-968</v>
      </c>
      <c r="L5" s="64">
        <f>K5*12</f>
        <v>-11616</v>
      </c>
      <c r="M5" s="38"/>
      <c r="N5" s="47"/>
      <c r="O5" s="48" t="s">
        <v>0</v>
      </c>
      <c r="P5" s="49" t="s">
        <v>1</v>
      </c>
      <c r="Q5" s="48" t="s">
        <v>0</v>
      </c>
      <c r="R5" s="49" t="s">
        <v>1</v>
      </c>
    </row>
    <row r="6" spans="1:18" ht="15.95" customHeight="1" x14ac:dyDescent="0.2">
      <c r="A6" s="7"/>
      <c r="B6" s="70"/>
      <c r="C6" s="30" t="s">
        <v>77</v>
      </c>
      <c r="D6" s="22"/>
      <c r="E6" s="22"/>
      <c r="F6" s="28"/>
      <c r="G6" s="17"/>
      <c r="H6" s="68"/>
      <c r="I6" s="68"/>
      <c r="J6" s="68"/>
      <c r="K6" s="67"/>
      <c r="L6" s="64"/>
      <c r="M6" s="38"/>
      <c r="N6" s="50" t="s">
        <v>90</v>
      </c>
      <c r="O6" s="51" t="e">
        <f>K60*F7</f>
        <v>#DIV/0!</v>
      </c>
      <c r="P6" s="52" t="e">
        <f>O6*12</f>
        <v>#DIV/0!</v>
      </c>
      <c r="Q6" s="51" t="e">
        <f>K60*F10</f>
        <v>#DIV/0!</v>
      </c>
      <c r="R6" s="52" t="e">
        <f>Q6*12</f>
        <v>#DIV/0!</v>
      </c>
    </row>
    <row r="7" spans="1:18" ht="15.95" customHeight="1" thickBot="1" x14ac:dyDescent="0.25">
      <c r="A7" s="7"/>
      <c r="B7" s="71"/>
      <c r="C7" s="31" t="s">
        <v>83</v>
      </c>
      <c r="D7" s="21">
        <f>SUM(D5:D6)</f>
        <v>0</v>
      </c>
      <c r="E7" s="21">
        <f>D7*12</f>
        <v>0</v>
      </c>
      <c r="F7" s="29" t="e">
        <f>D7/D11</f>
        <v>#DIV/0!</v>
      </c>
      <c r="G7" s="17"/>
      <c r="H7" s="68" t="s">
        <v>79</v>
      </c>
      <c r="I7" s="68"/>
      <c r="J7" s="68"/>
      <c r="K7" s="67">
        <f>D11-K62</f>
        <v>-718</v>
      </c>
      <c r="L7" s="64">
        <f>K7*12</f>
        <v>-8616</v>
      </c>
      <c r="M7" s="38"/>
      <c r="N7" s="53" t="s">
        <v>87</v>
      </c>
      <c r="O7" s="54" t="e">
        <f>D7-O6</f>
        <v>#DIV/0!</v>
      </c>
      <c r="P7" s="55" t="e">
        <f>O7*12</f>
        <v>#DIV/0!</v>
      </c>
      <c r="Q7" s="54" t="e">
        <f>D10-Q6</f>
        <v>#DIV/0!</v>
      </c>
      <c r="R7" s="55" t="e">
        <f>Q7*12</f>
        <v>#DIV/0!</v>
      </c>
    </row>
    <row r="8" spans="1:18" ht="15.95" customHeight="1" x14ac:dyDescent="0.2">
      <c r="A8" s="7"/>
      <c r="B8" s="69" t="s">
        <v>82</v>
      </c>
      <c r="C8" s="30" t="s">
        <v>78</v>
      </c>
      <c r="D8" s="22"/>
      <c r="E8" s="22">
        <f>D8*12</f>
        <v>0</v>
      </c>
      <c r="F8" s="28"/>
      <c r="G8" s="17"/>
      <c r="H8" s="68"/>
      <c r="I8" s="68"/>
      <c r="J8" s="68"/>
      <c r="K8" s="67"/>
      <c r="L8" s="64"/>
      <c r="M8" s="38"/>
      <c r="N8" s="41"/>
      <c r="O8" s="41"/>
      <c r="P8" s="41"/>
      <c r="Q8" s="41"/>
      <c r="R8" s="41"/>
    </row>
    <row r="9" spans="1:18" ht="15.95" customHeight="1" x14ac:dyDescent="0.2">
      <c r="A9" s="7"/>
      <c r="B9" s="70"/>
      <c r="C9" s="30" t="s">
        <v>77</v>
      </c>
      <c r="D9" s="22"/>
      <c r="E9" s="22"/>
      <c r="F9" s="28"/>
      <c r="G9" s="17"/>
      <c r="H9" s="68" t="s">
        <v>76</v>
      </c>
      <c r="I9" s="68"/>
      <c r="J9" s="68"/>
      <c r="K9" s="67">
        <f>K7-K5</f>
        <v>250</v>
      </c>
      <c r="L9" s="64">
        <f>K9*12</f>
        <v>3000</v>
      </c>
      <c r="M9" s="37"/>
      <c r="N9" s="42"/>
      <c r="O9" s="42"/>
      <c r="P9" s="40"/>
      <c r="Q9" s="40"/>
    </row>
    <row r="10" spans="1:18" ht="15.95" customHeight="1" x14ac:dyDescent="0.2">
      <c r="A10" s="7"/>
      <c r="B10" s="71"/>
      <c r="C10" s="31" t="s">
        <v>83</v>
      </c>
      <c r="D10" s="21">
        <f>SUM(D8:D9)</f>
        <v>0</v>
      </c>
      <c r="E10" s="21">
        <f>D10*12</f>
        <v>0</v>
      </c>
      <c r="F10" s="29" t="e">
        <f>D10/D11</f>
        <v>#DIV/0!</v>
      </c>
      <c r="G10" s="17"/>
      <c r="H10" s="68"/>
      <c r="I10" s="68"/>
      <c r="J10" s="68"/>
      <c r="K10" s="67"/>
      <c r="L10" s="64"/>
      <c r="M10" s="37"/>
      <c r="N10" s="42"/>
      <c r="O10" s="42"/>
      <c r="P10" s="39"/>
      <c r="Q10" s="39"/>
    </row>
    <row r="11" spans="1:18" ht="15.95" customHeight="1" x14ac:dyDescent="0.2">
      <c r="A11" s="7"/>
      <c r="B11" s="65" t="s">
        <v>3</v>
      </c>
      <c r="C11" s="65"/>
      <c r="D11" s="21">
        <f>D10+D7</f>
        <v>0</v>
      </c>
      <c r="E11" s="21">
        <f>D11*12</f>
        <v>0</v>
      </c>
      <c r="F11" s="29" t="e">
        <f>D11/D11</f>
        <v>#DIV/0!</v>
      </c>
      <c r="G11" s="17"/>
      <c r="H11" s="34"/>
      <c r="I11" s="34"/>
      <c r="J11" s="34"/>
      <c r="K11" s="35"/>
      <c r="L11" s="35"/>
      <c r="M11" s="37"/>
      <c r="N11" s="44"/>
      <c r="O11" s="44"/>
      <c r="P11" s="44"/>
      <c r="Q11" s="44"/>
    </row>
    <row r="12" spans="1:18" ht="15.95" customHeight="1" x14ac:dyDescent="0.2">
      <c r="A12" s="7"/>
      <c r="B12" s="20"/>
      <c r="C12" s="20"/>
      <c r="D12" s="19"/>
      <c r="E12" s="18"/>
      <c r="F12" s="18"/>
      <c r="G12" s="17"/>
      <c r="H12" s="16"/>
      <c r="I12" s="16"/>
      <c r="J12" s="16"/>
      <c r="K12" s="15"/>
      <c r="M12" s="37"/>
      <c r="N12" s="44"/>
      <c r="O12" s="45"/>
      <c r="P12" s="44"/>
      <c r="Q12" s="45"/>
    </row>
    <row r="13" spans="1:18" ht="15.95" customHeight="1" x14ac:dyDescent="0.2">
      <c r="A13" s="7"/>
      <c r="B13" s="6" t="s">
        <v>75</v>
      </c>
      <c r="C13" s="12" t="s">
        <v>24</v>
      </c>
      <c r="D13" s="12" t="s">
        <v>23</v>
      </c>
      <c r="E13" s="11" t="s">
        <v>22</v>
      </c>
      <c r="F13" s="25"/>
      <c r="G13" s="14"/>
      <c r="H13" s="6" t="s">
        <v>74</v>
      </c>
      <c r="I13" s="12" t="s">
        <v>24</v>
      </c>
      <c r="J13" s="12" t="s">
        <v>23</v>
      </c>
      <c r="K13" s="11" t="s">
        <v>22</v>
      </c>
      <c r="M13" s="37"/>
      <c r="N13" s="43"/>
      <c r="O13" s="43"/>
      <c r="P13" s="43"/>
      <c r="Q13" s="43"/>
    </row>
    <row r="14" spans="1:18" ht="15.75" customHeight="1" x14ac:dyDescent="0.2">
      <c r="A14" s="7"/>
      <c r="B14" s="9" t="s">
        <v>73</v>
      </c>
      <c r="C14" s="5">
        <v>550</v>
      </c>
      <c r="D14" s="5">
        <v>550</v>
      </c>
      <c r="E14" s="8">
        <f>Tabelle1[Geplante Kosten]-Tabelle1[Istkosten]</f>
        <v>0</v>
      </c>
      <c r="F14" s="26"/>
      <c r="G14" s="10"/>
      <c r="H14" s="9" t="s">
        <v>72</v>
      </c>
      <c r="I14" s="5"/>
      <c r="J14" s="5"/>
      <c r="K14" s="8">
        <f>Tabelle2[Geplante Kosten]-Tabelle2[Istkosten]</f>
        <v>0</v>
      </c>
      <c r="M14" s="37"/>
      <c r="N14" s="37"/>
      <c r="O14" s="37"/>
      <c r="P14" s="37"/>
      <c r="Q14" s="37"/>
    </row>
    <row r="15" spans="1:18" ht="15.75" customHeight="1" x14ac:dyDescent="0.2">
      <c r="A15" s="7"/>
      <c r="B15" s="9" t="s">
        <v>85</v>
      </c>
      <c r="C15" s="5">
        <v>20</v>
      </c>
      <c r="D15" s="5">
        <v>20</v>
      </c>
      <c r="E15" s="8">
        <f>Tabelle1[Geplante Kosten]-Tabelle1[Istkosten]</f>
        <v>0</v>
      </c>
      <c r="F15" s="26"/>
      <c r="G15" s="10"/>
      <c r="H15" s="9" t="s">
        <v>71</v>
      </c>
      <c r="I15" s="5"/>
      <c r="J15" s="5"/>
      <c r="K15" s="8">
        <f>Tabelle2[Geplante Kosten]-Tabelle2[Istkosten]</f>
        <v>0</v>
      </c>
    </row>
    <row r="16" spans="1:18" ht="15.75" customHeight="1" x14ac:dyDescent="0.2">
      <c r="A16" s="7"/>
      <c r="B16" s="9" t="s">
        <v>6</v>
      </c>
      <c r="C16" s="5">
        <v>85</v>
      </c>
      <c r="D16" s="5">
        <v>85</v>
      </c>
      <c r="E16" s="8">
        <f>Tabelle1[Geplante Kosten]-Tabelle1[Istkosten]</f>
        <v>0</v>
      </c>
      <c r="F16" s="26"/>
      <c r="G16" s="10"/>
      <c r="H16" s="9" t="s">
        <v>70</v>
      </c>
      <c r="I16" s="5"/>
      <c r="J16" s="5"/>
      <c r="K16" s="8">
        <f>Tabelle2[Geplante Kosten]-Tabelle2[Istkosten]</f>
        <v>0</v>
      </c>
    </row>
    <row r="17" spans="1:11" ht="15.75" customHeight="1" x14ac:dyDescent="0.2">
      <c r="A17" s="7"/>
      <c r="B17" s="9" t="s">
        <v>69</v>
      </c>
      <c r="C17" s="5"/>
      <c r="D17" s="5"/>
      <c r="E17" s="8">
        <f>Tabelle1[Geplante Kosten]-Tabelle1[Istkosten]</f>
        <v>0</v>
      </c>
      <c r="F17" s="26"/>
      <c r="G17" s="10"/>
      <c r="H17" s="9" t="s">
        <v>68</v>
      </c>
      <c r="I17" s="5"/>
      <c r="J17" s="5"/>
      <c r="K17" s="8">
        <f>Tabelle2[Geplante Kosten]-Tabelle2[Istkosten]</f>
        <v>0</v>
      </c>
    </row>
    <row r="18" spans="1:11" ht="15.75" customHeight="1" x14ac:dyDescent="0.2">
      <c r="A18" s="7"/>
      <c r="B18" s="9" t="s">
        <v>67</v>
      </c>
      <c r="C18" s="5"/>
      <c r="D18" s="5"/>
      <c r="E18" s="8">
        <f>Tabelle1[Geplante Kosten]-Tabelle1[Istkosten]</f>
        <v>0</v>
      </c>
      <c r="F18" s="26"/>
      <c r="G18" s="10"/>
      <c r="H18" s="9" t="s">
        <v>66</v>
      </c>
      <c r="I18" s="5"/>
      <c r="J18" s="5"/>
      <c r="K18" s="8">
        <f>Tabelle2[Geplante Kosten]-Tabelle2[Istkosten]</f>
        <v>0</v>
      </c>
    </row>
    <row r="19" spans="1:11" ht="15.75" customHeight="1" x14ac:dyDescent="0.2">
      <c r="A19" s="7"/>
      <c r="B19" s="9" t="s">
        <v>86</v>
      </c>
      <c r="C19" s="5">
        <v>17</v>
      </c>
      <c r="D19" s="5">
        <v>17</v>
      </c>
      <c r="E19" s="8">
        <f>Tabelle1[Geplante Kosten]-Tabelle1[Istkosten]</f>
        <v>0</v>
      </c>
      <c r="F19" s="26"/>
      <c r="G19" s="10"/>
      <c r="H19" s="9" t="s">
        <v>65</v>
      </c>
      <c r="I19" s="5"/>
      <c r="J19" s="5"/>
      <c r="K19" s="8">
        <f>Tabelle2[Geplante Kosten]-Tabelle2[Istkosten]</f>
        <v>0</v>
      </c>
    </row>
    <row r="20" spans="1:11" ht="15.75" customHeight="1" x14ac:dyDescent="0.2">
      <c r="A20" s="7"/>
      <c r="B20" s="9" t="s">
        <v>64</v>
      </c>
      <c r="C20" s="5"/>
      <c r="D20" s="5"/>
      <c r="E20" s="8">
        <f>Tabelle1[Geplante Kosten]-Tabelle1[Istkosten]</f>
        <v>0</v>
      </c>
      <c r="F20" s="26"/>
      <c r="G20" s="10"/>
      <c r="H20" s="9" t="s">
        <v>14</v>
      </c>
      <c r="I20" s="5"/>
      <c r="J20" s="5"/>
      <c r="K20" s="8">
        <f>Tabelle2[Geplante Kosten]-Tabelle2[Istkosten]</f>
        <v>0</v>
      </c>
    </row>
    <row r="21" spans="1:11" ht="15.75" customHeight="1" x14ac:dyDescent="0.2">
      <c r="A21" s="7"/>
      <c r="B21" s="9" t="s">
        <v>63</v>
      </c>
      <c r="C21" s="5"/>
      <c r="D21" s="5"/>
      <c r="E21" s="8">
        <f>Tabelle1[Geplante Kosten]-Tabelle1[Istkosten]</f>
        <v>0</v>
      </c>
      <c r="F21" s="26"/>
      <c r="G21" s="10"/>
      <c r="H21" s="9" t="s">
        <v>14</v>
      </c>
      <c r="I21" s="5"/>
      <c r="J21" s="5"/>
      <c r="K21" s="8">
        <f>Tabelle2[Geplante Kosten]-Tabelle2[Istkosten]</f>
        <v>0</v>
      </c>
    </row>
    <row r="22" spans="1:11" ht="15.75" customHeight="1" x14ac:dyDescent="0.2">
      <c r="A22" s="7"/>
      <c r="B22" s="9" t="s">
        <v>62</v>
      </c>
      <c r="C22" s="5"/>
      <c r="D22" s="5"/>
      <c r="E22" s="8">
        <f>Tabelle1[Geplante Kosten]-Tabelle1[Istkosten]</f>
        <v>0</v>
      </c>
      <c r="F22" s="26"/>
      <c r="G22" s="10"/>
      <c r="H22" s="9" t="s">
        <v>14</v>
      </c>
      <c r="I22" s="5"/>
      <c r="J22" s="5"/>
      <c r="K22" s="8">
        <f>Tabelle2[Geplante Kosten]-Tabelle2[Istkosten]</f>
        <v>0</v>
      </c>
    </row>
    <row r="23" spans="1:11" ht="15.75" customHeight="1" x14ac:dyDescent="0.2">
      <c r="A23" s="7"/>
      <c r="B23" s="9" t="s">
        <v>14</v>
      </c>
      <c r="C23" s="5"/>
      <c r="D23" s="5"/>
      <c r="E23" s="8">
        <f>Tabelle1[Geplante Kosten]-Tabelle1[Istkosten]</f>
        <v>0</v>
      </c>
      <c r="F23" s="26"/>
      <c r="G23" s="10"/>
      <c r="H23" s="6" t="s">
        <v>12</v>
      </c>
      <c r="I23" s="13">
        <f>SUBTOTAL(109,Tabelle2[Geplante Kosten])</f>
        <v>0</v>
      </c>
      <c r="J23" s="5">
        <f>SUBTOTAL(109,Tabelle2[Istkosten])</f>
        <v>0</v>
      </c>
      <c r="K23" s="4">
        <f>SUBTOTAL(109,Tabelle2[Differenz])</f>
        <v>0</v>
      </c>
    </row>
    <row r="24" spans="1:11" ht="15.75" customHeight="1" x14ac:dyDescent="0.2">
      <c r="A24" s="7"/>
      <c r="B24" s="6" t="s">
        <v>12</v>
      </c>
      <c r="C24" s="5">
        <f>SUBTOTAL(109,Tabelle1[Geplante Kosten])</f>
        <v>672</v>
      </c>
      <c r="D24" s="5">
        <f>SUBTOTAL(109,Tabelle1[Istkosten])</f>
        <v>672</v>
      </c>
      <c r="E24" s="4">
        <f>SUBTOTAL(109,Tabelle1[Differenz])</f>
        <v>0</v>
      </c>
      <c r="F24" s="27"/>
      <c r="G24" s="10"/>
      <c r="H24" s="75"/>
      <c r="I24" s="75"/>
      <c r="J24" s="75"/>
      <c r="K24" s="75"/>
    </row>
    <row r="25" spans="1:11" ht="15.75" customHeight="1" x14ac:dyDescent="0.2">
      <c r="A25" s="7"/>
      <c r="B25" s="74"/>
      <c r="C25" s="74"/>
      <c r="D25" s="74"/>
      <c r="E25" s="74"/>
      <c r="F25" s="10"/>
      <c r="G25" s="10"/>
      <c r="H25" s="6" t="s">
        <v>61</v>
      </c>
      <c r="I25" s="12" t="s">
        <v>24</v>
      </c>
      <c r="J25" s="12" t="s">
        <v>23</v>
      </c>
      <c r="K25" s="11" t="s">
        <v>22</v>
      </c>
    </row>
    <row r="26" spans="1:11" ht="15.75" customHeight="1" x14ac:dyDescent="0.2">
      <c r="A26" s="7"/>
      <c r="B26" s="6" t="s">
        <v>60</v>
      </c>
      <c r="C26" s="12" t="s">
        <v>24</v>
      </c>
      <c r="D26" s="12" t="s">
        <v>23</v>
      </c>
      <c r="E26" s="11" t="s">
        <v>22</v>
      </c>
      <c r="F26" s="25"/>
      <c r="G26" s="10"/>
      <c r="H26" s="9" t="s">
        <v>59</v>
      </c>
      <c r="I26" s="5"/>
      <c r="J26" s="5"/>
      <c r="K26" s="8">
        <f>Tabelle8[Geplante Kosten]-Tabelle8[Istkosten]</f>
        <v>0</v>
      </c>
    </row>
    <row r="27" spans="1:11" ht="15.75" customHeight="1" x14ac:dyDescent="0.2">
      <c r="A27" s="7"/>
      <c r="B27" s="9" t="s">
        <v>58</v>
      </c>
      <c r="C27" s="5"/>
      <c r="D27" s="5"/>
      <c r="E27" s="8">
        <f>Tabelle3[Geplante Kosten]-Tabelle3[Istkosten]</f>
        <v>0</v>
      </c>
      <c r="F27" s="26"/>
      <c r="G27" s="10"/>
      <c r="H27" s="9" t="s">
        <v>57</v>
      </c>
      <c r="I27" s="5"/>
      <c r="J27" s="5"/>
      <c r="K27" s="8">
        <f>Tabelle8[Geplante Kosten]-Tabelle8[Istkosten]</f>
        <v>0</v>
      </c>
    </row>
    <row r="28" spans="1:11" ht="15.75" customHeight="1" x14ac:dyDescent="0.2">
      <c r="A28" s="7"/>
      <c r="B28" s="9" t="s">
        <v>56</v>
      </c>
      <c r="C28" s="5"/>
      <c r="D28" s="5"/>
      <c r="E28" s="8">
        <f>Tabelle3[Geplante Kosten]-Tabelle3[Istkosten]</f>
        <v>0</v>
      </c>
      <c r="F28" s="26"/>
      <c r="G28" s="10"/>
      <c r="H28" s="9" t="s">
        <v>53</v>
      </c>
      <c r="I28" s="5"/>
      <c r="J28" s="5"/>
      <c r="K28" s="8">
        <f>Tabelle8[Geplante Kosten]-Tabelle8[Istkosten]</f>
        <v>0</v>
      </c>
    </row>
    <row r="29" spans="1:11" ht="15.75" customHeight="1" x14ac:dyDescent="0.2">
      <c r="A29" s="7"/>
      <c r="B29" s="9" t="s">
        <v>55</v>
      </c>
      <c r="C29" s="5"/>
      <c r="D29" s="5"/>
      <c r="E29" s="8">
        <f>Tabelle3[Geplante Kosten]-Tabelle3[Istkosten]</f>
        <v>0</v>
      </c>
      <c r="F29" s="26"/>
      <c r="G29" s="10"/>
      <c r="H29" s="9" t="s">
        <v>53</v>
      </c>
      <c r="I29" s="5"/>
      <c r="J29" s="5"/>
      <c r="K29" s="8">
        <f>Tabelle8[Geplante Kosten]-Tabelle8[Istkosten]</f>
        <v>0</v>
      </c>
    </row>
    <row r="30" spans="1:11" ht="15.75" customHeight="1" x14ac:dyDescent="0.2">
      <c r="A30" s="7"/>
      <c r="B30" s="9" t="s">
        <v>54</v>
      </c>
      <c r="C30" s="5"/>
      <c r="D30" s="5"/>
      <c r="E30" s="8">
        <f>Tabelle3[Geplante Kosten]-Tabelle3[Istkosten]</f>
        <v>0</v>
      </c>
      <c r="F30" s="26"/>
      <c r="G30" s="10"/>
      <c r="H30" s="9" t="s">
        <v>53</v>
      </c>
      <c r="I30" s="5"/>
      <c r="J30" s="5"/>
      <c r="K30" s="8">
        <f>Tabelle8[Geplante Kosten]-Tabelle8[Istkosten]</f>
        <v>0</v>
      </c>
    </row>
    <row r="31" spans="1:11" ht="15.75" customHeight="1" x14ac:dyDescent="0.2">
      <c r="A31" s="7"/>
      <c r="B31" s="9" t="s">
        <v>52</v>
      </c>
      <c r="C31" s="5"/>
      <c r="D31" s="5"/>
      <c r="E31" s="8">
        <f>Tabelle3[Geplante Kosten]-Tabelle3[Istkosten]</f>
        <v>0</v>
      </c>
      <c r="F31" s="26"/>
      <c r="G31" s="10"/>
      <c r="H31" s="9" t="s">
        <v>14</v>
      </c>
      <c r="I31" s="5"/>
      <c r="J31" s="5"/>
      <c r="K31" s="8">
        <f>Tabelle8[Geplante Kosten]-Tabelle8[Istkosten]</f>
        <v>0</v>
      </c>
    </row>
    <row r="32" spans="1:11" ht="15.75" customHeight="1" x14ac:dyDescent="0.2">
      <c r="A32" s="7"/>
      <c r="B32" s="9" t="s">
        <v>51</v>
      </c>
      <c r="C32" s="5"/>
      <c r="D32" s="5"/>
      <c r="E32" s="8">
        <f>Tabelle3[Geplante Kosten]-Tabelle3[Istkosten]</f>
        <v>0</v>
      </c>
      <c r="F32" s="26"/>
      <c r="G32" s="10"/>
      <c r="H32" s="6" t="s">
        <v>12</v>
      </c>
      <c r="I32" s="5">
        <f>SUBTOTAL(109,Tabelle8[Geplante Kosten])</f>
        <v>0</v>
      </c>
      <c r="J32" s="5">
        <f>SUBTOTAL(109,Tabelle8[Istkosten])</f>
        <v>0</v>
      </c>
      <c r="K32" s="4">
        <f>SUBTOTAL(109,Tabelle8[Differenz])</f>
        <v>0</v>
      </c>
    </row>
    <row r="33" spans="1:11" ht="15.75" customHeight="1" x14ac:dyDescent="0.2">
      <c r="A33" s="7"/>
      <c r="B33" s="9" t="s">
        <v>14</v>
      </c>
      <c r="C33" s="5"/>
      <c r="D33" s="5"/>
      <c r="E33" s="8">
        <f>Tabelle3[Geplante Kosten]-Tabelle3[Istkosten]</f>
        <v>0</v>
      </c>
      <c r="F33" s="26"/>
      <c r="G33" s="10"/>
      <c r="H33" s="74"/>
      <c r="I33" s="74"/>
      <c r="J33" s="74"/>
      <c r="K33" s="74"/>
    </row>
    <row r="34" spans="1:11" ht="15.75" customHeight="1" x14ac:dyDescent="0.2">
      <c r="A34" s="7"/>
      <c r="B34" s="6" t="s">
        <v>12</v>
      </c>
      <c r="C34" s="5">
        <f>SUBTOTAL(109,Tabelle3[Geplante Kosten])</f>
        <v>0</v>
      </c>
      <c r="D34" s="5">
        <f>SUBTOTAL(109,Tabelle3[Istkosten])</f>
        <v>0</v>
      </c>
      <c r="E34" s="4">
        <f>SUBTOTAL(109,Tabelle3[Differenz])</f>
        <v>0</v>
      </c>
      <c r="F34" s="27"/>
      <c r="G34" s="10"/>
      <c r="H34" s="6" t="s">
        <v>50</v>
      </c>
      <c r="I34" s="12" t="s">
        <v>24</v>
      </c>
      <c r="J34" s="12" t="s">
        <v>23</v>
      </c>
      <c r="K34" s="11" t="s">
        <v>22</v>
      </c>
    </row>
    <row r="35" spans="1:11" ht="15.75" customHeight="1" x14ac:dyDescent="0.2">
      <c r="A35" s="7"/>
      <c r="B35" s="74"/>
      <c r="C35" s="74"/>
      <c r="D35" s="74"/>
      <c r="E35" s="74"/>
      <c r="F35" s="10"/>
      <c r="G35" s="10"/>
      <c r="H35" s="9" t="s">
        <v>49</v>
      </c>
      <c r="I35" s="5"/>
      <c r="J35" s="5"/>
      <c r="K35" s="8">
        <f>Tabelle9[Geplante Kosten]-Tabelle9[Istkosten]</f>
        <v>0</v>
      </c>
    </row>
    <row r="36" spans="1:11" ht="15.75" customHeight="1" x14ac:dyDescent="0.2">
      <c r="A36" s="7"/>
      <c r="B36" s="6" t="s">
        <v>48</v>
      </c>
      <c r="C36" s="12" t="s">
        <v>24</v>
      </c>
      <c r="D36" s="12" t="s">
        <v>23</v>
      </c>
      <c r="E36" s="11" t="s">
        <v>22</v>
      </c>
      <c r="F36" s="25"/>
      <c r="G36" s="10"/>
      <c r="H36" s="9" t="s">
        <v>47</v>
      </c>
      <c r="I36" s="5"/>
      <c r="J36" s="5"/>
      <c r="K36" s="8">
        <f>Tabelle9[Geplante Kosten]-Tabelle9[Istkosten]</f>
        <v>0</v>
      </c>
    </row>
    <row r="37" spans="1:11" ht="15.75" customHeight="1" x14ac:dyDescent="0.2">
      <c r="A37" s="7"/>
      <c r="B37" s="9" t="s">
        <v>46</v>
      </c>
      <c r="C37" s="5"/>
      <c r="D37" s="5"/>
      <c r="E37" s="8">
        <f>Tabelle4[Geplante Kosten]-Tabelle4[Istkosten]</f>
        <v>0</v>
      </c>
      <c r="F37" s="26"/>
      <c r="G37" s="10"/>
      <c r="H37" s="9" t="s">
        <v>45</v>
      </c>
      <c r="I37" s="5"/>
      <c r="J37" s="5"/>
      <c r="K37" s="8">
        <f>Tabelle9[Geplante Kosten]-Tabelle9[Istkosten]</f>
        <v>0</v>
      </c>
    </row>
    <row r="38" spans="1:11" ht="15.75" customHeight="1" x14ac:dyDescent="0.2">
      <c r="A38" s="7"/>
      <c r="B38" s="9" t="s">
        <v>44</v>
      </c>
      <c r="C38" s="5"/>
      <c r="D38" s="5"/>
      <c r="E38" s="8">
        <f>Tabelle4[Geplante Kosten]-Tabelle4[Istkosten]</f>
        <v>0</v>
      </c>
      <c r="F38" s="26"/>
      <c r="G38" s="10"/>
      <c r="H38" s="9" t="s">
        <v>14</v>
      </c>
      <c r="I38" s="5"/>
      <c r="J38" s="5"/>
      <c r="K38" s="8">
        <f>Tabelle9[Geplante Kosten]-Tabelle9[Istkosten]</f>
        <v>0</v>
      </c>
    </row>
    <row r="39" spans="1:11" ht="15.75" customHeight="1" x14ac:dyDescent="0.2">
      <c r="A39" s="7"/>
      <c r="B39" s="9" t="s">
        <v>43</v>
      </c>
      <c r="C39" s="5"/>
      <c r="D39" s="5"/>
      <c r="E39" s="8">
        <f>Tabelle4[Geplante Kosten]-Tabelle4[Istkosten]</f>
        <v>0</v>
      </c>
      <c r="F39" s="26"/>
      <c r="G39" s="10"/>
      <c r="H39" s="6" t="s">
        <v>12</v>
      </c>
      <c r="I39" s="5">
        <f>SUBTOTAL(109,Tabelle9[Geplante Kosten])</f>
        <v>0</v>
      </c>
      <c r="J39" s="5">
        <f>SUBTOTAL(109,Tabelle9[Istkosten])</f>
        <v>0</v>
      </c>
      <c r="K39" s="4">
        <f>SUBTOTAL(109,Tabelle9[Differenz])</f>
        <v>0</v>
      </c>
    </row>
    <row r="40" spans="1:11" ht="15.75" customHeight="1" x14ac:dyDescent="0.2">
      <c r="A40" s="7"/>
      <c r="B40" s="9" t="s">
        <v>14</v>
      </c>
      <c r="C40" s="5"/>
      <c r="D40" s="5"/>
      <c r="E40" s="8">
        <f>Tabelle4[Geplante Kosten]-Tabelle4[Istkosten]</f>
        <v>0</v>
      </c>
      <c r="F40" s="26"/>
      <c r="G40" s="10"/>
      <c r="H40" s="74"/>
      <c r="I40" s="74"/>
      <c r="J40" s="74"/>
      <c r="K40" s="74"/>
    </row>
    <row r="41" spans="1:11" ht="15.75" customHeight="1" x14ac:dyDescent="0.2">
      <c r="A41" s="7"/>
      <c r="B41" s="6" t="s">
        <v>12</v>
      </c>
      <c r="C41" s="5">
        <f>SUBTOTAL(109,Tabelle4[Geplante Kosten])</f>
        <v>0</v>
      </c>
      <c r="D41" s="5">
        <f>SUBTOTAL(109,Tabelle4[Istkosten])</f>
        <v>0</v>
      </c>
      <c r="E41" s="4">
        <f>SUBTOTAL(109,Tabelle4[Differenz])</f>
        <v>0</v>
      </c>
      <c r="F41" s="27"/>
      <c r="G41" s="10"/>
      <c r="H41" s="6" t="s">
        <v>42</v>
      </c>
      <c r="I41" s="12" t="s">
        <v>24</v>
      </c>
      <c r="J41" s="12" t="s">
        <v>23</v>
      </c>
      <c r="K41" s="11" t="s">
        <v>22</v>
      </c>
    </row>
    <row r="42" spans="1:11" ht="15.75" customHeight="1" x14ac:dyDescent="0.2">
      <c r="A42" s="7"/>
      <c r="B42" s="74"/>
      <c r="C42" s="74"/>
      <c r="D42" s="74"/>
      <c r="E42" s="74"/>
      <c r="F42" s="10"/>
      <c r="G42" s="10"/>
      <c r="H42" s="9" t="s">
        <v>41</v>
      </c>
      <c r="I42" s="5"/>
      <c r="J42" s="5"/>
      <c r="K42" s="8">
        <f>Tabelle10[Geplante Kosten]-Tabelle10[Istkosten]</f>
        <v>0</v>
      </c>
    </row>
    <row r="43" spans="1:11" ht="15.75" customHeight="1" x14ac:dyDescent="0.2">
      <c r="A43" s="7"/>
      <c r="B43" s="6" t="s">
        <v>40</v>
      </c>
      <c r="C43" s="12" t="s">
        <v>24</v>
      </c>
      <c r="D43" s="12" t="s">
        <v>23</v>
      </c>
      <c r="E43" s="11" t="s">
        <v>22</v>
      </c>
      <c r="F43" s="25"/>
      <c r="G43" s="10"/>
      <c r="H43" s="9" t="s">
        <v>39</v>
      </c>
      <c r="I43" s="5"/>
      <c r="J43" s="5"/>
      <c r="K43" s="8">
        <f>Tabelle10[Geplante Kosten]-Tabelle10[Istkosten]</f>
        <v>0</v>
      </c>
    </row>
    <row r="44" spans="1:11" ht="15.75" customHeight="1" x14ac:dyDescent="0.2">
      <c r="A44" s="7"/>
      <c r="B44" s="9" t="s">
        <v>33</v>
      </c>
      <c r="C44" s="5">
        <v>250</v>
      </c>
      <c r="D44" s="5"/>
      <c r="E44" s="8">
        <f>Tabelle5[Geplante Kosten]-Tabelle5[Istkosten]</f>
        <v>250</v>
      </c>
      <c r="F44" s="26"/>
      <c r="G44" s="10"/>
      <c r="H44" s="9" t="s">
        <v>14</v>
      </c>
      <c r="I44" s="5"/>
      <c r="J44" s="5"/>
      <c r="K44" s="8">
        <f>Tabelle10[Geplante Kosten]-Tabelle10[Istkosten]</f>
        <v>0</v>
      </c>
    </row>
    <row r="45" spans="1:11" ht="15.75" customHeight="1" x14ac:dyDescent="0.2">
      <c r="A45" s="7"/>
      <c r="B45" s="9" t="s">
        <v>38</v>
      </c>
      <c r="C45" s="5"/>
      <c r="D45" s="5"/>
      <c r="E45" s="8">
        <f>Tabelle5[Geplante Kosten]-Tabelle5[Istkosten]</f>
        <v>0</v>
      </c>
      <c r="F45" s="26"/>
      <c r="G45" s="10"/>
      <c r="H45" s="6" t="s">
        <v>12</v>
      </c>
      <c r="I45" s="5">
        <f>SUBTOTAL(109,Tabelle10[Geplante Kosten])</f>
        <v>0</v>
      </c>
      <c r="J45" s="5">
        <f>SUBTOTAL(109,Tabelle10[Istkosten])</f>
        <v>0</v>
      </c>
      <c r="K45" s="4">
        <f>SUBTOTAL(109,Tabelle10[Differenz])</f>
        <v>0</v>
      </c>
    </row>
    <row r="46" spans="1:11" ht="15.75" customHeight="1" x14ac:dyDescent="0.2">
      <c r="A46" s="7"/>
      <c r="B46" s="9" t="s">
        <v>14</v>
      </c>
      <c r="C46" s="5"/>
      <c r="D46" s="5"/>
      <c r="E46" s="8">
        <f>Tabelle5[Geplante Kosten]-Tabelle5[Istkosten]</f>
        <v>0</v>
      </c>
      <c r="F46" s="26"/>
      <c r="G46" s="10"/>
      <c r="H46" s="74"/>
      <c r="I46" s="74"/>
      <c r="J46" s="74"/>
      <c r="K46" s="74"/>
    </row>
    <row r="47" spans="1:11" ht="15.75" customHeight="1" x14ac:dyDescent="0.2">
      <c r="A47" s="7"/>
      <c r="B47" s="6" t="s">
        <v>12</v>
      </c>
      <c r="C47" s="5">
        <f>SUBTOTAL(109,Tabelle5[Geplante Kosten])</f>
        <v>250</v>
      </c>
      <c r="D47" s="5">
        <f>SUBTOTAL(109,Tabelle5[Istkosten])</f>
        <v>0</v>
      </c>
      <c r="E47" s="4">
        <f>SUBTOTAL(109,Tabelle5[Differenz])</f>
        <v>250</v>
      </c>
      <c r="F47" s="27"/>
      <c r="G47" s="10"/>
      <c r="H47" s="6" t="s">
        <v>37</v>
      </c>
      <c r="I47" s="12" t="s">
        <v>24</v>
      </c>
      <c r="J47" s="12" t="s">
        <v>23</v>
      </c>
      <c r="K47" s="11" t="s">
        <v>22</v>
      </c>
    </row>
    <row r="48" spans="1:11" ht="15.75" customHeight="1" x14ac:dyDescent="0.2">
      <c r="A48" s="7"/>
      <c r="B48" s="74"/>
      <c r="C48" s="74"/>
      <c r="D48" s="74"/>
      <c r="E48" s="74"/>
      <c r="F48" s="10"/>
      <c r="G48" s="10"/>
      <c r="H48" s="9" t="s">
        <v>36</v>
      </c>
      <c r="I48" s="5"/>
      <c r="J48" s="5"/>
      <c r="K48" s="8">
        <f>Tabelle11[Geplante Kosten]-Tabelle11[Istkosten]</f>
        <v>0</v>
      </c>
    </row>
    <row r="49" spans="1:11" ht="15.75" customHeight="1" x14ac:dyDescent="0.2">
      <c r="A49" s="7"/>
      <c r="B49" s="6" t="s">
        <v>35</v>
      </c>
      <c r="C49" s="12" t="s">
        <v>24</v>
      </c>
      <c r="D49" s="12" t="s">
        <v>23</v>
      </c>
      <c r="E49" s="11" t="s">
        <v>22</v>
      </c>
      <c r="F49" s="25"/>
      <c r="G49" s="10"/>
      <c r="H49" s="9" t="s">
        <v>34</v>
      </c>
      <c r="I49" s="5"/>
      <c r="J49" s="5"/>
      <c r="K49" s="8">
        <f>Tabelle11[Geplante Kosten]-Tabelle11[Istkosten]</f>
        <v>0</v>
      </c>
    </row>
    <row r="50" spans="1:11" ht="15.75" customHeight="1" x14ac:dyDescent="0.2">
      <c r="A50" s="7"/>
      <c r="B50" s="9" t="s">
        <v>33</v>
      </c>
      <c r="C50" s="5"/>
      <c r="D50" s="5"/>
      <c r="E50" s="8">
        <f>Tabelle6[Geplante Kosten]-Tabelle6[Istkosten]</f>
        <v>0</v>
      </c>
      <c r="F50" s="26"/>
      <c r="G50" s="10"/>
      <c r="H50" s="9" t="s">
        <v>32</v>
      </c>
      <c r="I50" s="5"/>
      <c r="J50" s="5"/>
      <c r="K50" s="8">
        <f>Tabelle11[Geplante Kosten]-Tabelle11[Istkosten]</f>
        <v>0</v>
      </c>
    </row>
    <row r="51" spans="1:11" ht="15.75" customHeight="1" x14ac:dyDescent="0.2">
      <c r="A51" s="7"/>
      <c r="B51" s="9" t="s">
        <v>21</v>
      </c>
      <c r="C51" s="5"/>
      <c r="D51" s="5"/>
      <c r="E51" s="8">
        <f>Tabelle6[Geplante Kosten]-Tabelle6[Istkosten]</f>
        <v>0</v>
      </c>
      <c r="F51" s="26"/>
      <c r="G51" s="10"/>
      <c r="H51" s="6" t="s">
        <v>12</v>
      </c>
      <c r="I51" s="5">
        <f>SUBTOTAL(109,Tabelle11[Geplante Kosten])</f>
        <v>0</v>
      </c>
      <c r="J51" s="5">
        <f>SUBTOTAL(109,Tabelle11[Istkosten])</f>
        <v>0</v>
      </c>
      <c r="K51" s="4">
        <f>SUBTOTAL(109,Tabelle11[Differenz])</f>
        <v>0</v>
      </c>
    </row>
    <row r="52" spans="1:11" ht="15.75" customHeight="1" x14ac:dyDescent="0.2">
      <c r="A52" s="7"/>
      <c r="B52" s="9" t="s">
        <v>31</v>
      </c>
      <c r="C52" s="5"/>
      <c r="D52" s="5"/>
      <c r="E52" s="8">
        <f>Tabelle6[Geplante Kosten]-Tabelle6[Istkosten]</f>
        <v>0</v>
      </c>
      <c r="F52" s="26"/>
      <c r="G52" s="10"/>
      <c r="H52" s="74"/>
      <c r="I52" s="74"/>
      <c r="J52" s="74"/>
      <c r="K52" s="74"/>
    </row>
    <row r="53" spans="1:11" ht="15.75" customHeight="1" x14ac:dyDescent="0.2">
      <c r="A53" s="7"/>
      <c r="B53" s="9" t="s">
        <v>30</v>
      </c>
      <c r="C53" s="5"/>
      <c r="D53" s="5"/>
      <c r="E53" s="8">
        <f>Tabelle6[Geplante Kosten]-Tabelle6[Istkosten]</f>
        <v>0</v>
      </c>
      <c r="F53" s="26"/>
      <c r="G53" s="10"/>
      <c r="H53" s="6" t="s">
        <v>29</v>
      </c>
      <c r="I53" s="12" t="s">
        <v>24</v>
      </c>
      <c r="J53" s="12" t="s">
        <v>23</v>
      </c>
      <c r="K53" s="11" t="s">
        <v>22</v>
      </c>
    </row>
    <row r="54" spans="1:11" ht="15.75" customHeight="1" x14ac:dyDescent="0.2">
      <c r="A54" s="7"/>
      <c r="B54" s="9" t="s">
        <v>14</v>
      </c>
      <c r="C54" s="5"/>
      <c r="D54" s="5"/>
      <c r="E54" s="8">
        <f>Tabelle6[Geplante Kosten]-Tabelle6[Istkosten]</f>
        <v>0</v>
      </c>
      <c r="F54" s="26"/>
      <c r="G54" s="10"/>
      <c r="H54" s="9" t="s">
        <v>28</v>
      </c>
      <c r="I54" s="5"/>
      <c r="J54" s="5"/>
      <c r="K54" s="8">
        <f>Tabelle12[Geplante Kosten]-Tabelle12[Istkosten]</f>
        <v>0</v>
      </c>
    </row>
    <row r="55" spans="1:11" ht="15.75" customHeight="1" x14ac:dyDescent="0.2">
      <c r="A55" s="7"/>
      <c r="B55" s="6" t="s">
        <v>12</v>
      </c>
      <c r="C55" s="5">
        <f>SUBTOTAL(109,Tabelle6[Geplante Kosten])</f>
        <v>0</v>
      </c>
      <c r="D55" s="5">
        <f>SUBTOTAL(109,Tabelle6[Istkosten])</f>
        <v>0</v>
      </c>
      <c r="E55" s="4">
        <f>SUBTOTAL(109,Tabelle6[Differenz])</f>
        <v>0</v>
      </c>
      <c r="F55" s="27"/>
      <c r="G55" s="10"/>
      <c r="H55" s="9" t="s">
        <v>27</v>
      </c>
      <c r="I55" s="5"/>
      <c r="J55" s="5"/>
      <c r="K55" s="8">
        <f>Tabelle12[Geplante Kosten]-Tabelle12[Istkosten]</f>
        <v>0</v>
      </c>
    </row>
    <row r="56" spans="1:11" ht="15.75" customHeight="1" x14ac:dyDescent="0.2">
      <c r="A56" s="7"/>
      <c r="B56" s="74"/>
      <c r="C56" s="74"/>
      <c r="D56" s="74"/>
      <c r="E56" s="74"/>
      <c r="F56" s="10"/>
      <c r="G56" s="10"/>
      <c r="H56" s="9" t="s">
        <v>26</v>
      </c>
      <c r="I56" s="5"/>
      <c r="J56" s="5"/>
      <c r="K56" s="8">
        <f>Tabelle12[Geplante Kosten]-Tabelle12[Istkosten]</f>
        <v>0</v>
      </c>
    </row>
    <row r="57" spans="1:11" ht="15.75" customHeight="1" x14ac:dyDescent="0.2">
      <c r="A57" s="7"/>
      <c r="B57" s="6" t="s">
        <v>25</v>
      </c>
      <c r="C57" s="12" t="s">
        <v>24</v>
      </c>
      <c r="D57" s="12" t="s">
        <v>23</v>
      </c>
      <c r="E57" s="11" t="s">
        <v>22</v>
      </c>
      <c r="F57" s="25"/>
      <c r="G57" s="10"/>
      <c r="H57" s="9" t="s">
        <v>14</v>
      </c>
      <c r="I57" s="5"/>
      <c r="J57" s="5"/>
      <c r="K57" s="8">
        <f>Tabelle12[Geplante Kosten]-Tabelle12[Istkosten]</f>
        <v>0</v>
      </c>
    </row>
    <row r="58" spans="1:11" ht="15.75" customHeight="1" x14ac:dyDescent="0.2">
      <c r="A58" s="7"/>
      <c r="B58" s="9" t="s">
        <v>21</v>
      </c>
      <c r="C58" s="5"/>
      <c r="D58" s="5"/>
      <c r="E58" s="8">
        <f>Tabelle7[Geplante Kosten]-Tabelle7[Istkosten]</f>
        <v>0</v>
      </c>
      <c r="F58" s="26"/>
      <c r="G58" s="10"/>
      <c r="H58" s="6" t="s">
        <v>12</v>
      </c>
      <c r="I58" s="5">
        <f>SUBTOTAL(109,Tabelle12[Geplante Kosten])</f>
        <v>0</v>
      </c>
      <c r="J58" s="5">
        <f>SUBTOTAL(109,Tabelle12[Istkosten])</f>
        <v>0</v>
      </c>
      <c r="K58" s="4">
        <f>SUBTOTAL(109,Tabelle12[Differenz])</f>
        <v>0</v>
      </c>
    </row>
    <row r="59" spans="1:11" ht="15.75" customHeight="1" x14ac:dyDescent="0.2">
      <c r="A59" s="7"/>
      <c r="B59" s="9" t="s">
        <v>20</v>
      </c>
      <c r="C59" s="5"/>
      <c r="D59" s="5"/>
      <c r="E59" s="8">
        <f>Tabelle7[Geplante Kosten]-Tabelle7[Istkosten]</f>
        <v>0</v>
      </c>
      <c r="F59" s="26"/>
      <c r="G59" s="3"/>
      <c r="H59" s="72"/>
      <c r="I59" s="72"/>
      <c r="J59" s="72"/>
      <c r="K59" s="72"/>
    </row>
    <row r="60" spans="1:11" ht="15.75" customHeight="1" x14ac:dyDescent="0.2">
      <c r="A60" s="7"/>
      <c r="B60" s="9" t="s">
        <v>19</v>
      </c>
      <c r="C60" s="5"/>
      <c r="D60" s="5"/>
      <c r="E60" s="8">
        <f>Tabelle7[Geplante Kosten]-Tabelle7[Istkosten]</f>
        <v>0</v>
      </c>
      <c r="F60" s="26"/>
      <c r="G60" s="3"/>
      <c r="H60" s="68" t="s">
        <v>18</v>
      </c>
      <c r="I60" s="68"/>
      <c r="J60" s="68"/>
      <c r="K60" s="67">
        <f>SUM(C24,C34,C41,C47,C55,C65,I23,I32,I39,I45,I51,I58)</f>
        <v>968</v>
      </c>
    </row>
    <row r="61" spans="1:11" ht="15.75" customHeight="1" x14ac:dyDescent="0.2">
      <c r="A61" s="7"/>
      <c r="B61" s="9" t="s">
        <v>17</v>
      </c>
      <c r="C61" s="5"/>
      <c r="D61" s="5"/>
      <c r="E61" s="8">
        <f>Tabelle7[Geplante Kosten]-Tabelle7[Istkosten]</f>
        <v>0</v>
      </c>
      <c r="F61" s="26"/>
      <c r="G61" s="3"/>
      <c r="H61" s="68"/>
      <c r="I61" s="68"/>
      <c r="J61" s="68"/>
      <c r="K61" s="67"/>
    </row>
    <row r="62" spans="1:11" ht="15.75" customHeight="1" x14ac:dyDescent="0.2">
      <c r="A62" s="7"/>
      <c r="B62" s="9" t="s">
        <v>9</v>
      </c>
      <c r="C62" s="5">
        <v>46</v>
      </c>
      <c r="D62" s="5">
        <v>46</v>
      </c>
      <c r="E62" s="8">
        <f>Tabelle7[Geplante Kosten]-Tabelle7[Istkosten]</f>
        <v>0</v>
      </c>
      <c r="F62" s="26"/>
      <c r="G62" s="3"/>
      <c r="H62" s="68" t="s">
        <v>16</v>
      </c>
      <c r="I62" s="68"/>
      <c r="J62" s="68"/>
      <c r="K62" s="67">
        <f>SUM(D24,D34,D41,D47,D55,D65,J23,J32,J39,J45,J51,J58)</f>
        <v>718</v>
      </c>
    </row>
    <row r="63" spans="1:11" ht="15.75" customHeight="1" x14ac:dyDescent="0.2">
      <c r="A63" s="7"/>
      <c r="B63" s="9" t="s">
        <v>15</v>
      </c>
      <c r="C63" s="5"/>
      <c r="D63" s="13"/>
      <c r="E63" s="8">
        <f>Tabelle7[Geplante Kosten]-Tabelle7[Istkosten]</f>
        <v>0</v>
      </c>
      <c r="F63" s="26"/>
      <c r="G63" s="3"/>
      <c r="H63" s="68"/>
      <c r="I63" s="68"/>
      <c r="J63" s="68"/>
      <c r="K63" s="67"/>
    </row>
    <row r="64" spans="1:11" ht="15.75" customHeight="1" x14ac:dyDescent="0.2">
      <c r="A64" s="7"/>
      <c r="B64" s="9" t="s">
        <v>14</v>
      </c>
      <c r="C64" s="5"/>
      <c r="D64" s="5"/>
      <c r="E64" s="8">
        <f>Tabelle7[Geplante Kosten]-Tabelle7[Istkosten]</f>
        <v>0</v>
      </c>
      <c r="F64" s="26"/>
      <c r="G64" s="3"/>
      <c r="H64" s="68" t="s">
        <v>13</v>
      </c>
      <c r="I64" s="68"/>
      <c r="J64" s="68"/>
      <c r="K64" s="67">
        <f>SUM(E24,E34,E41,E47,E55,E65,K23,K32,K39,K45,K51,K58)</f>
        <v>250</v>
      </c>
    </row>
    <row r="65" spans="1:11" ht="15.75" customHeight="1" x14ac:dyDescent="0.2">
      <c r="A65" s="7"/>
      <c r="B65" s="6" t="s">
        <v>12</v>
      </c>
      <c r="C65" s="5">
        <f>SUBTOTAL(109,Tabelle7[Geplante Kosten])</f>
        <v>46</v>
      </c>
      <c r="D65" s="5">
        <f>SUBTOTAL(109,Tabelle7[Istkosten])</f>
        <v>46</v>
      </c>
      <c r="E65" s="4">
        <f>SUBTOTAL(109,Tabelle7[Differenz])</f>
        <v>0</v>
      </c>
      <c r="F65" s="27"/>
      <c r="G65" s="3"/>
      <c r="H65" s="68"/>
      <c r="I65" s="68"/>
      <c r="J65" s="68"/>
      <c r="K65" s="67"/>
    </row>
    <row r="66" spans="1:11" ht="15.75" customHeight="1" x14ac:dyDescent="0.2"/>
  </sheetData>
  <mergeCells count="36">
    <mergeCell ref="H59:K59"/>
    <mergeCell ref="B2:K2"/>
    <mergeCell ref="H9:J10"/>
    <mergeCell ref="K9:K10"/>
    <mergeCell ref="K5:K6"/>
    <mergeCell ref="B8:B10"/>
    <mergeCell ref="B56:E56"/>
    <mergeCell ref="H24:K24"/>
    <mergeCell ref="H33:K33"/>
    <mergeCell ref="H40:K40"/>
    <mergeCell ref="H46:K46"/>
    <mergeCell ref="H52:K52"/>
    <mergeCell ref="B25:E25"/>
    <mergeCell ref="B35:E35"/>
    <mergeCell ref="B42:E42"/>
    <mergeCell ref="B48:E48"/>
    <mergeCell ref="K64:K65"/>
    <mergeCell ref="H64:J65"/>
    <mergeCell ref="K62:K63"/>
    <mergeCell ref="H62:J63"/>
    <mergeCell ref="H60:J61"/>
    <mergeCell ref="K60:K61"/>
    <mergeCell ref="B11:C11"/>
    <mergeCell ref="B4:C4"/>
    <mergeCell ref="H4:I4"/>
    <mergeCell ref="L5:L6"/>
    <mergeCell ref="L7:L8"/>
    <mergeCell ref="B5:B7"/>
    <mergeCell ref="H7:J8"/>
    <mergeCell ref="H5:J6"/>
    <mergeCell ref="K7:K8"/>
    <mergeCell ref="N2:Q2"/>
    <mergeCell ref="O4:P4"/>
    <mergeCell ref="Q4:R4"/>
    <mergeCell ref="N3:R3"/>
    <mergeCell ref="L9:L10"/>
  </mergeCells>
  <conditionalFormatting sqref="K14:K23 E14:F24 E27:F34 E37:F41 E44:F47 E50:F55 E58:F65 K26:K32 K35:K39 K42:K45 K48:K51 K54:K58">
    <cfRule type="iconSet" priority="1">
      <iconSet iconSet="3Signs">
        <cfvo type="percent" val="0"/>
        <cfvo type="num" val="-20"/>
        <cfvo type="num" val="0"/>
      </iconSet>
    </cfRule>
  </conditionalFormatting>
  <pageMargins left="0.5" right="0.5" top="0.5" bottom="0.5" header="0.5" footer="0.5"/>
  <pageSetup scale="65" orientation="portrait" horizontalDpi="4294967292" r:id="rId1"/>
  <headerFooter alignWithMargins="0"/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Tabelle2</vt:lpstr>
      <vt:lpstr>Persönliches monatliches Budget</vt:lpstr>
      <vt:lpstr>Tabelle3</vt:lpstr>
    </vt:vector>
  </TitlesOfParts>
  <Company>Commerz Direktservice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Alejandro Prieto</dc:creator>
  <cp:lastModifiedBy>David Alejandro Prieto</cp:lastModifiedBy>
  <dcterms:created xsi:type="dcterms:W3CDTF">2019-03-25T14:47:23Z</dcterms:created>
  <dcterms:modified xsi:type="dcterms:W3CDTF">2019-03-25T16:56:29Z</dcterms:modified>
</cp:coreProperties>
</file>