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k\Desktop\Protokolle_LU_Biochemie\Enzymkinetik\Protokoll\src\extraFiles\"/>
    </mc:Choice>
  </mc:AlternateContent>
  <xr:revisionPtr revIDLastSave="0" documentId="10_ncr:100000_{36E0E45E-770B-44C4-90FA-949B0784E328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Messungen + Konz-Zeit-Diagramm" sheetId="1" r:id="rId1"/>
    <sheet name="V_0" sheetId="2" r:id="rId2"/>
    <sheet name="Diagramme" sheetId="3" r:id="rId3"/>
    <sheet name="Vergleichswerte vmax Km (MM LB)" sheetId="4" r:id="rId4"/>
  </sheets>
  <calcPr calcId="179017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K56" i="2" l="1"/>
  <c r="K55" i="2"/>
  <c r="K54" i="2"/>
  <c r="K53" i="2"/>
  <c r="K52" i="2"/>
  <c r="K51" i="2"/>
  <c r="K50" i="2"/>
  <c r="K49" i="2"/>
  <c r="K38" i="2"/>
  <c r="K37" i="2"/>
  <c r="K36" i="2"/>
  <c r="K35" i="2"/>
  <c r="K34" i="2"/>
  <c r="K33" i="2"/>
  <c r="K32" i="2"/>
  <c r="K31" i="2"/>
  <c r="K24" i="2"/>
  <c r="K23" i="2"/>
  <c r="K22" i="2"/>
  <c r="K21" i="2"/>
  <c r="K20" i="2"/>
  <c r="K19" i="2"/>
  <c r="K18" i="2"/>
  <c r="K17" i="2"/>
  <c r="K11" i="2"/>
  <c r="K10" i="2"/>
  <c r="K9" i="2"/>
  <c r="K8" i="2"/>
  <c r="K7" i="2"/>
  <c r="K6" i="2"/>
  <c r="K5" i="2"/>
  <c r="K4" i="2"/>
  <c r="J54" i="1"/>
  <c r="H54" i="1"/>
  <c r="F54" i="1"/>
  <c r="J53" i="1"/>
  <c r="H53" i="1"/>
  <c r="F53" i="1"/>
  <c r="J52" i="1"/>
  <c r="H52" i="1"/>
  <c r="R47" i="1" s="1"/>
  <c r="F52" i="1"/>
  <c r="J51" i="1"/>
  <c r="H51" i="1"/>
  <c r="F51" i="1"/>
  <c r="J50" i="1"/>
  <c r="H50" i="1"/>
  <c r="F50" i="1"/>
  <c r="J49" i="1"/>
  <c r="H49" i="1"/>
  <c r="F49" i="1"/>
  <c r="T48" i="1"/>
  <c r="S48" i="1"/>
  <c r="R48" i="1"/>
  <c r="Q48" i="1"/>
  <c r="P48" i="1"/>
  <c r="O48" i="1"/>
  <c r="J48" i="1"/>
  <c r="N48" i="1" s="1"/>
  <c r="H48" i="1"/>
  <c r="F48" i="1"/>
  <c r="T47" i="1"/>
  <c r="S47" i="1"/>
  <c r="Q47" i="1"/>
  <c r="P47" i="1"/>
  <c r="O47" i="1"/>
  <c r="N47" i="1"/>
  <c r="J47" i="1"/>
  <c r="M48" i="1" s="1"/>
  <c r="H47" i="1"/>
  <c r="M47" i="1" s="1"/>
  <c r="F47" i="1"/>
  <c r="T46" i="1"/>
  <c r="S46" i="1"/>
  <c r="R46" i="1"/>
  <c r="Q46" i="1"/>
  <c r="P46" i="1"/>
  <c r="O46" i="1"/>
  <c r="N46" i="1"/>
  <c r="M46" i="1"/>
  <c r="J46" i="1"/>
  <c r="H46" i="1"/>
  <c r="F46" i="1"/>
  <c r="J43" i="1"/>
  <c r="H43" i="1"/>
  <c r="F43" i="1"/>
  <c r="T35" i="1" s="1"/>
  <c r="J42" i="1"/>
  <c r="H42" i="1"/>
  <c r="F42" i="1"/>
  <c r="J41" i="1"/>
  <c r="R37" i="1" s="1"/>
  <c r="H41" i="1"/>
  <c r="R36" i="1" s="1"/>
  <c r="F41" i="1"/>
  <c r="J40" i="1"/>
  <c r="H40" i="1"/>
  <c r="Q36" i="1" s="1"/>
  <c r="F40" i="1"/>
  <c r="J39" i="1"/>
  <c r="H39" i="1"/>
  <c r="P36" i="1" s="1"/>
  <c r="F39" i="1"/>
  <c r="P35" i="1" s="1"/>
  <c r="J38" i="1"/>
  <c r="O37" i="1" s="1"/>
  <c r="H38" i="1"/>
  <c r="F38" i="1"/>
  <c r="T37" i="1"/>
  <c r="S37" i="1"/>
  <c r="Q37" i="1"/>
  <c r="P37" i="1"/>
  <c r="J37" i="1"/>
  <c r="N37" i="1" s="1"/>
  <c r="H37" i="1"/>
  <c r="N36" i="1" s="1"/>
  <c r="F37" i="1"/>
  <c r="T36" i="1"/>
  <c r="S36" i="1"/>
  <c r="O36" i="1"/>
  <c r="J36" i="1"/>
  <c r="M37" i="1" s="1"/>
  <c r="H36" i="1"/>
  <c r="M36" i="1" s="1"/>
  <c r="F36" i="1"/>
  <c r="S35" i="1"/>
  <c r="R35" i="1"/>
  <c r="Q35" i="1"/>
  <c r="O35" i="1"/>
  <c r="N35" i="1"/>
  <c r="M35" i="1"/>
  <c r="J35" i="1"/>
  <c r="H35" i="1"/>
  <c r="F35" i="1"/>
  <c r="J32" i="1"/>
  <c r="T26" i="1" s="1"/>
  <c r="H32" i="1"/>
  <c r="T25" i="1" s="1"/>
  <c r="F32" i="1"/>
  <c r="J31" i="1"/>
  <c r="H31" i="1"/>
  <c r="S25" i="1" s="1"/>
  <c r="F31" i="1"/>
  <c r="S24" i="1" s="1"/>
  <c r="J30" i="1"/>
  <c r="H30" i="1"/>
  <c r="F30" i="1"/>
  <c r="R24" i="1" s="1"/>
  <c r="J29" i="1"/>
  <c r="H29" i="1"/>
  <c r="F29" i="1"/>
  <c r="J28" i="1"/>
  <c r="P26" i="1" s="1"/>
  <c r="H28" i="1"/>
  <c r="F28" i="1"/>
  <c r="J27" i="1"/>
  <c r="H27" i="1"/>
  <c r="O25" i="1" s="1"/>
  <c r="F27" i="1"/>
  <c r="O24" i="1" s="1"/>
  <c r="S26" i="1"/>
  <c r="R26" i="1"/>
  <c r="Q26" i="1"/>
  <c r="O26" i="1"/>
  <c r="J26" i="1"/>
  <c r="N26" i="1" s="1"/>
  <c r="H26" i="1"/>
  <c r="N25" i="1" s="1"/>
  <c r="F26" i="1"/>
  <c r="N24" i="1" s="1"/>
  <c r="R25" i="1"/>
  <c r="Q25" i="1"/>
  <c r="P25" i="1"/>
  <c r="J25" i="1"/>
  <c r="M26" i="1" s="1"/>
  <c r="H25" i="1"/>
  <c r="M25" i="1" s="1"/>
  <c r="F25" i="1"/>
  <c r="T24" i="1"/>
  <c r="Q24" i="1"/>
  <c r="P24" i="1"/>
  <c r="M24" i="1"/>
  <c r="J24" i="1"/>
  <c r="H24" i="1"/>
  <c r="F24" i="1"/>
  <c r="J21" i="1"/>
  <c r="H21" i="1"/>
  <c r="F21" i="1"/>
  <c r="J20" i="1"/>
  <c r="H20" i="1"/>
  <c r="T13" i="1" s="1"/>
  <c r="F20" i="1"/>
  <c r="T12" i="1" s="1"/>
  <c r="J19" i="1"/>
  <c r="H19" i="1"/>
  <c r="F19" i="1"/>
  <c r="S12" i="1" s="1"/>
  <c r="J18" i="1"/>
  <c r="R14" i="1" s="1"/>
  <c r="H18" i="1"/>
  <c r="F18" i="1"/>
  <c r="J17" i="1"/>
  <c r="Q14" i="1" s="1"/>
  <c r="H17" i="1"/>
  <c r="Q13" i="1" s="1"/>
  <c r="F17" i="1"/>
  <c r="J16" i="1"/>
  <c r="H16" i="1"/>
  <c r="F16" i="1"/>
  <c r="P12" i="1" s="1"/>
  <c r="J15" i="1"/>
  <c r="H15" i="1"/>
  <c r="F15" i="1"/>
  <c r="O12" i="1" s="1"/>
  <c r="T14" i="1"/>
  <c r="S14" i="1"/>
  <c r="P14" i="1"/>
  <c r="O14" i="1"/>
  <c r="J14" i="1"/>
  <c r="N14" i="1" s="1"/>
  <c r="H14" i="1"/>
  <c r="N13" i="1" s="1"/>
  <c r="F14" i="1"/>
  <c r="N12" i="1" s="1"/>
  <c r="S13" i="1"/>
  <c r="R13" i="1"/>
  <c r="P13" i="1"/>
  <c r="O13" i="1"/>
  <c r="J13" i="1"/>
  <c r="M14" i="1" s="1"/>
  <c r="H13" i="1"/>
  <c r="M13" i="1" s="1"/>
  <c r="F13" i="1"/>
  <c r="R12" i="1"/>
  <c r="Q12" i="1"/>
  <c r="M12" i="1"/>
  <c r="J12" i="1"/>
  <c r="H12" i="1"/>
  <c r="F12" i="1"/>
</calcChain>
</file>

<file path=xl/sharedStrings.xml><?xml version="1.0" encoding="utf-8"?>
<sst xmlns="http://schemas.openxmlformats.org/spreadsheetml/2006/main" count="267" uniqueCount="74">
  <si>
    <t>ungehemmt</t>
  </si>
  <si>
    <t>Substrat-Lösungen</t>
  </si>
  <si>
    <t>Anfangsgeschwindigkeiten [nm/(mL*min)]</t>
  </si>
  <si>
    <t>t</t>
  </si>
  <si>
    <t>30µL</t>
  </si>
  <si>
    <t>50µL</t>
  </si>
  <si>
    <t>100µL</t>
  </si>
  <si>
    <t>200µL</t>
  </si>
  <si>
    <t>300µL</t>
  </si>
  <si>
    <t>500µL</t>
  </si>
  <si>
    <t>700µL</t>
  </si>
  <si>
    <t>1000µL</t>
  </si>
  <si>
    <t xml:space="preserve">1000µL </t>
  </si>
  <si>
    <t>Inhibitor 5mM</t>
  </si>
  <si>
    <t>Inhibitor 50 mM</t>
  </si>
  <si>
    <t>#VALUE!</t>
  </si>
  <si>
    <t>Inhibitor 150 mM</t>
  </si>
  <si>
    <t>LU Biochemie - Modul Enzymkinetik</t>
  </si>
  <si>
    <t>Konstante</t>
  </si>
  <si>
    <t>Wert</t>
  </si>
  <si>
    <t>Einheit</t>
  </si>
  <si>
    <t>Verdünnungsfaktor</t>
  </si>
  <si>
    <t>6</t>
  </si>
  <si>
    <t>Messwerte</t>
  </si>
  <si>
    <t>ε</t>
  </si>
  <si>
    <t>Mol^-1*cm^-1</t>
  </si>
  <si>
    <t>Ergebnisse</t>
  </si>
  <si>
    <t>d</t>
  </si>
  <si>
    <t>cm</t>
  </si>
  <si>
    <t>Ausreißer</t>
  </si>
  <si>
    <t>Ungehemmt</t>
  </si>
  <si>
    <t>V_pNPP</t>
  </si>
  <si>
    <t>V_puffer [mL]</t>
  </si>
  <si>
    <t>Abs_t=0</t>
  </si>
  <si>
    <t>Konz_t=0</t>
  </si>
  <si>
    <t>Abs_t=10</t>
  </si>
  <si>
    <t>Konz_t=10</t>
  </si>
  <si>
    <t>Abs_t=20</t>
  </si>
  <si>
    <t>Konz_t=20</t>
  </si>
  <si>
    <t>0µL</t>
  </si>
  <si>
    <t>fail</t>
  </si>
  <si>
    <t>Gehemmt 5 mM</t>
  </si>
  <si>
    <r>
      <t>V_pNPP [</t>
    </r>
    <r>
      <rPr>
        <sz val="11"/>
        <color rgb="FF000000"/>
        <rFont val="Calibri"/>
      </rPr>
      <t>µL]</t>
    </r>
  </si>
  <si>
    <r>
      <t>V_Inhibitor [</t>
    </r>
    <r>
      <rPr>
        <sz val="11"/>
        <color rgb="FF000000"/>
        <rFont val="Calibri"/>
      </rPr>
      <t>µL]</t>
    </r>
  </si>
  <si>
    <t>Gehemmt 50 mM</t>
  </si>
  <si>
    <r>
      <t>V_pNPP [</t>
    </r>
    <r>
      <rPr>
        <sz val="11"/>
        <color rgb="FF000000"/>
        <rFont val="Calibri"/>
      </rPr>
      <t>µL]</t>
    </r>
  </si>
  <si>
    <r>
      <t>V_Inhibitor [</t>
    </r>
    <r>
      <rPr>
        <sz val="11"/>
        <color rgb="FF000000"/>
        <rFont val="Calibri"/>
      </rPr>
      <t>µL]</t>
    </r>
  </si>
  <si>
    <t>#</t>
  </si>
  <si>
    <t>Gehemmt 150 mM</t>
  </si>
  <si>
    <r>
      <t>V_pNPP [</t>
    </r>
    <r>
      <rPr>
        <sz val="11"/>
        <color rgb="FF000000"/>
        <rFont val="Calibri"/>
      </rPr>
      <t>µL]</t>
    </r>
  </si>
  <si>
    <r>
      <t>V_Inhibitor [</t>
    </r>
    <r>
      <rPr>
        <sz val="11"/>
        <color rgb="FF000000"/>
        <rFont val="Calibri"/>
      </rPr>
      <t>µL]</t>
    </r>
  </si>
  <si>
    <t>1/v</t>
  </si>
  <si>
    <t>Inhib Konz</t>
  </si>
  <si>
    <t>150mM</t>
  </si>
  <si>
    <t>50mM</t>
  </si>
  <si>
    <t>5mM</t>
  </si>
  <si>
    <t>Dixon Plot</t>
  </si>
  <si>
    <t>1/[S]</t>
  </si>
  <si>
    <t>c Substrat</t>
  </si>
  <si>
    <t>v</t>
  </si>
  <si>
    <t>ungehämmt</t>
  </si>
  <si>
    <t>Lineweaver-Burk</t>
  </si>
  <si>
    <t>Michaelis Menten</t>
  </si>
  <si>
    <t>Substrat c [nmol/ml]</t>
  </si>
  <si>
    <t>V ges</t>
  </si>
  <si>
    <t>c pNPP</t>
  </si>
  <si>
    <t>V pNPP mikroL</t>
  </si>
  <si>
    <t>KM</t>
  </si>
  <si>
    <t>vmax</t>
  </si>
  <si>
    <t>Michaelis-Menten</t>
  </si>
  <si>
    <t>Werte zur Erstellung des Konzentrations-Zeit-Diagramms</t>
  </si>
  <si>
    <t xml:space="preserve"> </t>
  </si>
  <si>
    <t xml:space="preserve">  </t>
  </si>
  <si>
    <t>Anfangsgeschwindigkeiten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</si>
</sst>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b/>
      <sz val="26"/>
      <color rgb="FF000000"/>
      <name val="Calibri"/>
    </font>
    <font>
      <b/>
      <sz val="14"/>
      <color rgb="FF000000"/>
      <name val="Calibri"/>
    </font>
    <font>
      <sz val="11"/>
      <color rgb="FF00B0F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6"/>
      <color theme="1"/>
      <name val="Calibri (Textkörper)_x0000_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4472C4"/>
        <bgColor rgb="FF4472C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5"/>
  </cellStyleXfs>
  <cellXfs count="43">
    <xf numFmtId="0" fontId="0" fillId="0" borderId="0" xfId="0" applyFont="1" applyAlignment="1"/>
    <xf numFmtId="0" fontId="0" fillId="2" borderId="3" xfId="0" applyFont="1" applyFill="1" applyBorder="1"/>
    <xf numFmtId="11" fontId="0" fillId="0" borderId="4" xfId="0" applyNumberFormat="1" applyFont="1" applyBorder="1"/>
    <xf numFmtId="11" fontId="0" fillId="0" borderId="0" xfId="0" applyNumberFormat="1" applyFont="1"/>
    <xf numFmtId="0" fontId="0" fillId="0" borderId="4" xfId="0" applyFont="1" applyBorder="1"/>
    <xf numFmtId="0" fontId="0" fillId="3" borderId="4" xfId="0" applyFont="1" applyFill="1" applyBorder="1"/>
    <xf numFmtId="49" fontId="0" fillId="0" borderId="0" xfId="0" applyNumberFormat="1" applyFont="1"/>
    <xf numFmtId="0" fontId="0" fillId="4" borderId="5" xfId="0" applyFont="1" applyFill="1" applyBorder="1"/>
    <xf numFmtId="0" fontId="0" fillId="0" borderId="0" xfId="0" applyFont="1"/>
    <xf numFmtId="0" fontId="0" fillId="5" borderId="5" xfId="0" applyFont="1" applyFill="1" applyBorder="1"/>
    <xf numFmtId="0" fontId="0" fillId="6" borderId="5" xfId="0" applyFont="1" applyFill="1" applyBorder="1"/>
    <xf numFmtId="0" fontId="4" fillId="0" borderId="0" xfId="0" applyFont="1"/>
    <xf numFmtId="0" fontId="0" fillId="0" borderId="0" xfId="0" applyFont="1" applyAlignment="1">
      <alignment horizontal="center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0" fillId="0" borderId="0" xfId="0" applyFont="1" applyAlignment="1"/>
    <xf numFmtId="0" fontId="0" fillId="0" borderId="5" xfId="0" applyFont="1" applyFill="1" applyBorder="1"/>
    <xf numFmtId="0" fontId="0" fillId="0" borderId="0" xfId="0" applyFont="1" applyFill="1" applyAlignment="1"/>
    <xf numFmtId="0" fontId="0" fillId="0" borderId="5" xfId="0" applyFont="1" applyFill="1" applyBorder="1" applyAlignment="1"/>
    <xf numFmtId="0" fontId="8" fillId="0" borderId="0" xfId="0" applyFont="1" applyAlignment="1"/>
    <xf numFmtId="0" fontId="0" fillId="0" borderId="5" xfId="0" applyFont="1" applyBorder="1" applyAlignment="1"/>
    <xf numFmtId="0" fontId="8" fillId="0" borderId="5" xfId="0" applyFont="1" applyBorder="1" applyAlignment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1" fillId="0" borderId="5" xfId="1"/>
    <xf numFmtId="0" fontId="1" fillId="7" borderId="6" xfId="1" applyFont="1" applyFill="1" applyBorder="1"/>
    <xf numFmtId="0" fontId="6" fillId="0" borderId="5" xfId="1" applyFont="1"/>
    <xf numFmtId="0" fontId="6" fillId="7" borderId="6" xfId="1" applyFont="1" applyFill="1" applyBorder="1"/>
    <xf numFmtId="0" fontId="9" fillId="0" borderId="5" xfId="1" applyFont="1"/>
    <xf numFmtId="2" fontId="1" fillId="0" borderId="5" xfId="1" applyNumberFormat="1"/>
    <xf numFmtId="2" fontId="6" fillId="0" borderId="5" xfId="1" applyNumberFormat="1" applyFont="1"/>
    <xf numFmtId="0" fontId="10" fillId="0" borderId="5" xfId="1" applyFont="1"/>
    <xf numFmtId="0" fontId="11" fillId="0" borderId="5" xfId="1" applyFont="1"/>
    <xf numFmtId="0" fontId="1" fillId="7" borderId="6" xfId="1" applyFill="1" applyBorder="1"/>
    <xf numFmtId="0" fontId="7" fillId="4" borderId="5" xfId="0" applyFont="1" applyFill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>
      <alignment horizontal="center" vertical="center"/>
    </xf>
  </cellXfs>
  <cellStyles count="2">
    <cellStyle name="Standard" xfId="0" builtinId="0"/>
    <cellStyle name="Standard 2" xfId="1" xr:uid="{C229ED8B-F659-4E42-80FD-1B9F18C66533}"/>
  </cellStyles>
  <dxfs count="1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/>
            </a:pPr>
            <a:r>
              <a:rPr lang="de-DE"/>
              <a:t>ungehemmt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'Messungen + Konz-Zeit-Diagramm'!$M$11</c:f>
              <c:strCache>
                <c:ptCount val="1"/>
                <c:pt idx="0">
                  <c:v>30µL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'Messungen + Konz-Zeit-Diagramm'!$L$12:$L$14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Konz-Zeit-Diagramm'!$M$12:$M$14</c:f>
              <c:numCache>
                <c:formatCode>0.00E+00</c:formatCode>
                <c:ptCount val="3"/>
                <c:pt idx="0">
                  <c:v>1.9148936170212767E-6</c:v>
                </c:pt>
                <c:pt idx="1">
                  <c:v>3.0957446808510636E-5</c:v>
                </c:pt>
                <c:pt idx="2">
                  <c:v>4.978723404255319E-5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2-4F2C-A899-E233972B1347}"/>
            </c:ext>
          </c:extLst>
        </c:ser>
        <c:ser>
          <c:idx val="1"/>
          <c:order val="1"/>
          <c:tx>
            <c:strRef>
              <c:f>'Messungen + Konz-Zeit-Diagramm'!$N$11</c:f>
              <c:strCache>
                <c:ptCount val="1"/>
                <c:pt idx="0">
                  <c:v>50µL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'Messungen + Konz-Zeit-Diagramm'!$L$12:$L$14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Konz-Zeit-Diagramm'!$N$12:$N$14</c:f>
              <c:numCache>
                <c:formatCode>0.00E+00</c:formatCode>
                <c:ptCount val="3"/>
                <c:pt idx="0">
                  <c:v>2.553191489361702E-6</c:v>
                </c:pt>
                <c:pt idx="1">
                  <c:v>3.4787234042553191E-5</c:v>
                </c:pt>
                <c:pt idx="2">
                  <c:v>5.5212765957446808E-5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2-4F2C-A899-E233972B1347}"/>
            </c:ext>
          </c:extLst>
        </c:ser>
        <c:ser>
          <c:idx val="2"/>
          <c:order val="2"/>
          <c:tx>
            <c:strRef>
              <c:f>'Messungen + Konz-Zeit-Diagramm'!$O$11</c:f>
              <c:strCache>
                <c:ptCount val="1"/>
                <c:pt idx="0">
                  <c:v>100µL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'Messungen + Konz-Zeit-Diagramm'!$L$12:$L$14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Konz-Zeit-Diagramm'!$O$12:$O$14</c:f>
              <c:numCache>
                <c:formatCode>0.00E+00</c:formatCode>
                <c:ptCount val="3"/>
                <c:pt idx="0">
                  <c:v>2.8723404255319147E-6</c:v>
                </c:pt>
                <c:pt idx="1">
                  <c:v>6.7340425531914897E-5</c:v>
                </c:pt>
                <c:pt idx="2">
                  <c:v>1.1808510638297871E-4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2-4F2C-A899-E233972B1347}"/>
            </c:ext>
          </c:extLst>
        </c:ser>
        <c:ser>
          <c:idx val="3"/>
          <c:order val="3"/>
          <c:tx>
            <c:strRef>
              <c:f>'Messungen + Konz-Zeit-Diagramm'!$P$11</c:f>
              <c:strCache>
                <c:ptCount val="1"/>
                <c:pt idx="0">
                  <c:v>200µL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'Messungen + Konz-Zeit-Diagramm'!$L$12:$L$14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Konz-Zeit-Diagramm'!$P$12:$P$14</c:f>
              <c:numCache>
                <c:formatCode>0.00E+00</c:formatCode>
                <c:ptCount val="3"/>
                <c:pt idx="0">
                  <c:v>5.4255319148936176E-6</c:v>
                </c:pt>
                <c:pt idx="1">
                  <c:v>8.2021276595744673E-5</c:v>
                </c:pt>
                <c:pt idx="2">
                  <c:v>1.5127659574468085E-4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B2-4F2C-A899-E233972B1347}"/>
            </c:ext>
          </c:extLst>
        </c:ser>
        <c:ser>
          <c:idx val="4"/>
          <c:order val="4"/>
          <c:tx>
            <c:strRef>
              <c:f>'Messungen + Konz-Zeit-Diagramm'!$Q$11</c:f>
              <c:strCache>
                <c:ptCount val="1"/>
                <c:pt idx="0">
                  <c:v>300µL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'Messungen + Konz-Zeit-Diagramm'!$L$12:$L$14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Konz-Zeit-Diagramm'!$Q$12:$Q$14</c:f>
              <c:numCache>
                <c:formatCode>0.00E+00</c:formatCode>
                <c:ptCount val="3"/>
                <c:pt idx="0">
                  <c:v>3.51063829787234E-6</c:v>
                </c:pt>
                <c:pt idx="1">
                  <c:v>1.1010638297872339E-4</c:v>
                </c:pt>
                <c:pt idx="2">
                  <c:v>1.9499999999999997E-4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B2-4F2C-A899-E233972B1347}"/>
            </c:ext>
          </c:extLst>
        </c:ser>
        <c:ser>
          <c:idx val="5"/>
          <c:order val="5"/>
          <c:tx>
            <c:strRef>
              <c:f>'Messungen + Konz-Zeit-Diagramm'!$R$11</c:f>
              <c:strCache>
                <c:ptCount val="1"/>
                <c:pt idx="0">
                  <c:v>500µL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'Messungen + Konz-Zeit-Diagramm'!$L$12:$L$14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Konz-Zeit-Diagramm'!$R$12:$R$14</c:f>
              <c:numCache>
                <c:formatCode>0.00E+00</c:formatCode>
                <c:ptCount val="3"/>
                <c:pt idx="0">
                  <c:v>6.3829787234042563E-6</c:v>
                </c:pt>
                <c:pt idx="1">
                  <c:v>1.1968085106382978E-4</c:v>
                </c:pt>
                <c:pt idx="2">
                  <c:v>2.2276595744680848E-4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B2-4F2C-A899-E233972B1347}"/>
            </c:ext>
          </c:extLst>
        </c:ser>
        <c:ser>
          <c:idx val="6"/>
          <c:order val="6"/>
          <c:tx>
            <c:strRef>
              <c:f>'Messungen + Konz-Zeit-Diagramm'!$S$11</c:f>
              <c:strCache>
                <c:ptCount val="1"/>
                <c:pt idx="0">
                  <c:v>700µL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'Messungen + Konz-Zeit-Diagramm'!$L$12:$L$14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Konz-Zeit-Diagramm'!$S$12:$S$14</c:f>
              <c:numCache>
                <c:formatCode>0.00E+00</c:formatCode>
                <c:ptCount val="3"/>
                <c:pt idx="0">
                  <c:v>1.0531914893617022E-5</c:v>
                </c:pt>
                <c:pt idx="1">
                  <c:v>1.4393617021276597E-4</c:v>
                </c:pt>
                <c:pt idx="2">
                  <c:v>2.6808510638297875E-4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B2-4F2C-A899-E233972B1347}"/>
            </c:ext>
          </c:extLst>
        </c:ser>
        <c:ser>
          <c:idx val="7"/>
          <c:order val="7"/>
          <c:tx>
            <c:strRef>
              <c:f>'Messungen + Konz-Zeit-Diagramm'!$T$11</c:f>
              <c:strCache>
                <c:ptCount val="1"/>
                <c:pt idx="0">
                  <c:v>1000µL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'Messungen + Konz-Zeit-Diagramm'!$L$12:$L$14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Konz-Zeit-Diagramm'!$T$12:$T$14</c:f>
              <c:numCache>
                <c:formatCode>0.00E+00</c:formatCode>
                <c:ptCount val="3"/>
                <c:pt idx="0">
                  <c:v>8.2978723404255322E-6</c:v>
                </c:pt>
                <c:pt idx="1">
                  <c:v>1.3851063829787235E-4</c:v>
                </c:pt>
                <c:pt idx="2">
                  <c:v>2.770212765957447E-4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B2-4F2C-A899-E233972B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36357"/>
        <c:axId val="1605588413"/>
      </c:scatterChart>
      <c:valAx>
        <c:axId val="207383635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de-DE"/>
                  <a:t>Zeit [min]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605588413"/>
        <c:crosses val="autoZero"/>
        <c:crossBetween val="midCat"/>
      </c:valAx>
      <c:valAx>
        <c:axId val="160558841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de-DE"/>
                  <a:t>Konzentration [mol/L]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073836357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de-DE"/>
              <a:t>gehemmt 5mM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4944247594050744"/>
          <c:y val="0.16708333333333336"/>
          <c:w val="0.8184464129483815"/>
          <c:h val="0.52988298337707784"/>
        </c:manualLayout>
      </c:layout>
      <c:scatterChart>
        <c:scatterStyle val="lineMarker"/>
        <c:varyColors val="1"/>
        <c:ser>
          <c:idx val="0"/>
          <c:order val="0"/>
          <c:tx>
            <c:strRef>
              <c:f>'Messungen + Konz-Zeit-Diagramm'!$M$23</c:f>
              <c:strCache>
                <c:ptCount val="1"/>
                <c:pt idx="0">
                  <c:v>30µL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'Messungen + Konz-Zeit-Diagramm'!$L$24:$L$26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Konz-Zeit-Diagramm'!$M$24:$M$26</c:f>
              <c:numCache>
                <c:formatCode>0.00E+00</c:formatCode>
                <c:ptCount val="3"/>
                <c:pt idx="0">
                  <c:v>-6.3829787234042563E-6</c:v>
                </c:pt>
                <c:pt idx="1">
                  <c:v>2.2340425531914897E-5</c:v>
                </c:pt>
                <c:pt idx="2">
                  <c:v>3.574468085106383E-5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3-4DBB-98FC-E6BCE75DA038}"/>
            </c:ext>
          </c:extLst>
        </c:ser>
        <c:ser>
          <c:idx val="1"/>
          <c:order val="1"/>
          <c:tx>
            <c:strRef>
              <c:f>'Messungen + Konz-Zeit-Diagramm'!$N$23</c:f>
              <c:strCache>
                <c:ptCount val="1"/>
                <c:pt idx="0">
                  <c:v>50µL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'Messungen + Konz-Zeit-Diagramm'!$L$24:$L$26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Konz-Zeit-Diagramm'!$N$24:$N$26</c:f>
              <c:numCache>
                <c:formatCode>0.00E+00</c:formatCode>
                <c:ptCount val="3"/>
                <c:pt idx="0">
                  <c:v>0</c:v>
                </c:pt>
                <c:pt idx="1">
                  <c:v>2.3297872340425529E-5</c:v>
                </c:pt>
                <c:pt idx="2">
                  <c:v>4.8191489361702134E-5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03-4DBB-98FC-E6BCE75DA038}"/>
            </c:ext>
          </c:extLst>
        </c:ser>
        <c:ser>
          <c:idx val="2"/>
          <c:order val="2"/>
          <c:tx>
            <c:strRef>
              <c:f>'Messungen + Konz-Zeit-Diagramm'!$O$23</c:f>
              <c:strCache>
                <c:ptCount val="1"/>
                <c:pt idx="0">
                  <c:v>100µL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'Messungen + Konz-Zeit-Diagramm'!$L$24:$L$26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Konz-Zeit-Diagramm'!$O$24:$O$26</c:f>
              <c:numCache>
                <c:formatCode>0.00E+00</c:formatCode>
                <c:ptCount val="3"/>
                <c:pt idx="0">
                  <c:v>-6.3829787234042563E-6</c:v>
                </c:pt>
                <c:pt idx="1">
                  <c:v>3.2553191489361699E-5</c:v>
                </c:pt>
                <c:pt idx="2">
                  <c:v>9.2872340425531908E-5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03-4DBB-98FC-E6BCE75DA038}"/>
            </c:ext>
          </c:extLst>
        </c:ser>
        <c:ser>
          <c:idx val="3"/>
          <c:order val="3"/>
          <c:tx>
            <c:strRef>
              <c:f>'Messungen + Konz-Zeit-Diagramm'!$P$23</c:f>
              <c:strCache>
                <c:ptCount val="1"/>
                <c:pt idx="0">
                  <c:v>200µL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'Messungen + Konz-Zeit-Diagramm'!$L$24:$L$26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Konz-Zeit-Diagramm'!$P$24:$P$26</c:f>
              <c:numCache>
                <c:formatCode>0.00E+00</c:formatCode>
                <c:ptCount val="3"/>
                <c:pt idx="0">
                  <c:v>2.553191489361702E-6</c:v>
                </c:pt>
                <c:pt idx="1">
                  <c:v>6.6063829787234036E-5</c:v>
                </c:pt>
                <c:pt idx="2">
                  <c:v>1.1138297872340424E-4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03-4DBB-98FC-E6BCE75DA038}"/>
            </c:ext>
          </c:extLst>
        </c:ser>
        <c:ser>
          <c:idx val="4"/>
          <c:order val="4"/>
          <c:tx>
            <c:strRef>
              <c:f>'Messungen + Konz-Zeit-Diagramm'!$Q$23</c:f>
              <c:strCache>
                <c:ptCount val="1"/>
                <c:pt idx="0">
                  <c:v>300µL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'Messungen + Konz-Zeit-Diagramm'!$L$24:$L$26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Konz-Zeit-Diagramm'!$Q$24:$Q$26</c:f>
              <c:numCache>
                <c:formatCode>0.00E+00</c:formatCode>
                <c:ptCount val="3"/>
                <c:pt idx="0">
                  <c:v>5.1063829787234041E-6</c:v>
                </c:pt>
                <c:pt idx="1">
                  <c:v>7.8191489361702132E-5</c:v>
                </c:pt>
                <c:pt idx="2">
                  <c:v>1.3436170212765956E-4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03-4DBB-98FC-E6BCE75DA038}"/>
            </c:ext>
          </c:extLst>
        </c:ser>
        <c:ser>
          <c:idx val="5"/>
          <c:order val="5"/>
          <c:tx>
            <c:strRef>
              <c:f>'Messungen + Konz-Zeit-Diagramm'!$R$23</c:f>
              <c:strCache>
                <c:ptCount val="1"/>
                <c:pt idx="0">
                  <c:v>500µL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'Messungen + Konz-Zeit-Diagramm'!$L$24:$L$26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Konz-Zeit-Diagramm'!$R$24:$R$26</c:f>
              <c:numCache>
                <c:formatCode>0.00E+00</c:formatCode>
                <c:ptCount val="3"/>
                <c:pt idx="0">
                  <c:v>5.7446808510638294E-6</c:v>
                </c:pt>
                <c:pt idx="1">
                  <c:v>9.0957446808510631E-5</c:v>
                </c:pt>
                <c:pt idx="2">
                  <c:v>1.8191489361702126E-4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03-4DBB-98FC-E6BCE75DA038}"/>
            </c:ext>
          </c:extLst>
        </c:ser>
        <c:ser>
          <c:idx val="6"/>
          <c:order val="6"/>
          <c:tx>
            <c:strRef>
              <c:f>'Messungen + Konz-Zeit-Diagramm'!$S$23</c:f>
              <c:strCache>
                <c:ptCount val="1"/>
                <c:pt idx="0">
                  <c:v>700µL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'Messungen + Konz-Zeit-Diagramm'!$L$24:$L$26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Konz-Zeit-Diagramm'!$S$24:$S$26</c:f>
              <c:numCache>
                <c:formatCode>0.00E+00</c:formatCode>
                <c:ptCount val="3"/>
                <c:pt idx="0">
                  <c:v>5.1063829787234041E-6</c:v>
                </c:pt>
                <c:pt idx="1">
                  <c:v>1.021276595744681E-4</c:v>
                </c:pt>
                <c:pt idx="2">
                  <c:v>2.0074468085106383E-4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03-4DBB-98FC-E6BCE75DA038}"/>
            </c:ext>
          </c:extLst>
        </c:ser>
        <c:ser>
          <c:idx val="7"/>
          <c:order val="7"/>
          <c:tx>
            <c:strRef>
              <c:f>'Messungen + Konz-Zeit-Diagramm'!$T$23</c:f>
              <c:strCache>
                <c:ptCount val="1"/>
                <c:pt idx="0">
                  <c:v>1000µL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'Messungen + Konz-Zeit-Diagramm'!$L$24:$L$26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Konz-Zeit-Diagramm'!$T$24:$T$26</c:f>
              <c:numCache>
                <c:formatCode>0.00E+00</c:formatCode>
                <c:ptCount val="3"/>
                <c:pt idx="0">
                  <c:v>5.4255319148936176E-6</c:v>
                </c:pt>
                <c:pt idx="1">
                  <c:v>1.1265957446808509E-4</c:v>
                </c:pt>
                <c:pt idx="2">
                  <c:v>2.1957446808510637E-4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03-4DBB-98FC-E6BCE75D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707591"/>
        <c:axId val="1589707491"/>
      </c:scatterChart>
      <c:valAx>
        <c:axId val="12387075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de-DE"/>
                  <a:t>Zeit [min]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89707491"/>
        <c:crosses val="autoZero"/>
        <c:crossBetween val="midCat"/>
      </c:valAx>
      <c:valAx>
        <c:axId val="158970749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de-DE"/>
                  <a:t>Konzentration [mol/L]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238707591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808080"/>
                </a:solidFill>
              </a:defRPr>
            </a:pPr>
            <a:r>
              <a:rPr lang="de-DE"/>
              <a:t>gehemmt 50 mM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'Messungen + Konz-Zeit-Diagramm'!$M$34</c:f>
              <c:strCache>
                <c:ptCount val="1"/>
                <c:pt idx="0">
                  <c:v>30µL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A61A7"/>
              </a:solidFill>
              <a:ln cmpd="sng">
                <a:solidFill>
                  <a:srgbClr val="3A61A7"/>
                </a:solidFill>
              </a:ln>
            </c:spPr>
          </c:marker>
          <c:xVal>
            <c:numRef>
              <c:f>'Messungen + Konz-Zeit-Diagramm'!$L$35:$L$37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Konz-Zeit-Diagramm'!$M$35:$M$37</c:f>
              <c:numCache>
                <c:formatCode>0.00E+00</c:formatCode>
                <c:ptCount val="3"/>
                <c:pt idx="0">
                  <c:v>7.6595744680851069E-6</c:v>
                </c:pt>
                <c:pt idx="1">
                  <c:v>9.5744680851063828E-6</c:v>
                </c:pt>
                <c:pt idx="2">
                  <c:v>2.3617021276595741E-5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9-47C2-B947-423218E20E09}"/>
            </c:ext>
          </c:extLst>
        </c:ser>
        <c:ser>
          <c:idx val="1"/>
          <c:order val="1"/>
          <c:tx>
            <c:strRef>
              <c:f>'Messungen + Konz-Zeit-Diagramm'!$N$34</c:f>
              <c:strCache>
                <c:ptCount val="1"/>
                <c:pt idx="0">
                  <c:v>50µL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96A2A"/>
              </a:solidFill>
              <a:ln cmpd="sng">
                <a:solidFill>
                  <a:srgbClr val="C96A2A"/>
                </a:solidFill>
              </a:ln>
            </c:spPr>
          </c:marker>
          <c:xVal>
            <c:numRef>
              <c:f>'Messungen + Konz-Zeit-Diagramm'!$L$35:$L$37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Konz-Zeit-Diagramm'!$N$35:$N$37</c:f>
              <c:numCache>
                <c:formatCode>0.00E+00</c:formatCode>
                <c:ptCount val="3"/>
                <c:pt idx="0">
                  <c:v>3.51063829787234E-6</c:v>
                </c:pt>
                <c:pt idx="1">
                  <c:v>8.2978723404255322E-6</c:v>
                </c:pt>
                <c:pt idx="2">
                  <c:v>2.872340425531915E-5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39-47C2-B947-423218E20E09}"/>
            </c:ext>
          </c:extLst>
        </c:ser>
        <c:ser>
          <c:idx val="2"/>
          <c:order val="2"/>
          <c:tx>
            <c:strRef>
              <c:f>'Messungen + Konz-Zeit-Diagramm'!$O$34</c:f>
              <c:strCache>
                <c:ptCount val="1"/>
                <c:pt idx="0">
                  <c:v>100µL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C8C8C"/>
              </a:solidFill>
              <a:ln cmpd="sng">
                <a:solidFill>
                  <a:srgbClr val="8C8C8C"/>
                </a:solidFill>
              </a:ln>
            </c:spPr>
          </c:marker>
          <c:xVal>
            <c:numRef>
              <c:f>'Messungen + Konz-Zeit-Diagramm'!$L$35:$L$37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Konz-Zeit-Diagramm'!$O$35:$O$37</c:f>
              <c:numCache>
                <c:formatCode>0.00E+00</c:formatCode>
                <c:ptCount val="3"/>
                <c:pt idx="0">
                  <c:v>3.1914893617021282E-6</c:v>
                </c:pt>
                <c:pt idx="1">
                  <c:v>1.2765957446808513E-5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39-47C2-B947-423218E20E09}"/>
            </c:ext>
          </c:extLst>
        </c:ser>
        <c:ser>
          <c:idx val="3"/>
          <c:order val="3"/>
          <c:tx>
            <c:strRef>
              <c:f>'Messungen + Konz-Zeit-Diagramm'!$P$34</c:f>
              <c:strCache>
                <c:ptCount val="1"/>
                <c:pt idx="0">
                  <c:v>200µL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9A300"/>
              </a:solidFill>
              <a:ln cmpd="sng">
                <a:solidFill>
                  <a:srgbClr val="D9A300"/>
                </a:solidFill>
              </a:ln>
            </c:spPr>
          </c:marker>
          <c:xVal>
            <c:numRef>
              <c:f>'Messungen + Konz-Zeit-Diagramm'!$L$35:$L$37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Konz-Zeit-Diagramm'!$P$35:$P$37</c:f>
              <c:numCache>
                <c:formatCode>0.00E+00</c:formatCode>
                <c:ptCount val="3"/>
                <c:pt idx="0">
                  <c:v>3.1914893617021282E-6</c:v>
                </c:pt>
                <c:pt idx="1">
                  <c:v>2.4574468085106383E-5</c:v>
                </c:pt>
                <c:pt idx="2">
                  <c:v>4.3723404255319149E-5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39-47C2-B947-423218E20E09}"/>
            </c:ext>
          </c:extLst>
        </c:ser>
        <c:ser>
          <c:idx val="4"/>
          <c:order val="4"/>
          <c:tx>
            <c:strRef>
              <c:f>'Messungen + Konz-Zeit-Diagramm'!$Q$34</c:f>
              <c:strCache>
                <c:ptCount val="1"/>
                <c:pt idx="0">
                  <c:v>300µL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D84B5"/>
              </a:solidFill>
              <a:ln cmpd="sng">
                <a:solidFill>
                  <a:srgbClr val="4D84B5"/>
                </a:solidFill>
              </a:ln>
            </c:spPr>
          </c:marker>
          <c:xVal>
            <c:numRef>
              <c:f>'Messungen + Konz-Zeit-Diagramm'!$L$35:$L$37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Konz-Zeit-Diagramm'!$Q$35:$Q$37</c:f>
              <c:numCache>
                <c:formatCode>0.00E+00</c:formatCode>
                <c:ptCount val="3"/>
                <c:pt idx="0">
                  <c:v>5.4255319148936176E-6</c:v>
                </c:pt>
                <c:pt idx="1">
                  <c:v>4.4042553191489364E-5</c:v>
                </c:pt>
                <c:pt idx="2">
                  <c:v>9.3510638297872325E-5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39-47C2-B947-423218E20E09}"/>
            </c:ext>
          </c:extLst>
        </c:ser>
        <c:ser>
          <c:idx val="5"/>
          <c:order val="5"/>
          <c:tx>
            <c:strRef>
              <c:f>'Messungen + Konz-Zeit-Diagramm'!$R$34</c:f>
              <c:strCache>
                <c:ptCount val="1"/>
                <c:pt idx="0">
                  <c:v>500µL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F933C"/>
              </a:solidFill>
              <a:ln cmpd="sng">
                <a:solidFill>
                  <a:srgbClr val="5F933C"/>
                </a:solidFill>
              </a:ln>
            </c:spPr>
          </c:marker>
          <c:xVal>
            <c:numRef>
              <c:f>'Messungen + Konz-Zeit-Diagramm'!$L$35:$L$37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Konz-Zeit-Diagramm'!$R$35:$R$37</c:f>
              <c:numCache>
                <c:formatCode>0.00E+00</c:formatCode>
                <c:ptCount val="3"/>
                <c:pt idx="0">
                  <c:v>7.3404255319148934E-6</c:v>
                </c:pt>
                <c:pt idx="1">
                  <c:v>5.9042553191489356E-5</c:v>
                </c:pt>
                <c:pt idx="2">
                  <c:v>9.4148936170212756E-5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39-47C2-B947-423218E20E09}"/>
            </c:ext>
          </c:extLst>
        </c:ser>
        <c:ser>
          <c:idx val="6"/>
          <c:order val="6"/>
          <c:tx>
            <c:strRef>
              <c:f>'Messungen + Konz-Zeit-Diagramm'!$S$34</c:f>
              <c:strCache>
                <c:ptCount val="1"/>
                <c:pt idx="0">
                  <c:v>700µL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780CA"/>
              </a:solidFill>
              <a:ln cmpd="sng">
                <a:solidFill>
                  <a:srgbClr val="5780CA"/>
                </a:solidFill>
              </a:ln>
            </c:spPr>
          </c:marker>
          <c:xVal>
            <c:numRef>
              <c:f>'Messungen + Konz-Zeit-Diagramm'!$L$35:$L$37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Konz-Zeit-Diagramm'!$S$35:$S$37</c:f>
              <c:numCache>
                <c:formatCode>0.00E+00</c:formatCode>
                <c:ptCount val="3"/>
                <c:pt idx="0">
                  <c:v>7.6595744680851069E-6</c:v>
                </c:pt>
                <c:pt idx="1">
                  <c:v>4.340425531914894E-5</c:v>
                </c:pt>
                <c:pt idx="2">
                  <c:v>1.0180851063829787E-4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39-47C2-B947-423218E20E09}"/>
            </c:ext>
          </c:extLst>
        </c:ser>
        <c:ser>
          <c:idx val="7"/>
          <c:order val="7"/>
          <c:tx>
            <c:strRef>
              <c:f>'Messungen + Konz-Zeit-Diagramm'!$T$34</c:f>
              <c:strCache>
                <c:ptCount val="1"/>
                <c:pt idx="0">
                  <c:v>1000µL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EF8A46"/>
              </a:solidFill>
              <a:ln cmpd="sng">
                <a:solidFill>
                  <a:srgbClr val="EF8A46"/>
                </a:solidFill>
              </a:ln>
            </c:spPr>
          </c:marker>
          <c:xVal>
            <c:numRef>
              <c:f>'Messungen + Konz-Zeit-Diagramm'!$L$35:$L$37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Konz-Zeit-Diagramm'!$T$35:$T$37</c:f>
              <c:numCache>
                <c:formatCode>0.00E+00</c:formatCode>
                <c:ptCount val="3"/>
                <c:pt idx="0">
                  <c:v>9.5744680851063828E-6</c:v>
                </c:pt>
                <c:pt idx="1">
                  <c:v>6.3510638297872341E-5</c:v>
                </c:pt>
                <c:pt idx="2">
                  <c:v>1.4329787234042553E-4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39-47C2-B947-423218E2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675669"/>
        <c:axId val="1789521195"/>
      </c:scatterChart>
      <c:valAx>
        <c:axId val="945675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de-DE"/>
                  <a:t>Zeit [min]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de-DE"/>
          </a:p>
        </c:txPr>
        <c:crossAx val="1789521195"/>
        <c:crosses val="autoZero"/>
        <c:crossBetween val="midCat"/>
      </c:valAx>
      <c:valAx>
        <c:axId val="1789521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de-DE"/>
                  <a:t>Konzentration [mol/L]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de-DE"/>
          </a:p>
        </c:txPr>
        <c:crossAx val="945675669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de-DE"/>
              <a:t>gehemmt 150 mM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'Messungen + Konz-Zeit-Diagramm'!$M$45</c:f>
              <c:strCache>
                <c:ptCount val="1"/>
                <c:pt idx="0">
                  <c:v>30µL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'Messungen + Konz-Zeit-Diagramm'!$L$46:$L$48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Konz-Zeit-Diagramm'!$M$46:$M$48</c:f>
              <c:numCache>
                <c:formatCode>0.00E+00</c:formatCode>
                <c:ptCount val="3"/>
                <c:pt idx="0">
                  <c:v>1.5957446808510641E-6</c:v>
                </c:pt>
                <c:pt idx="1">
                  <c:v>5.1063829787234041E-6</c:v>
                </c:pt>
                <c:pt idx="2">
                  <c:v>4.4680851063829788E-6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1-4663-AE35-66DDDC6EA1F7}"/>
            </c:ext>
          </c:extLst>
        </c:ser>
        <c:ser>
          <c:idx val="1"/>
          <c:order val="1"/>
          <c:tx>
            <c:strRef>
              <c:f>'Messungen + Konz-Zeit-Diagramm'!$N$45</c:f>
              <c:strCache>
                <c:ptCount val="1"/>
                <c:pt idx="0">
                  <c:v>50µL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'Messungen + Konz-Zeit-Diagramm'!$L$46:$L$48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Konz-Zeit-Diagramm'!$N$46:$N$48</c:f>
              <c:numCache>
                <c:formatCode>0.00E+00</c:formatCode>
                <c:ptCount val="3"/>
                <c:pt idx="0">
                  <c:v>-3.1914893617021275E-7</c:v>
                </c:pt>
                <c:pt idx="1">
                  <c:v>3.1914893617021282E-6</c:v>
                </c:pt>
                <c:pt idx="2">
                  <c:v>4.7872340425531914E-6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1-4663-AE35-66DDDC6EA1F7}"/>
            </c:ext>
          </c:extLst>
        </c:ser>
        <c:ser>
          <c:idx val="2"/>
          <c:order val="2"/>
          <c:tx>
            <c:strRef>
              <c:f>'Messungen + Konz-Zeit-Diagramm'!$O$45</c:f>
              <c:strCache>
                <c:ptCount val="1"/>
                <c:pt idx="0">
                  <c:v>100µL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'Messungen + Konz-Zeit-Diagramm'!$L$46:$L$48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Konz-Zeit-Diagramm'!$O$46:$O$48</c:f>
              <c:numCache>
                <c:formatCode>0.00E+00</c:formatCode>
                <c:ptCount val="3"/>
                <c:pt idx="0">
                  <c:v>0</c:v>
                </c:pt>
                <c:pt idx="1">
                  <c:v>7.0212765957446799E-6</c:v>
                </c:pt>
                <c:pt idx="2">
                  <c:v>1.0531914893617022E-5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B1-4663-AE35-66DDDC6EA1F7}"/>
            </c:ext>
          </c:extLst>
        </c:ser>
        <c:ser>
          <c:idx val="3"/>
          <c:order val="3"/>
          <c:tx>
            <c:strRef>
              <c:f>'Messungen + Konz-Zeit-Diagramm'!$P$45</c:f>
              <c:strCache>
                <c:ptCount val="1"/>
                <c:pt idx="0">
                  <c:v>200µL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'Messungen + Konz-Zeit-Diagramm'!$L$46:$L$48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Konz-Zeit-Diagramm'!$P$46:$P$48</c:f>
              <c:numCache>
                <c:formatCode>0.00E+00</c:formatCode>
                <c:ptCount val="3"/>
                <c:pt idx="0">
                  <c:v>3.1914893617021275E-7</c:v>
                </c:pt>
                <c:pt idx="1">
                  <c:v>8.9361702127659575E-6</c:v>
                </c:pt>
                <c:pt idx="2">
                  <c:v>2.4893617021276595E-5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B1-4663-AE35-66DDDC6EA1F7}"/>
            </c:ext>
          </c:extLst>
        </c:ser>
        <c:ser>
          <c:idx val="4"/>
          <c:order val="4"/>
          <c:tx>
            <c:strRef>
              <c:f>'Messungen + Konz-Zeit-Diagramm'!$Q$45</c:f>
              <c:strCache>
                <c:ptCount val="1"/>
                <c:pt idx="0">
                  <c:v>300µL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'Messungen + Konz-Zeit-Diagramm'!$L$46:$L$48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Konz-Zeit-Diagramm'!$Q$46:$Q$48</c:f>
              <c:numCache>
                <c:formatCode>0.00E+00</c:formatCode>
                <c:ptCount val="3"/>
                <c:pt idx="0">
                  <c:v>1.5957446808510641E-6</c:v>
                </c:pt>
                <c:pt idx="1">
                  <c:v>1.75531914893617E-5</c:v>
                </c:pt>
                <c:pt idx="2">
                  <c:v>3.7340425531914899E-5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B1-4663-AE35-66DDDC6EA1F7}"/>
            </c:ext>
          </c:extLst>
        </c:ser>
        <c:ser>
          <c:idx val="5"/>
          <c:order val="5"/>
          <c:tx>
            <c:strRef>
              <c:f>'Messungen + Konz-Zeit-Diagramm'!$R$45</c:f>
              <c:strCache>
                <c:ptCount val="1"/>
                <c:pt idx="0">
                  <c:v>500µL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'Messungen + Konz-Zeit-Diagramm'!$L$46:$L$48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Konz-Zeit-Diagramm'!$R$46:$R$48</c:f>
              <c:numCache>
                <c:formatCode>0.00E+00</c:formatCode>
                <c:ptCount val="3"/>
                <c:pt idx="0">
                  <c:v>5.1063829787234041E-6</c:v>
                </c:pt>
                <c:pt idx="1">
                  <c:v>3.574468085106383E-5</c:v>
                </c:pt>
                <c:pt idx="2">
                  <c:v>6.1914893617021272E-5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B1-4663-AE35-66DDDC6EA1F7}"/>
            </c:ext>
          </c:extLst>
        </c:ser>
        <c:ser>
          <c:idx val="6"/>
          <c:order val="6"/>
          <c:tx>
            <c:strRef>
              <c:f>'Messungen + Konz-Zeit-Diagramm'!$S$45</c:f>
              <c:strCache>
                <c:ptCount val="1"/>
                <c:pt idx="0">
                  <c:v>700µL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'Messungen + Konz-Zeit-Diagramm'!$L$46:$L$48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Konz-Zeit-Diagramm'!$S$46:$S$48</c:f>
              <c:numCache>
                <c:formatCode>0.00E+00</c:formatCode>
                <c:ptCount val="3"/>
                <c:pt idx="0">
                  <c:v>3.8297872340425535E-6</c:v>
                </c:pt>
                <c:pt idx="1">
                  <c:v>2.6808510638297873E-5</c:v>
                </c:pt>
                <c:pt idx="2">
                  <c:v>3.7978723404255316E-5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B1-4663-AE35-66DDDC6EA1F7}"/>
            </c:ext>
          </c:extLst>
        </c:ser>
        <c:ser>
          <c:idx val="7"/>
          <c:order val="7"/>
          <c:tx>
            <c:strRef>
              <c:f>'Messungen + Konz-Zeit-Diagramm'!$T$45</c:f>
              <c:strCache>
                <c:ptCount val="1"/>
                <c:pt idx="0">
                  <c:v>1000µL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'Messungen + Konz-Zeit-Diagramm'!$L$46:$L$48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'Messungen + Konz-Zeit-Diagramm'!$T$46:$T$48</c:f>
              <c:numCache>
                <c:formatCode>0.00E+00</c:formatCode>
                <c:ptCount val="3"/>
                <c:pt idx="0">
                  <c:v>1.0212765957446808E-5</c:v>
                </c:pt>
                <c:pt idx="1">
                  <c:v>5.4893617021276592E-5</c:v>
                </c:pt>
                <c:pt idx="2">
                  <c:v>8.8404255319148936E-5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B1-4663-AE35-66DDDC6E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98684"/>
        <c:axId val="410837117"/>
      </c:scatterChart>
      <c:valAx>
        <c:axId val="114359868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rPr lang="de-DE"/>
                  <a:t>Zeit [min]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10837117"/>
        <c:crosses val="autoZero"/>
        <c:crossBetween val="midCat"/>
      </c:valAx>
      <c:valAx>
        <c:axId val="41083711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/>
                  <a:t>Konzentration [mol/L]
</a:t>
                </a:r>
              </a:p>
            </c:rich>
          </c:tx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14359868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Michaelis-Menten-Diagramm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ungehemmt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Diagramme!$F$19:$F$26</c:f>
              <c:numCache>
                <c:formatCode>General</c:formatCode>
                <c:ptCount val="8"/>
                <c:pt idx="0">
                  <c:v>150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  <c:pt idx="6">
                  <c:v>3500</c:v>
                </c:pt>
                <c:pt idx="7">
                  <c:v>5000</c:v>
                </c:pt>
              </c:numCache>
            </c:numRef>
          </c:xVal>
          <c:yVal>
            <c:numRef>
              <c:f>Diagramme!$E$19:$E$26</c:f>
              <c:numCache>
                <c:formatCode>0.00</c:formatCode>
                <c:ptCount val="8"/>
                <c:pt idx="0">
                  <c:v>2.9042553191489358</c:v>
                </c:pt>
                <c:pt idx="1">
                  <c:v>3.2234042553191489</c:v>
                </c:pt>
                <c:pt idx="2">
                  <c:v>6.4468085106382977</c:v>
                </c:pt>
                <c:pt idx="3">
                  <c:v>7.659574468085105</c:v>
                </c:pt>
                <c:pt idx="4">
                  <c:v>10.659574468085106</c:v>
                </c:pt>
                <c:pt idx="5">
                  <c:v>11.32978723404255</c:v>
                </c:pt>
                <c:pt idx="6">
                  <c:v>13.340425531914896</c:v>
                </c:pt>
                <c:pt idx="7">
                  <c:v>13.021276595744682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F-46E0-8958-19B159272A03}"/>
            </c:ext>
          </c:extLst>
        </c:ser>
        <c:ser>
          <c:idx val="1"/>
          <c:order val="1"/>
          <c:tx>
            <c:v>5mM Inhibitor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Diagramme!$F$33:$F$40</c:f>
              <c:numCache>
                <c:formatCode>General</c:formatCode>
                <c:ptCount val="8"/>
                <c:pt idx="0">
                  <c:v>150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  <c:pt idx="6">
                  <c:v>3500</c:v>
                </c:pt>
                <c:pt idx="7">
                  <c:v>5000</c:v>
                </c:pt>
              </c:numCache>
            </c:numRef>
          </c:xVal>
          <c:yVal>
            <c:numRef>
              <c:f>Diagramme!$E$33:$E$40</c:f>
              <c:numCache>
                <c:formatCode>0.00</c:formatCode>
                <c:ptCount val="8"/>
                <c:pt idx="0">
                  <c:v>2.1063829787234045</c:v>
                </c:pt>
                <c:pt idx="1">
                  <c:v>2.4095744680851068</c:v>
                </c:pt>
                <c:pt idx="2">
                  <c:v>4.9627659574468082</c:v>
                </c:pt>
                <c:pt idx="3">
                  <c:v>6.4627659574468073</c:v>
                </c:pt>
                <c:pt idx="4">
                  <c:v>6.4627659574468073</c:v>
                </c:pt>
                <c:pt idx="5">
                  <c:v>8.8085106382978715</c:v>
                </c:pt>
                <c:pt idx="6">
                  <c:v>9.7819148936170208</c:v>
                </c:pt>
                <c:pt idx="7">
                  <c:v>10.707446808510637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F-46E0-8958-19B159272A03}"/>
            </c:ext>
          </c:extLst>
        </c:ser>
        <c:ser>
          <c:idx val="2"/>
          <c:order val="2"/>
          <c:tx>
            <c:v>50mM Inhibitor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(Diagramme!$F$47:$F$48,Diagramme!$F$50:$F$54)</c:f>
              <c:numCache>
                <c:formatCode>General</c:formatCode>
                <c:ptCount val="7"/>
                <c:pt idx="0">
                  <c:v>150</c:v>
                </c:pt>
                <c:pt idx="1">
                  <c:v>250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3500</c:v>
                </c:pt>
                <c:pt idx="6">
                  <c:v>5000</c:v>
                </c:pt>
              </c:numCache>
            </c:numRef>
          </c:xVal>
          <c:yVal>
            <c:numRef>
              <c:f>(Diagramme!$E$47:$E$48,Diagramme!$E$50:$E$54)</c:f>
              <c:numCache>
                <c:formatCode>0.00</c:formatCode>
                <c:ptCount val="7"/>
                <c:pt idx="0">
                  <c:v>0.79787234042553168</c:v>
                </c:pt>
                <c:pt idx="1">
                  <c:v>1.2606382978723405</c:v>
                </c:pt>
                <c:pt idx="2">
                  <c:v>2.0265957446808511</c:v>
                </c:pt>
                <c:pt idx="3">
                  <c:v>4.4042553191489358</c:v>
                </c:pt>
                <c:pt idx="4">
                  <c:v>4.3404255319148932</c:v>
                </c:pt>
                <c:pt idx="5">
                  <c:v>4.707446808510638</c:v>
                </c:pt>
                <c:pt idx="6">
                  <c:v>6.6861702127659575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BF-46E0-8958-19B159272A03}"/>
            </c:ext>
          </c:extLst>
        </c:ser>
        <c:ser>
          <c:idx val="3"/>
          <c:order val="3"/>
          <c:tx>
            <c:v>150mM Inhibitor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(Diagramme!$F$61:$F$66,Diagramme!$F$68)</c:f>
              <c:numCache>
                <c:formatCode>General</c:formatCode>
                <c:ptCount val="7"/>
                <c:pt idx="0">
                  <c:v>150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(Diagramme!$E$61:$E$66,Diagramme!$E$68)</c:f>
              <c:numCache>
                <c:formatCode>0.00</c:formatCode>
                <c:ptCount val="7"/>
                <c:pt idx="0">
                  <c:v>0.35106382978723399</c:v>
                </c:pt>
                <c:pt idx="1">
                  <c:v>0.35106382978723405</c:v>
                </c:pt>
                <c:pt idx="2">
                  <c:v>0.70212765957446799</c:v>
                </c:pt>
                <c:pt idx="3">
                  <c:v>0.86170212765957455</c:v>
                </c:pt>
                <c:pt idx="4">
                  <c:v>1.5957446808510636</c:v>
                </c:pt>
                <c:pt idx="5">
                  <c:v>3.063829787234043</c:v>
                </c:pt>
                <c:pt idx="6">
                  <c:v>4.4680851063829792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BF-46E0-8958-19B15927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675856"/>
        <c:axId val="2080277552"/>
      </c:scatterChart>
      <c:valAx>
        <c:axId val="-206767585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Substratkonzentration [</a:t>
                </a:r>
                <a:r>
                  <a:rPr lang="el-GR"/>
                  <a:t>μ</a:t>
                </a:r>
                <a:r>
                  <a:rPr lang="de-DE"/>
                  <a:t>mol/mL]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0277552"/>
        <c:crosses val="autoZero"/>
        <c:crossBetween val="midCat"/>
      </c:valAx>
      <c:valAx>
        <c:axId val="20802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Anfangsgeschwindigkeit v0 [nmol/(mL*min)]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76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Lineweaver-Burk-Diagramm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ungehemmt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3.2000000000000002E-3"/>
            <c:dispRSqr val="0"/>
            <c:dispEq val="0"/>
          </c:trendline>
          <c:xVal>
            <c:numRef>
              <c:f>Diagramme!$S$19:$S$26</c:f>
              <c:numCache>
                <c:formatCode>General</c:formatCode>
                <c:ptCount val="8"/>
                <c:pt idx="0">
                  <c:v>6.6666666666666671E-3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6.6666666666666664E-4</c:v>
                </c:pt>
                <c:pt idx="5">
                  <c:v>4.0000000000000002E-4</c:v>
                </c:pt>
                <c:pt idx="6">
                  <c:v>2.8571428571428574E-4</c:v>
                </c:pt>
                <c:pt idx="7">
                  <c:v>2.0000000000000001E-4</c:v>
                </c:pt>
              </c:numCache>
            </c:numRef>
          </c:xVal>
          <c:yVal>
            <c:numRef>
              <c:f>Diagramme!$R$19:$R$26</c:f>
              <c:numCache>
                <c:formatCode>General</c:formatCode>
                <c:ptCount val="8"/>
                <c:pt idx="0">
                  <c:v>0.34432234432234438</c:v>
                </c:pt>
                <c:pt idx="1">
                  <c:v>0.31023102310231021</c:v>
                </c:pt>
                <c:pt idx="2">
                  <c:v>0.15511551155115511</c:v>
                </c:pt>
                <c:pt idx="3">
                  <c:v>0.13055555555555559</c:v>
                </c:pt>
                <c:pt idx="4">
                  <c:v>9.3812375249501007E-2</c:v>
                </c:pt>
                <c:pt idx="5">
                  <c:v>8.8262910798122082E-2</c:v>
                </c:pt>
                <c:pt idx="6">
                  <c:v>7.4960127591706532E-2</c:v>
                </c:pt>
                <c:pt idx="7">
                  <c:v>7.6797385620915024E-2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0-42A5-8F9B-6767C1EB80DA}"/>
            </c:ext>
          </c:extLst>
        </c:ser>
        <c:ser>
          <c:idx val="1"/>
          <c:order val="1"/>
          <c:tx>
            <c:strRef>
              <c:f>Diagramme!$R$31</c:f>
              <c:strCache>
                <c:ptCount val="1"/>
                <c:pt idx="0">
                  <c:v>5mM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.2000000000000002E-3"/>
            <c:dispRSqr val="0"/>
            <c:dispEq val="0"/>
          </c:trendline>
          <c:xVal>
            <c:numRef>
              <c:f>Diagramme!$S$33:$S$40</c:f>
              <c:numCache>
                <c:formatCode>General</c:formatCode>
                <c:ptCount val="8"/>
                <c:pt idx="0">
                  <c:v>6.6666666666666671E-3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6.6666666666666664E-4</c:v>
                </c:pt>
                <c:pt idx="5">
                  <c:v>4.0000000000000002E-4</c:v>
                </c:pt>
                <c:pt idx="6">
                  <c:v>2.8571428571428574E-4</c:v>
                </c:pt>
                <c:pt idx="7">
                  <c:v>2.0000000000000001E-4</c:v>
                </c:pt>
              </c:numCache>
            </c:numRef>
          </c:xVal>
          <c:yVal>
            <c:numRef>
              <c:f>Diagramme!$R$33:$R$40</c:f>
              <c:numCache>
                <c:formatCode>General</c:formatCode>
                <c:ptCount val="8"/>
                <c:pt idx="0">
                  <c:v>0.4747474747474747</c:v>
                </c:pt>
                <c:pt idx="1">
                  <c:v>0.41501103752759377</c:v>
                </c:pt>
                <c:pt idx="2">
                  <c:v>0.20150053590568062</c:v>
                </c:pt>
                <c:pt idx="3">
                  <c:v>0.15473251028806587</c:v>
                </c:pt>
                <c:pt idx="4">
                  <c:v>0.15473251028806587</c:v>
                </c:pt>
                <c:pt idx="5">
                  <c:v>0.11352657004830918</c:v>
                </c:pt>
                <c:pt idx="6">
                  <c:v>0.1022294725394236</c:v>
                </c:pt>
                <c:pt idx="7">
                  <c:v>9.3392945851962256E-2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D0-42A5-8F9B-6767C1EB80DA}"/>
            </c:ext>
          </c:extLst>
        </c:ser>
        <c:ser>
          <c:idx val="2"/>
          <c:order val="2"/>
          <c:tx>
            <c:strRef>
              <c:f>Diagramme!$R$45</c:f>
              <c:strCache>
                <c:ptCount val="1"/>
                <c:pt idx="0">
                  <c:v>50mM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3.2000000000000002E-3"/>
            <c:dispRSqr val="0"/>
            <c:dispEq val="0"/>
          </c:trendline>
          <c:xVal>
            <c:numRef>
              <c:f>(Diagramme!$S$47:$S$48,Diagramme!$S$50:$S$54)</c:f>
              <c:numCache>
                <c:formatCode>General</c:formatCode>
                <c:ptCount val="7"/>
                <c:pt idx="0">
                  <c:v>6.6666666666666671E-3</c:v>
                </c:pt>
                <c:pt idx="1">
                  <c:v>4.0000000000000001E-3</c:v>
                </c:pt>
                <c:pt idx="2">
                  <c:v>1E-3</c:v>
                </c:pt>
                <c:pt idx="3">
                  <c:v>6.6666666666666664E-4</c:v>
                </c:pt>
                <c:pt idx="4">
                  <c:v>4.0000000000000002E-4</c:v>
                </c:pt>
                <c:pt idx="5">
                  <c:v>2.8571428571428574E-4</c:v>
                </c:pt>
                <c:pt idx="6">
                  <c:v>2.0000000000000001E-4</c:v>
                </c:pt>
              </c:numCache>
            </c:numRef>
          </c:xVal>
          <c:yVal>
            <c:numRef>
              <c:f>(Diagramme!$R$47:$R$48,Diagramme!$R$50:$R$54)</c:f>
              <c:numCache>
                <c:formatCode>General</c:formatCode>
                <c:ptCount val="7"/>
                <c:pt idx="0">
                  <c:v>1.2533333333333336</c:v>
                </c:pt>
                <c:pt idx="1">
                  <c:v>0.7932489451476793</c:v>
                </c:pt>
                <c:pt idx="2">
                  <c:v>0.49343832020997375</c:v>
                </c:pt>
                <c:pt idx="3">
                  <c:v>0.22705314009661837</c:v>
                </c:pt>
                <c:pt idx="4">
                  <c:v>0.23039215686274511</c:v>
                </c:pt>
                <c:pt idx="5">
                  <c:v>0.21242937853107347</c:v>
                </c:pt>
                <c:pt idx="6">
                  <c:v>0.14956245027844073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D0-42A5-8F9B-6767C1EB80DA}"/>
            </c:ext>
          </c:extLst>
        </c:ser>
        <c:ser>
          <c:idx val="3"/>
          <c:order val="3"/>
          <c:tx>
            <c:strRef>
              <c:f>Diagramme!$R$59</c:f>
              <c:strCache>
                <c:ptCount val="1"/>
                <c:pt idx="0">
                  <c:v>150mM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3.2000000000000002E-3"/>
            <c:dispRSqr val="0"/>
            <c:dispEq val="0"/>
          </c:trendline>
          <c:xVal>
            <c:numRef>
              <c:f>(Diagramme!$S$61:$S$66,Diagramme!$S$68)</c:f>
              <c:numCache>
                <c:formatCode>General</c:formatCode>
                <c:ptCount val="7"/>
                <c:pt idx="0">
                  <c:v>6.6666666666666671E-3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6.6666666666666664E-4</c:v>
                </c:pt>
                <c:pt idx="5">
                  <c:v>4.0000000000000002E-4</c:v>
                </c:pt>
                <c:pt idx="6">
                  <c:v>2.0000000000000001E-4</c:v>
                </c:pt>
              </c:numCache>
            </c:numRef>
          </c:xVal>
          <c:yVal>
            <c:numRef>
              <c:f>(Diagramme!$R$61:$R$66,Diagramme!$R$68)</c:f>
              <c:numCache>
                <c:formatCode>General</c:formatCode>
                <c:ptCount val="7"/>
                <c:pt idx="0">
                  <c:v>2.8484848484848491</c:v>
                </c:pt>
                <c:pt idx="1">
                  <c:v>2.8484848484848486</c:v>
                </c:pt>
                <c:pt idx="2">
                  <c:v>1.4242424242424245</c:v>
                </c:pt>
                <c:pt idx="3">
                  <c:v>1.1604938271604937</c:v>
                </c:pt>
                <c:pt idx="4">
                  <c:v>0.62666666666666682</c:v>
                </c:pt>
                <c:pt idx="5">
                  <c:v>0.32638888888888884</c:v>
                </c:pt>
                <c:pt idx="6">
                  <c:v>0.22380952380952379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D0-42A5-8F9B-6767C1EB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35872"/>
        <c:axId val="-2098829264"/>
      </c:scatterChart>
      <c:valAx>
        <c:axId val="-20988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1/[S] [mL/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de-DE" sz="1000" b="0" i="0" u="none" strike="noStrike" baseline="0">
                    <a:effectLst/>
                  </a:rPr>
                  <a:t>mol]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829264"/>
        <c:crossesAt val="0"/>
        <c:crossBetween val="midCat"/>
      </c:valAx>
      <c:valAx>
        <c:axId val="-20988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1/v0</a:t>
                </a:r>
                <a:r>
                  <a:rPr lang="de-DE" baseline="0"/>
                  <a:t> [min*mL/nmol]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83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Dixon-Plot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Diagramme!$F$80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200"/>
            <c:dispRSqr val="0"/>
            <c:dispEq val="0"/>
          </c:trendline>
          <c:xVal>
            <c:numRef>
              <c:f>Diagramme!$M$80:$M$82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Diagramme!$I$80:$K$80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B-4F9C-813C-FDC60FA35D45}"/>
            </c:ext>
          </c:extLst>
        </c:ser>
        <c:ser>
          <c:idx val="1"/>
          <c:order val="1"/>
          <c:tx>
            <c:strRef>
              <c:f>Diagramme!$F$81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Diagramme!$M$80:$M$82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Diagramme!$H$81:$K$81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0B-4F9C-813C-FDC60FA35D45}"/>
            </c:ext>
          </c:extLst>
        </c:ser>
        <c:ser>
          <c:idx val="2"/>
          <c:order val="2"/>
          <c:tx>
            <c:strRef>
              <c:f>Diagramme!$F$82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0"/>
          </c:trendline>
          <c:xVal>
            <c:numRef>
              <c:f>Diagramme!$M$80:$M$82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Diagramme!$I$82:$K$82</c:f>
              <c:numCache>
                <c:formatCode>General</c:formatCode>
                <c:ptCount val="3"/>
                <c:pt idx="0">
                  <c:v>0.20150053590568062</c:v>
                </c:pt>
                <c:pt idx="2">
                  <c:v>1.4242424242424245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0B-4F9C-813C-FDC60FA35D45}"/>
            </c:ext>
          </c:extLst>
        </c:ser>
        <c:ser>
          <c:idx val="3"/>
          <c:order val="3"/>
          <c:tx>
            <c:strRef>
              <c:f>Diagramme!$F$83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0"/>
          </c:trendline>
          <c:xVal>
            <c:numRef>
              <c:f>Diagramme!$M$80:$M$82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Diagramme!$I$83:$K$83</c:f>
              <c:numCache>
                <c:formatCode>General</c:formatCode>
                <c:ptCount val="3"/>
                <c:pt idx="0">
                  <c:v>0.15473251028806587</c:v>
                </c:pt>
                <c:pt idx="1">
                  <c:v>0.49343832020997375</c:v>
                </c:pt>
                <c:pt idx="2">
                  <c:v>1.1604938271604937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0B-4F9C-813C-FDC60FA35D45}"/>
            </c:ext>
          </c:extLst>
        </c:ser>
        <c:ser>
          <c:idx val="4"/>
          <c:order val="4"/>
          <c:tx>
            <c:strRef>
              <c:f>Diagramme!$F$84</c:f>
              <c:strCache>
                <c:ptCount val="1"/>
                <c:pt idx="0">
                  <c:v>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0"/>
          </c:trendline>
          <c:xVal>
            <c:numRef>
              <c:f>Diagramme!$M$80:$M$82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Diagramme!$I$84:$K$84</c:f>
              <c:numCache>
                <c:formatCode>General</c:formatCode>
                <c:ptCount val="3"/>
                <c:pt idx="0">
                  <c:v>0.15473251028806587</c:v>
                </c:pt>
                <c:pt idx="1">
                  <c:v>0.22705314009661837</c:v>
                </c:pt>
                <c:pt idx="2">
                  <c:v>0.62666666666666682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0B-4F9C-813C-FDC60FA35D45}"/>
            </c:ext>
          </c:extLst>
        </c:ser>
        <c:ser>
          <c:idx val="5"/>
          <c:order val="5"/>
          <c:tx>
            <c:strRef>
              <c:f>Diagramme!$F$85</c:f>
              <c:strCache>
                <c:ptCount val="1"/>
                <c:pt idx="0">
                  <c:v>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0"/>
          </c:trendline>
          <c:xVal>
            <c:numRef>
              <c:f>Diagramme!$M$80:$M$82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Diagramme!$I$85:$K$85</c:f>
              <c:numCache>
                <c:formatCode>General</c:formatCode>
                <c:ptCount val="3"/>
                <c:pt idx="0">
                  <c:v>0.11352657004830918</c:v>
                </c:pt>
                <c:pt idx="1">
                  <c:v>0.23039215686274511</c:v>
                </c:pt>
                <c:pt idx="2">
                  <c:v>0.32638888888888884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0B-4F9C-813C-FDC60FA35D45}"/>
            </c:ext>
          </c:extLst>
        </c:ser>
        <c:ser>
          <c:idx val="6"/>
          <c:order val="6"/>
          <c:tx>
            <c:strRef>
              <c:f>Diagramme!$F$86</c:f>
              <c:strCache>
                <c:ptCount val="1"/>
                <c:pt idx="0">
                  <c:v>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Diagramme!$M$80:$M$82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Diagramme!$I$86:$K$86</c:f>
              <c:numCache>
                <c:formatCode>General</c:formatCode>
                <c:ptCount val="3"/>
                <c:pt idx="0">
                  <c:v>0.1022294725394236</c:v>
                </c:pt>
                <c:pt idx="1">
                  <c:v>0.21242937853107347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D0B-4F9C-813C-FDC60FA35D45}"/>
            </c:ext>
          </c:extLst>
        </c:ser>
        <c:ser>
          <c:idx val="7"/>
          <c:order val="7"/>
          <c:tx>
            <c:strRef>
              <c:f>Diagramme!$F$87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0"/>
          </c:trendline>
          <c:xVal>
            <c:numRef>
              <c:f>Diagramme!$M$80:$M$82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6000</c:v>
                </c:pt>
              </c:numCache>
            </c:numRef>
          </c:xVal>
          <c:yVal>
            <c:numRef>
              <c:f>Diagramme!$I$87:$K$87</c:f>
              <c:numCache>
                <c:formatCode>General</c:formatCode>
                <c:ptCount val="3"/>
                <c:pt idx="0">
                  <c:v>9.3392945851962256E-2</c:v>
                </c:pt>
                <c:pt idx="1">
                  <c:v>0.14956245027844073</c:v>
                </c:pt>
                <c:pt idx="2">
                  <c:v>0.22380952380952379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D0B-4F9C-813C-FDC60FA3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684016"/>
        <c:axId val="-2098678224"/>
      </c:scatterChart>
      <c:valAx>
        <c:axId val="-20986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[I] [nmol/mL]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678224"/>
        <c:crosses val="autoZero"/>
        <c:crossBetween val="midCat"/>
      </c:valAx>
      <c:valAx>
        <c:axId val="-20986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1/v [min*mL/nmol]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86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28575</xdr:colOff>
      <xdr:row>4</xdr:row>
      <xdr:rowOff>85725</xdr:rowOff>
    </xdr:from>
    <xdr:ext cx="4953000" cy="2628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95250</xdr:colOff>
      <xdr:row>17</xdr:row>
      <xdr:rowOff>161925</xdr:rowOff>
    </xdr:from>
    <xdr:ext cx="5562600" cy="28575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142875</xdr:colOff>
      <xdr:row>32</xdr:row>
      <xdr:rowOff>76200</xdr:rowOff>
    </xdr:from>
    <xdr:ext cx="5391150" cy="3238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171450</xdr:colOff>
      <xdr:row>50</xdr:row>
      <xdr:rowOff>85725</xdr:rowOff>
    </xdr:from>
    <xdr:ext cx="5343525" cy="29718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14</xdr:row>
      <xdr:rowOff>128586</xdr:rowOff>
    </xdr:from>
    <xdr:to>
      <xdr:col>15</xdr:col>
      <xdr:colOff>38100</xdr:colOff>
      <xdr:row>34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6498F7-05C9-4477-A3D7-C549E08B9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38</xdr:row>
      <xdr:rowOff>119061</xdr:rowOff>
    </xdr:from>
    <xdr:to>
      <xdr:col>16</xdr:col>
      <xdr:colOff>176212</xdr:colOff>
      <xdr:row>63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1B9C4B-955B-4389-B10F-983EC954C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88</xdr:row>
      <xdr:rowOff>88900</xdr:rowOff>
    </xdr:from>
    <xdr:to>
      <xdr:col>19</xdr:col>
      <xdr:colOff>558800</xdr:colOff>
      <xdr:row>113</xdr:row>
      <xdr:rowOff>139700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81FA89-06F4-48DC-8345-4500A5F2D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642A7-659F-44FA-A645-B607FF890642}" name="Tabelle1" displayName="Tabelle1" ref="B3:E11" totalsRowShown="0">
  <autoFilter ref="B3:E11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V pNPP mikroL" dataDxfId="0"/>
    <tableColumn id="2" xr3:uid="{00000000-0010-0000-0000-000002000000}" name="c pNPP"/>
    <tableColumn id="3" xr3:uid="{00000000-0010-0000-0000-000003000000}" name="V ges"/>
    <tableColumn id="4" xr3:uid="{00000000-0010-0000-0000-000004000000}" name="Substrat c [nmol/ml]">
      <calculatedColumnFormula>((B4*C4)/D4)*1000000</calculatedColumn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Normal="100" workbookViewId="0">
      <selection activeCell="K10" sqref="K10"/>
    </sheetView>
  </sheetViews>
  <sheetFormatPr baseColWidth="10" defaultColWidth="14.42578125" defaultRowHeight="15" customHeight="1"/>
  <cols>
    <col min="1" max="1" width="22.85546875" customWidth="1"/>
    <col min="2" max="2" width="12" customWidth="1"/>
    <col min="3" max="3" width="13.28515625" customWidth="1"/>
    <col min="4" max="4" width="14.85546875" customWidth="1"/>
    <col min="5" max="5" width="10" bestFit="1" customWidth="1"/>
    <col min="6" max="6" width="9" bestFit="1" customWidth="1"/>
    <col min="7" max="7" width="10.7109375" customWidth="1"/>
    <col min="8" max="8" width="10" bestFit="1" customWidth="1"/>
    <col min="9" max="9" width="10.7109375" customWidth="1"/>
    <col min="10" max="10" width="13.28515625" bestFit="1" customWidth="1"/>
    <col min="11" max="30" width="10.7109375" customWidth="1"/>
  </cols>
  <sheetData>
    <row r="1" spans="1:20" ht="33.75">
      <c r="A1" s="35" t="s">
        <v>17</v>
      </c>
      <c r="B1" s="36"/>
      <c r="C1" s="36"/>
      <c r="D1" s="36"/>
      <c r="E1" s="36"/>
      <c r="F1" s="36"/>
      <c r="G1" s="36"/>
    </row>
    <row r="3" spans="1:20">
      <c r="E3" t="s">
        <v>18</v>
      </c>
      <c r="F3" t="s">
        <v>19</v>
      </c>
      <c r="G3" t="s">
        <v>20</v>
      </c>
      <c r="I3" t="s">
        <v>21</v>
      </c>
      <c r="J3" s="6" t="s">
        <v>22</v>
      </c>
      <c r="K3" s="7"/>
      <c r="L3" t="s">
        <v>23</v>
      </c>
    </row>
    <row r="4" spans="1:20">
      <c r="E4" s="8" t="s">
        <v>24</v>
      </c>
      <c r="F4" s="3">
        <v>18800</v>
      </c>
      <c r="G4" t="s">
        <v>25</v>
      </c>
      <c r="K4" s="9"/>
      <c r="L4" t="s">
        <v>26</v>
      </c>
    </row>
    <row r="5" spans="1:20">
      <c r="E5" t="s">
        <v>27</v>
      </c>
      <c r="F5">
        <v>1</v>
      </c>
      <c r="G5" t="s">
        <v>28</v>
      </c>
      <c r="K5" s="10"/>
      <c r="L5" t="s">
        <v>29</v>
      </c>
      <c r="M5" s="17"/>
      <c r="N5" s="17"/>
      <c r="O5" s="41" t="s">
        <v>72</v>
      </c>
    </row>
    <row r="6" spans="1:20" ht="15" customHeight="1">
      <c r="N6" s="41" t="s">
        <v>72</v>
      </c>
      <c r="O6" s="41" t="s">
        <v>71</v>
      </c>
    </row>
    <row r="9" spans="1:20" ht="15" customHeight="1">
      <c r="L9" s="40" t="s">
        <v>70</v>
      </c>
      <c r="M9" s="40"/>
      <c r="N9" s="40"/>
      <c r="O9" s="40"/>
      <c r="P9" s="40"/>
      <c r="Q9" s="40"/>
      <c r="R9" s="40"/>
      <c r="S9" s="40"/>
      <c r="T9" s="40"/>
    </row>
    <row r="11" spans="1:20" ht="18.75">
      <c r="A11" s="11" t="s">
        <v>30</v>
      </c>
      <c r="B11" t="s">
        <v>31</v>
      </c>
      <c r="C11" t="s">
        <v>32</v>
      </c>
      <c r="E11" t="s">
        <v>33</v>
      </c>
      <c r="F11" t="s">
        <v>34</v>
      </c>
      <c r="G11" t="s">
        <v>35</v>
      </c>
      <c r="H11" t="s">
        <v>36</v>
      </c>
      <c r="I11" t="s">
        <v>37</v>
      </c>
      <c r="J11" t="s">
        <v>38</v>
      </c>
      <c r="L11" t="s">
        <v>3</v>
      </c>
      <c r="M11" t="s">
        <v>4</v>
      </c>
      <c r="N11" t="s">
        <v>5</v>
      </c>
      <c r="O11" t="s">
        <v>6</v>
      </c>
      <c r="P11" s="8" t="s">
        <v>7</v>
      </c>
      <c r="Q11" s="8" t="s">
        <v>8</v>
      </c>
      <c r="R11" s="8" t="s">
        <v>9</v>
      </c>
      <c r="S11" s="8" t="s">
        <v>10</v>
      </c>
      <c r="T11" s="8" t="s">
        <v>11</v>
      </c>
    </row>
    <row r="12" spans="1:20">
      <c r="A12">
        <v>1</v>
      </c>
      <c r="B12" s="12" t="s">
        <v>39</v>
      </c>
      <c r="C12">
        <v>4.5</v>
      </c>
      <c r="E12" s="34">
        <v>0</v>
      </c>
      <c r="F12" s="3">
        <f t="shared" ref="F12:F21" si="0">$E12/($F$4*1)*$J$3</f>
        <v>0</v>
      </c>
      <c r="G12" s="34">
        <v>0</v>
      </c>
      <c r="H12" s="3">
        <f t="shared" ref="H12:H21" si="1">$G12/($F$4*1)*$J$3</f>
        <v>0</v>
      </c>
      <c r="I12" s="7">
        <v>0</v>
      </c>
      <c r="J12" s="3">
        <f t="shared" ref="J12:J21" si="2">$I12/($F$4*1)*$J$3</f>
        <v>0</v>
      </c>
      <c r="L12">
        <v>0</v>
      </c>
      <c r="M12" s="3">
        <f t="shared" ref="M12:T12" si="3">VLOOKUP(M$11,$B$12:$J$21,5,)</f>
        <v>1.9148936170212767E-6</v>
      </c>
      <c r="N12" s="3">
        <f t="shared" si="3"/>
        <v>2.553191489361702E-6</v>
      </c>
      <c r="O12" s="3">
        <f t="shared" si="3"/>
        <v>2.8723404255319147E-6</v>
      </c>
      <c r="P12" s="3">
        <f t="shared" si="3"/>
        <v>5.4255319148936176E-6</v>
      </c>
      <c r="Q12" s="3">
        <f t="shared" si="3"/>
        <v>3.51063829787234E-6</v>
      </c>
      <c r="R12" s="3">
        <f t="shared" si="3"/>
        <v>6.3829787234042563E-6</v>
      </c>
      <c r="S12" s="3">
        <f t="shared" si="3"/>
        <v>1.0531914893617022E-5</v>
      </c>
      <c r="T12" s="3">
        <f t="shared" si="3"/>
        <v>8.2978723404255322E-6</v>
      </c>
    </row>
    <row r="13" spans="1:20">
      <c r="A13">
        <v>2</v>
      </c>
      <c r="B13" s="12" t="s">
        <v>4</v>
      </c>
      <c r="C13">
        <v>4.47</v>
      </c>
      <c r="E13" s="34">
        <v>6.0000000000000001E-3</v>
      </c>
      <c r="F13" s="3">
        <f t="shared" si="0"/>
        <v>1.9148936170212767E-6</v>
      </c>
      <c r="G13" s="34">
        <v>9.7000000000000003E-2</v>
      </c>
      <c r="H13" s="3">
        <f t="shared" si="1"/>
        <v>3.0957446808510636E-5</v>
      </c>
      <c r="I13" s="7">
        <v>0.156</v>
      </c>
      <c r="J13" s="3">
        <f t="shared" si="2"/>
        <v>4.978723404255319E-5</v>
      </c>
      <c r="L13">
        <v>10</v>
      </c>
      <c r="M13" s="3">
        <f t="shared" ref="M13:T13" si="4">VLOOKUP(M$11,$B$12:$J$21,7,)</f>
        <v>3.0957446808510636E-5</v>
      </c>
      <c r="N13" s="3">
        <f t="shared" si="4"/>
        <v>3.4787234042553191E-5</v>
      </c>
      <c r="O13" s="3">
        <f t="shared" si="4"/>
        <v>6.7340425531914897E-5</v>
      </c>
      <c r="P13" s="3">
        <f t="shared" si="4"/>
        <v>8.2021276595744673E-5</v>
      </c>
      <c r="Q13" s="3">
        <f t="shared" si="4"/>
        <v>1.1010638297872339E-4</v>
      </c>
      <c r="R13" s="3">
        <f t="shared" si="4"/>
        <v>1.1968085106382978E-4</v>
      </c>
      <c r="S13" s="3">
        <f t="shared" si="4"/>
        <v>1.4393617021276597E-4</v>
      </c>
      <c r="T13" s="3">
        <f t="shared" si="4"/>
        <v>1.3851063829787235E-4</v>
      </c>
    </row>
    <row r="14" spans="1:20">
      <c r="A14">
        <v>3</v>
      </c>
      <c r="B14" s="12" t="s">
        <v>5</v>
      </c>
      <c r="C14">
        <v>4.45</v>
      </c>
      <c r="E14" s="34">
        <v>8.0000000000000002E-3</v>
      </c>
      <c r="F14" s="3">
        <f t="shared" si="0"/>
        <v>2.553191489361702E-6</v>
      </c>
      <c r="G14" s="34">
        <v>0.109</v>
      </c>
      <c r="H14" s="3">
        <f t="shared" si="1"/>
        <v>3.4787234042553191E-5</v>
      </c>
      <c r="I14" s="7">
        <v>0.17299999999999999</v>
      </c>
      <c r="J14" s="3">
        <f t="shared" si="2"/>
        <v>5.5212765957446808E-5</v>
      </c>
      <c r="L14">
        <v>20</v>
      </c>
      <c r="M14" s="3">
        <f t="shared" ref="M14:T14" si="5">VLOOKUP(M$11,$B$12:$J$21,9,)</f>
        <v>4.978723404255319E-5</v>
      </c>
      <c r="N14" s="3">
        <f t="shared" si="5"/>
        <v>5.5212765957446808E-5</v>
      </c>
      <c r="O14" s="3">
        <f t="shared" si="5"/>
        <v>1.1808510638297871E-4</v>
      </c>
      <c r="P14" s="3">
        <f t="shared" si="5"/>
        <v>1.5127659574468085E-4</v>
      </c>
      <c r="Q14" s="3">
        <f t="shared" si="5"/>
        <v>1.9499999999999997E-4</v>
      </c>
      <c r="R14" s="3">
        <f t="shared" si="5"/>
        <v>2.2276595744680848E-4</v>
      </c>
      <c r="S14" s="3">
        <f t="shared" si="5"/>
        <v>2.6808510638297875E-4</v>
      </c>
      <c r="T14" s="3">
        <f t="shared" si="5"/>
        <v>2.770212765957447E-4</v>
      </c>
    </row>
    <row r="15" spans="1:20">
      <c r="A15">
        <v>4</v>
      </c>
      <c r="B15" s="12" t="s">
        <v>6</v>
      </c>
      <c r="C15">
        <v>4.4000000000000004</v>
      </c>
      <c r="E15" s="34">
        <v>8.9999999999999993E-3</v>
      </c>
      <c r="F15" s="3">
        <f t="shared" si="0"/>
        <v>2.8723404255319147E-6</v>
      </c>
      <c r="G15" s="34">
        <v>0.21099999999999999</v>
      </c>
      <c r="H15" s="3">
        <f t="shared" si="1"/>
        <v>6.7340425531914897E-5</v>
      </c>
      <c r="I15" s="7">
        <v>0.37</v>
      </c>
      <c r="J15" s="3">
        <f t="shared" si="2"/>
        <v>1.1808510638297871E-4</v>
      </c>
      <c r="L15" s="41" t="s">
        <v>71</v>
      </c>
      <c r="S15" t="s">
        <v>40</v>
      </c>
    </row>
    <row r="16" spans="1:20">
      <c r="A16">
        <v>5</v>
      </c>
      <c r="B16" s="12" t="s">
        <v>7</v>
      </c>
      <c r="C16">
        <v>4.3</v>
      </c>
      <c r="E16" s="34">
        <v>1.7000000000000001E-2</v>
      </c>
      <c r="F16" s="3">
        <f t="shared" si="0"/>
        <v>5.4255319148936176E-6</v>
      </c>
      <c r="G16" s="34">
        <v>0.25700000000000001</v>
      </c>
      <c r="H16" s="3">
        <f t="shared" si="1"/>
        <v>8.2021276595744673E-5</v>
      </c>
      <c r="I16" s="7">
        <v>0.47399999999999998</v>
      </c>
      <c r="J16" s="3">
        <f t="shared" si="2"/>
        <v>1.5127659574468085E-4</v>
      </c>
    </row>
    <row r="17" spans="1:20">
      <c r="A17">
        <v>6</v>
      </c>
      <c r="B17" s="12" t="s">
        <v>8</v>
      </c>
      <c r="C17">
        <v>4.2</v>
      </c>
      <c r="E17" s="34">
        <v>1.0999999999999999E-2</v>
      </c>
      <c r="F17" s="3">
        <f t="shared" si="0"/>
        <v>3.51063829787234E-6</v>
      </c>
      <c r="G17" s="34">
        <v>0.34499999999999997</v>
      </c>
      <c r="H17" s="3">
        <f t="shared" si="1"/>
        <v>1.1010638297872339E-4</v>
      </c>
      <c r="I17" s="7">
        <v>0.61099999999999999</v>
      </c>
      <c r="J17" s="3">
        <f t="shared" si="2"/>
        <v>1.9499999999999997E-4</v>
      </c>
    </row>
    <row r="18" spans="1:20">
      <c r="A18">
        <v>7</v>
      </c>
      <c r="B18" s="12" t="s">
        <v>9</v>
      </c>
      <c r="C18">
        <v>4</v>
      </c>
      <c r="E18" s="34">
        <v>0.02</v>
      </c>
      <c r="F18" s="3">
        <f t="shared" si="0"/>
        <v>6.3829787234042563E-6</v>
      </c>
      <c r="G18" s="34">
        <v>0.375</v>
      </c>
      <c r="H18" s="3">
        <f t="shared" si="1"/>
        <v>1.1968085106382978E-4</v>
      </c>
      <c r="I18" s="7">
        <v>0.69799999999999995</v>
      </c>
      <c r="J18" s="3">
        <f t="shared" si="2"/>
        <v>2.2276595744680848E-4</v>
      </c>
    </row>
    <row r="19" spans="1:20">
      <c r="A19">
        <v>8</v>
      </c>
      <c r="B19" s="12" t="s">
        <v>10</v>
      </c>
      <c r="C19">
        <v>3.8</v>
      </c>
      <c r="E19" s="34">
        <v>3.3000000000000002E-2</v>
      </c>
      <c r="F19" s="3">
        <f t="shared" si="0"/>
        <v>1.0531914893617022E-5</v>
      </c>
      <c r="G19" s="34">
        <v>0.45100000000000001</v>
      </c>
      <c r="H19" s="3">
        <f t="shared" si="1"/>
        <v>1.4393617021276597E-4</v>
      </c>
      <c r="I19" s="7">
        <v>0.84</v>
      </c>
      <c r="J19" s="3">
        <f t="shared" si="2"/>
        <v>2.6808510638297875E-4</v>
      </c>
    </row>
    <row r="20" spans="1:20">
      <c r="A20">
        <v>9</v>
      </c>
      <c r="B20" s="12" t="s">
        <v>11</v>
      </c>
      <c r="C20">
        <v>3.5</v>
      </c>
      <c r="E20" s="34">
        <v>2.5999999999999999E-2</v>
      </c>
      <c r="F20" s="3">
        <f t="shared" si="0"/>
        <v>8.2978723404255322E-6</v>
      </c>
      <c r="G20" s="34">
        <v>0.434</v>
      </c>
      <c r="H20" s="3">
        <f t="shared" si="1"/>
        <v>1.3851063829787235E-4</v>
      </c>
      <c r="I20" s="7">
        <v>0.86799999999999999</v>
      </c>
      <c r="J20" s="3">
        <f t="shared" si="2"/>
        <v>2.770212765957447E-4</v>
      </c>
    </row>
    <row r="21" spans="1:20" ht="15.75" customHeight="1">
      <c r="A21">
        <v>10</v>
      </c>
      <c r="B21">
        <v>1000</v>
      </c>
      <c r="C21">
        <v>4</v>
      </c>
      <c r="E21" s="34">
        <v>2.5999999999999999E-2</v>
      </c>
      <c r="F21" s="3">
        <f t="shared" si="0"/>
        <v>8.2978723404255322E-6</v>
      </c>
      <c r="G21" s="34">
        <v>2.8000000000000001E-2</v>
      </c>
      <c r="H21" s="3">
        <f t="shared" si="1"/>
        <v>8.9361702127659575E-6</v>
      </c>
      <c r="I21" s="7">
        <v>0.28000000000000003</v>
      </c>
      <c r="J21" s="3">
        <f t="shared" si="2"/>
        <v>8.9361702127659589E-5</v>
      </c>
    </row>
    <row r="22" spans="1:20" ht="15.75" customHeight="1"/>
    <row r="23" spans="1:20" ht="15.75" customHeight="1">
      <c r="A23" s="11" t="s">
        <v>41</v>
      </c>
      <c r="B23" t="s">
        <v>42</v>
      </c>
      <c r="C23" t="s">
        <v>32</v>
      </c>
      <c r="D23" t="s">
        <v>43</v>
      </c>
      <c r="E23" t="s">
        <v>33</v>
      </c>
      <c r="F23" t="s">
        <v>34</v>
      </c>
      <c r="G23" t="s">
        <v>35</v>
      </c>
      <c r="H23" t="s">
        <v>36</v>
      </c>
      <c r="I23" t="s">
        <v>37</v>
      </c>
      <c r="J23" t="s">
        <v>38</v>
      </c>
      <c r="L23" t="s">
        <v>3</v>
      </c>
      <c r="M23" t="s">
        <v>4</v>
      </c>
      <c r="N23" t="s">
        <v>5</v>
      </c>
      <c r="O23" t="s">
        <v>6</v>
      </c>
      <c r="P23" s="8" t="s">
        <v>7</v>
      </c>
      <c r="Q23" s="8" t="s">
        <v>8</v>
      </c>
      <c r="R23" s="8" t="s">
        <v>9</v>
      </c>
      <c r="S23" s="8" t="s">
        <v>10</v>
      </c>
      <c r="T23" s="8" t="s">
        <v>11</v>
      </c>
    </row>
    <row r="24" spans="1:20" ht="15.75" customHeight="1">
      <c r="A24">
        <v>1</v>
      </c>
      <c r="B24" s="12" t="s">
        <v>39</v>
      </c>
      <c r="C24">
        <v>4.3</v>
      </c>
      <c r="D24">
        <v>200</v>
      </c>
      <c r="E24" s="7">
        <v>0</v>
      </c>
      <c r="F24" s="3">
        <f t="shared" ref="F24:F32" si="6">$E24/($F$4*1)*$J$3</f>
        <v>0</v>
      </c>
      <c r="G24" s="34">
        <v>0</v>
      </c>
      <c r="H24" s="3">
        <f t="shared" ref="H24:H32" si="7">$G24/($F$4*1)*$J$3</f>
        <v>0</v>
      </c>
      <c r="I24" s="7">
        <v>0</v>
      </c>
      <c r="J24" s="3">
        <f t="shared" ref="J24:J32" si="8">$I24/($F$4*1)*$J$3</f>
        <v>0</v>
      </c>
      <c r="L24">
        <v>0</v>
      </c>
      <c r="M24" s="3">
        <f t="shared" ref="M24:T24" si="9">VLOOKUP(M$23,$B$24:$J$32,5,)</f>
        <v>-6.3829787234042563E-6</v>
      </c>
      <c r="N24" s="3">
        <f t="shared" si="9"/>
        <v>0</v>
      </c>
      <c r="O24" s="3">
        <f t="shared" si="9"/>
        <v>-6.3829787234042563E-6</v>
      </c>
      <c r="P24" s="3">
        <f t="shared" si="9"/>
        <v>2.553191489361702E-6</v>
      </c>
      <c r="Q24" s="3">
        <f t="shared" si="9"/>
        <v>5.1063829787234041E-6</v>
      </c>
      <c r="R24" s="3">
        <f t="shared" si="9"/>
        <v>5.7446808510638294E-6</v>
      </c>
      <c r="S24" s="3">
        <f t="shared" si="9"/>
        <v>5.1063829787234041E-6</v>
      </c>
      <c r="T24" s="3">
        <f t="shared" si="9"/>
        <v>5.4255319148936176E-6</v>
      </c>
    </row>
    <row r="25" spans="1:20" ht="15.75" customHeight="1">
      <c r="A25">
        <v>2</v>
      </c>
      <c r="B25" s="12" t="s">
        <v>4</v>
      </c>
      <c r="C25">
        <v>4.2699999999999996</v>
      </c>
      <c r="D25">
        <v>200</v>
      </c>
      <c r="E25" s="7">
        <v>-0.02</v>
      </c>
      <c r="F25" s="3">
        <f t="shared" si="6"/>
        <v>-6.3829787234042563E-6</v>
      </c>
      <c r="G25" s="34">
        <v>7.0000000000000007E-2</v>
      </c>
      <c r="H25" s="3">
        <f t="shared" si="7"/>
        <v>2.2340425531914897E-5</v>
      </c>
      <c r="I25" s="7">
        <v>0.112</v>
      </c>
      <c r="J25" s="3">
        <f t="shared" si="8"/>
        <v>3.574468085106383E-5</v>
      </c>
      <c r="L25">
        <v>10</v>
      </c>
      <c r="M25" s="3">
        <f t="shared" ref="M25:T25" si="10">VLOOKUP(M$23,$B$24:$J$32,7,)</f>
        <v>2.2340425531914897E-5</v>
      </c>
      <c r="N25" s="3">
        <f t="shared" si="10"/>
        <v>2.3297872340425529E-5</v>
      </c>
      <c r="O25" s="3">
        <f t="shared" si="10"/>
        <v>3.2553191489361699E-5</v>
      </c>
      <c r="P25" s="3">
        <f t="shared" si="10"/>
        <v>6.6063829787234036E-5</v>
      </c>
      <c r="Q25" s="3">
        <f t="shared" si="10"/>
        <v>7.8191489361702132E-5</v>
      </c>
      <c r="R25" s="3">
        <f t="shared" si="10"/>
        <v>9.0957446808510631E-5</v>
      </c>
      <c r="S25" s="3">
        <f t="shared" si="10"/>
        <v>1.021276595744681E-4</v>
      </c>
      <c r="T25" s="3">
        <f t="shared" si="10"/>
        <v>1.1265957446808509E-4</v>
      </c>
    </row>
    <row r="26" spans="1:20" ht="15.75" customHeight="1">
      <c r="A26">
        <v>3</v>
      </c>
      <c r="B26" s="12" t="s">
        <v>5</v>
      </c>
      <c r="C26">
        <v>4.25</v>
      </c>
      <c r="D26">
        <v>200</v>
      </c>
      <c r="E26" s="7">
        <v>0</v>
      </c>
      <c r="F26" s="3">
        <f t="shared" si="6"/>
        <v>0</v>
      </c>
      <c r="G26" s="34">
        <v>7.2999999999999995E-2</v>
      </c>
      <c r="H26" s="3">
        <f t="shared" si="7"/>
        <v>2.3297872340425529E-5</v>
      </c>
      <c r="I26" s="7">
        <v>0.151</v>
      </c>
      <c r="J26" s="3">
        <f t="shared" si="8"/>
        <v>4.8191489361702134E-5</v>
      </c>
      <c r="L26">
        <v>20</v>
      </c>
      <c r="M26" s="3">
        <f t="shared" ref="M26:T26" si="11">VLOOKUP(M$23,$B$24:$J$32,9,)</f>
        <v>3.574468085106383E-5</v>
      </c>
      <c r="N26" s="3">
        <f t="shared" si="11"/>
        <v>4.8191489361702134E-5</v>
      </c>
      <c r="O26" s="3">
        <f t="shared" si="11"/>
        <v>9.2872340425531908E-5</v>
      </c>
      <c r="P26" s="3">
        <f t="shared" si="11"/>
        <v>1.1138297872340424E-4</v>
      </c>
      <c r="Q26" s="3">
        <f t="shared" si="11"/>
        <v>1.3436170212765956E-4</v>
      </c>
      <c r="R26" s="3">
        <f t="shared" si="11"/>
        <v>1.8191489361702126E-4</v>
      </c>
      <c r="S26" s="3">
        <f t="shared" si="11"/>
        <v>2.0074468085106383E-4</v>
      </c>
      <c r="T26" s="3">
        <f t="shared" si="11"/>
        <v>2.1957446808510637E-4</v>
      </c>
    </row>
    <row r="27" spans="1:20" ht="15.75" customHeight="1">
      <c r="A27">
        <v>4</v>
      </c>
      <c r="B27" s="12" t="s">
        <v>6</v>
      </c>
      <c r="C27">
        <v>4.2</v>
      </c>
      <c r="D27">
        <v>200</v>
      </c>
      <c r="E27" s="7">
        <v>-0.02</v>
      </c>
      <c r="F27" s="3">
        <f t="shared" si="6"/>
        <v>-6.3829787234042563E-6</v>
      </c>
      <c r="G27" s="34">
        <v>0.10199999999999999</v>
      </c>
      <c r="H27" s="3">
        <f t="shared" si="7"/>
        <v>3.2553191489361699E-5</v>
      </c>
      <c r="I27" s="7">
        <v>0.29099999999999998</v>
      </c>
      <c r="J27" s="3">
        <f t="shared" si="8"/>
        <v>9.2872340425531908E-5</v>
      </c>
    </row>
    <row r="28" spans="1:20" ht="15.75" customHeight="1">
      <c r="A28">
        <v>5</v>
      </c>
      <c r="B28" s="12" t="s">
        <v>7</v>
      </c>
      <c r="C28">
        <v>4.0999999999999996</v>
      </c>
      <c r="D28">
        <v>200</v>
      </c>
      <c r="E28" s="7">
        <v>8.0000000000000002E-3</v>
      </c>
      <c r="F28" s="3">
        <f t="shared" si="6"/>
        <v>2.553191489361702E-6</v>
      </c>
      <c r="G28" s="34">
        <v>0.20699999999999999</v>
      </c>
      <c r="H28" s="3">
        <f t="shared" si="7"/>
        <v>6.6063829787234036E-5</v>
      </c>
      <c r="I28" s="7">
        <v>0.34899999999999998</v>
      </c>
      <c r="J28" s="3">
        <f t="shared" si="8"/>
        <v>1.1138297872340424E-4</v>
      </c>
    </row>
    <row r="29" spans="1:20" ht="15.75" customHeight="1">
      <c r="A29">
        <v>6</v>
      </c>
      <c r="B29" s="12" t="s">
        <v>8</v>
      </c>
      <c r="C29">
        <v>4</v>
      </c>
      <c r="D29">
        <v>200</v>
      </c>
      <c r="E29" s="7">
        <v>1.6E-2</v>
      </c>
      <c r="F29" s="3">
        <f t="shared" si="6"/>
        <v>5.1063829787234041E-6</v>
      </c>
      <c r="G29" s="34">
        <v>0.245</v>
      </c>
      <c r="H29" s="3">
        <f t="shared" si="7"/>
        <v>7.8191489361702132E-5</v>
      </c>
      <c r="I29" s="7">
        <v>0.42099999999999999</v>
      </c>
      <c r="J29" s="3">
        <f t="shared" si="8"/>
        <v>1.3436170212765956E-4</v>
      </c>
    </row>
    <row r="30" spans="1:20" ht="15.75" customHeight="1">
      <c r="A30">
        <v>7</v>
      </c>
      <c r="B30" s="12" t="s">
        <v>9</v>
      </c>
      <c r="C30">
        <v>3.8</v>
      </c>
      <c r="D30">
        <v>200</v>
      </c>
      <c r="E30" s="7">
        <v>1.7999999999999999E-2</v>
      </c>
      <c r="F30" s="3">
        <f t="shared" si="6"/>
        <v>5.7446808510638294E-6</v>
      </c>
      <c r="G30" s="34">
        <v>0.28499999999999998</v>
      </c>
      <c r="H30" s="3">
        <f t="shared" si="7"/>
        <v>9.0957446808510631E-5</v>
      </c>
      <c r="I30" s="7">
        <v>0.56999999999999995</v>
      </c>
      <c r="J30" s="3">
        <f t="shared" si="8"/>
        <v>1.8191489361702126E-4</v>
      </c>
    </row>
    <row r="31" spans="1:20" ht="15.75" customHeight="1">
      <c r="A31">
        <v>8</v>
      </c>
      <c r="B31" s="12" t="s">
        <v>10</v>
      </c>
      <c r="C31">
        <v>3.6</v>
      </c>
      <c r="D31">
        <v>200</v>
      </c>
      <c r="E31" s="7">
        <v>1.6E-2</v>
      </c>
      <c r="F31" s="3">
        <f t="shared" si="6"/>
        <v>5.1063829787234041E-6</v>
      </c>
      <c r="G31" s="34">
        <v>0.32</v>
      </c>
      <c r="H31" s="3">
        <f t="shared" si="7"/>
        <v>1.021276595744681E-4</v>
      </c>
      <c r="I31" s="7">
        <v>0.629</v>
      </c>
      <c r="J31" s="3">
        <f t="shared" si="8"/>
        <v>2.0074468085106383E-4</v>
      </c>
    </row>
    <row r="32" spans="1:20" ht="15.75" customHeight="1">
      <c r="A32">
        <v>9</v>
      </c>
      <c r="B32" s="12" t="s">
        <v>11</v>
      </c>
      <c r="C32">
        <v>3.3</v>
      </c>
      <c r="D32">
        <v>200</v>
      </c>
      <c r="E32" s="7">
        <v>1.7000000000000001E-2</v>
      </c>
      <c r="F32" s="3">
        <f t="shared" si="6"/>
        <v>5.4255319148936176E-6</v>
      </c>
      <c r="G32" s="34">
        <v>0.35299999999999998</v>
      </c>
      <c r="H32" s="3">
        <f t="shared" si="7"/>
        <v>1.1265957446808509E-4</v>
      </c>
      <c r="I32" s="7">
        <v>0.68799999999999994</v>
      </c>
      <c r="J32" s="3">
        <f t="shared" si="8"/>
        <v>2.1957446808510637E-4</v>
      </c>
    </row>
    <row r="33" spans="1:20" ht="15.75" customHeight="1"/>
    <row r="34" spans="1:20" ht="15.75" customHeight="1">
      <c r="A34" s="11" t="s">
        <v>44</v>
      </c>
      <c r="B34" t="s">
        <v>45</v>
      </c>
      <c r="C34" t="s">
        <v>32</v>
      </c>
      <c r="D34" t="s">
        <v>46</v>
      </c>
      <c r="E34" t="s">
        <v>33</v>
      </c>
      <c r="F34" t="s">
        <v>34</v>
      </c>
      <c r="G34" t="s">
        <v>35</v>
      </c>
      <c r="H34" t="s">
        <v>36</v>
      </c>
      <c r="I34" t="s">
        <v>37</v>
      </c>
      <c r="J34" t="s">
        <v>38</v>
      </c>
      <c r="L34" t="s">
        <v>3</v>
      </c>
      <c r="M34" t="s">
        <v>4</v>
      </c>
      <c r="N34" t="s">
        <v>5</v>
      </c>
      <c r="O34" t="s">
        <v>6</v>
      </c>
      <c r="P34" s="8" t="s">
        <v>7</v>
      </c>
      <c r="Q34" s="8" t="s">
        <v>8</v>
      </c>
      <c r="R34" s="8" t="s">
        <v>9</v>
      </c>
      <c r="S34" s="8" t="s">
        <v>10</v>
      </c>
      <c r="T34" s="8" t="s">
        <v>11</v>
      </c>
    </row>
    <row r="35" spans="1:20" ht="15.75" customHeight="1">
      <c r="A35">
        <v>1</v>
      </c>
      <c r="B35" s="12" t="s">
        <v>39</v>
      </c>
      <c r="C35">
        <v>4.3</v>
      </c>
      <c r="D35">
        <v>200</v>
      </c>
      <c r="E35" s="7">
        <v>0</v>
      </c>
      <c r="F35" s="3">
        <f t="shared" ref="F35:F43" si="12">$E35/($F$4*1)*$J$3</f>
        <v>0</v>
      </c>
      <c r="G35" s="7">
        <v>0</v>
      </c>
      <c r="H35" s="3">
        <f t="shared" ref="H35:H43" si="13">$G35/($F$4*1)*$J$3</f>
        <v>0</v>
      </c>
      <c r="I35" s="7">
        <v>0</v>
      </c>
      <c r="J35" s="3">
        <f t="shared" ref="J35:J43" si="14">$I35/($F$4*1)*$J$3</f>
        <v>0</v>
      </c>
      <c r="L35">
        <v>0</v>
      </c>
      <c r="M35" s="3">
        <f t="shared" ref="M35:T35" si="15">VLOOKUP(M$34,$B$35:$J$43,5,0)</f>
        <v>7.6595744680851069E-6</v>
      </c>
      <c r="N35" s="3">
        <f t="shared" si="15"/>
        <v>3.51063829787234E-6</v>
      </c>
      <c r="O35" s="3">
        <f t="shared" si="15"/>
        <v>3.1914893617021282E-6</v>
      </c>
      <c r="P35" s="3">
        <f t="shared" si="15"/>
        <v>3.1914893617021282E-6</v>
      </c>
      <c r="Q35" s="3">
        <f t="shared" si="15"/>
        <v>5.4255319148936176E-6</v>
      </c>
      <c r="R35" s="3">
        <f t="shared" si="15"/>
        <v>7.3404255319148934E-6</v>
      </c>
      <c r="S35" s="3">
        <f t="shared" si="15"/>
        <v>7.6595744680851069E-6</v>
      </c>
      <c r="T35" s="3">
        <f t="shared" si="15"/>
        <v>9.5744680851063828E-6</v>
      </c>
    </row>
    <row r="36" spans="1:20" ht="15.75" customHeight="1">
      <c r="A36">
        <v>2</v>
      </c>
      <c r="B36" s="12" t="s">
        <v>4</v>
      </c>
      <c r="C36">
        <v>4.2699999999999996</v>
      </c>
      <c r="D36">
        <v>200</v>
      </c>
      <c r="E36" s="7">
        <v>2.4E-2</v>
      </c>
      <c r="F36" s="3">
        <f t="shared" si="12"/>
        <v>7.6595744680851069E-6</v>
      </c>
      <c r="G36" s="7">
        <v>0.03</v>
      </c>
      <c r="H36" s="3">
        <f t="shared" si="13"/>
        <v>9.5744680851063828E-6</v>
      </c>
      <c r="I36" s="7">
        <v>7.3999999999999996E-2</v>
      </c>
      <c r="J36" s="3">
        <f t="shared" si="14"/>
        <v>2.3617021276595741E-5</v>
      </c>
      <c r="L36">
        <v>10</v>
      </c>
      <c r="M36" s="3">
        <f t="shared" ref="M36:T36" si="16">VLOOKUP(M$34,$B$35:$J$43,7,0)</f>
        <v>9.5744680851063828E-6</v>
      </c>
      <c r="N36" s="3">
        <f t="shared" si="16"/>
        <v>8.2978723404255322E-6</v>
      </c>
      <c r="O36" s="3">
        <f t="shared" si="16"/>
        <v>1.2765957446808513E-5</v>
      </c>
      <c r="P36" s="3">
        <f t="shared" si="16"/>
        <v>2.4574468085106383E-5</v>
      </c>
      <c r="Q36" s="3">
        <f t="shared" si="16"/>
        <v>4.4042553191489364E-5</v>
      </c>
      <c r="R36" s="3">
        <f t="shared" si="16"/>
        <v>5.9042553191489356E-5</v>
      </c>
      <c r="S36" s="3">
        <f t="shared" si="16"/>
        <v>4.340425531914894E-5</v>
      </c>
      <c r="T36" s="3">
        <f t="shared" si="16"/>
        <v>6.3510638297872341E-5</v>
      </c>
    </row>
    <row r="37" spans="1:20" ht="15.75" customHeight="1">
      <c r="A37">
        <v>3</v>
      </c>
      <c r="B37" s="12" t="s">
        <v>5</v>
      </c>
      <c r="C37">
        <v>4.25</v>
      </c>
      <c r="D37">
        <v>200</v>
      </c>
      <c r="E37" s="7">
        <v>1.0999999999999999E-2</v>
      </c>
      <c r="F37" s="3">
        <f t="shared" si="12"/>
        <v>3.51063829787234E-6</v>
      </c>
      <c r="G37" s="13">
        <v>2.5999999999999999E-2</v>
      </c>
      <c r="H37" s="3">
        <f t="shared" si="13"/>
        <v>8.2978723404255322E-6</v>
      </c>
      <c r="I37" s="7">
        <v>0.09</v>
      </c>
      <c r="J37" s="3">
        <f t="shared" si="14"/>
        <v>2.872340425531915E-5</v>
      </c>
      <c r="L37">
        <v>20</v>
      </c>
      <c r="M37" s="3">
        <f t="shared" ref="M37:T37" si="17">VLOOKUP(M$34,$B$35:$J$43,9,0)</f>
        <v>2.3617021276595741E-5</v>
      </c>
      <c r="N37" s="3">
        <f t="shared" si="17"/>
        <v>2.872340425531915E-5</v>
      </c>
      <c r="O37" s="3" t="e">
        <f t="shared" si="17"/>
        <v>#VALUE!</v>
      </c>
      <c r="P37" s="3">
        <f t="shared" si="17"/>
        <v>4.3723404255319149E-5</v>
      </c>
      <c r="Q37" s="3">
        <f t="shared" si="17"/>
        <v>9.3510638297872325E-5</v>
      </c>
      <c r="R37" s="3">
        <f t="shared" si="17"/>
        <v>9.4148936170212756E-5</v>
      </c>
      <c r="S37" s="3">
        <f t="shared" si="17"/>
        <v>1.0180851063829787E-4</v>
      </c>
      <c r="T37" s="3">
        <f t="shared" si="17"/>
        <v>1.4329787234042553E-4</v>
      </c>
    </row>
    <row r="38" spans="1:20" ht="15.75" customHeight="1">
      <c r="A38">
        <v>4</v>
      </c>
      <c r="B38" s="12" t="s">
        <v>6</v>
      </c>
      <c r="C38">
        <v>4.2</v>
      </c>
      <c r="D38">
        <v>200</v>
      </c>
      <c r="E38" s="7">
        <v>0.01</v>
      </c>
      <c r="F38" s="3">
        <f t="shared" si="12"/>
        <v>3.1914893617021282E-6</v>
      </c>
      <c r="G38" s="7">
        <v>0.04</v>
      </c>
      <c r="H38" s="3">
        <f t="shared" si="13"/>
        <v>1.2765957446808513E-5</v>
      </c>
      <c r="I38" s="14" t="s">
        <v>47</v>
      </c>
      <c r="J38" s="3" t="e">
        <f t="shared" si="14"/>
        <v>#VALUE!</v>
      </c>
    </row>
    <row r="39" spans="1:20" ht="15.75" customHeight="1">
      <c r="A39">
        <v>5</v>
      </c>
      <c r="B39" s="12" t="s">
        <v>7</v>
      </c>
      <c r="C39">
        <v>4.0999999999999996</v>
      </c>
      <c r="D39">
        <v>200</v>
      </c>
      <c r="E39" s="7">
        <v>0.01</v>
      </c>
      <c r="F39" s="3">
        <f t="shared" si="12"/>
        <v>3.1914893617021282E-6</v>
      </c>
      <c r="G39" s="7">
        <v>7.6999999999999999E-2</v>
      </c>
      <c r="H39" s="3">
        <f t="shared" si="13"/>
        <v>2.4574468085106383E-5</v>
      </c>
      <c r="I39" s="7">
        <v>0.13700000000000001</v>
      </c>
      <c r="J39" s="3">
        <f t="shared" si="14"/>
        <v>4.3723404255319149E-5</v>
      </c>
    </row>
    <row r="40" spans="1:20" ht="15.75" customHeight="1">
      <c r="A40">
        <v>6</v>
      </c>
      <c r="B40" s="12" t="s">
        <v>8</v>
      </c>
      <c r="C40">
        <v>4</v>
      </c>
      <c r="D40">
        <v>200</v>
      </c>
      <c r="E40" s="7">
        <v>1.7000000000000001E-2</v>
      </c>
      <c r="F40" s="3">
        <f t="shared" si="12"/>
        <v>5.4255319148936176E-6</v>
      </c>
      <c r="G40" s="7">
        <v>0.13800000000000001</v>
      </c>
      <c r="H40" s="3">
        <f t="shared" si="13"/>
        <v>4.4042553191489364E-5</v>
      </c>
      <c r="I40" s="7">
        <v>0.29299999999999998</v>
      </c>
      <c r="J40" s="3">
        <f t="shared" si="14"/>
        <v>9.3510638297872325E-5</v>
      </c>
    </row>
    <row r="41" spans="1:20" ht="15.75" customHeight="1">
      <c r="A41">
        <v>7</v>
      </c>
      <c r="B41" s="12" t="s">
        <v>9</v>
      </c>
      <c r="C41">
        <v>3.8</v>
      </c>
      <c r="D41">
        <v>200</v>
      </c>
      <c r="E41" s="7">
        <v>2.3E-2</v>
      </c>
      <c r="F41" s="3">
        <f t="shared" si="12"/>
        <v>7.3404255319148934E-6</v>
      </c>
      <c r="G41" s="7">
        <v>0.185</v>
      </c>
      <c r="H41" s="3">
        <f t="shared" si="13"/>
        <v>5.9042553191489356E-5</v>
      </c>
      <c r="I41" s="7">
        <v>0.29499999999999998</v>
      </c>
      <c r="J41" s="3">
        <f t="shared" si="14"/>
        <v>9.4148936170212756E-5</v>
      </c>
    </row>
    <row r="42" spans="1:20" ht="15.75" customHeight="1">
      <c r="A42">
        <v>8</v>
      </c>
      <c r="B42" s="12" t="s">
        <v>10</v>
      </c>
      <c r="C42">
        <v>3.6</v>
      </c>
      <c r="D42">
        <v>200</v>
      </c>
      <c r="E42" s="7">
        <v>2.4E-2</v>
      </c>
      <c r="F42" s="3">
        <f t="shared" si="12"/>
        <v>7.6595744680851069E-6</v>
      </c>
      <c r="G42" s="13">
        <v>0.13600000000000001</v>
      </c>
      <c r="H42" s="3">
        <f t="shared" si="13"/>
        <v>4.340425531914894E-5</v>
      </c>
      <c r="I42" s="7">
        <v>0.31900000000000001</v>
      </c>
      <c r="J42" s="3">
        <f t="shared" si="14"/>
        <v>1.0180851063829787E-4</v>
      </c>
    </row>
    <row r="43" spans="1:20" ht="15.75" customHeight="1">
      <c r="A43">
        <v>9</v>
      </c>
      <c r="B43" s="12" t="s">
        <v>11</v>
      </c>
      <c r="C43">
        <v>3.3</v>
      </c>
      <c r="D43">
        <v>200</v>
      </c>
      <c r="E43" s="7">
        <v>0.03</v>
      </c>
      <c r="F43" s="3">
        <f t="shared" si="12"/>
        <v>9.5744680851063828E-6</v>
      </c>
      <c r="G43" s="7">
        <v>0.19900000000000001</v>
      </c>
      <c r="H43" s="3">
        <f t="shared" si="13"/>
        <v>6.3510638297872341E-5</v>
      </c>
      <c r="I43" s="7">
        <v>0.44900000000000001</v>
      </c>
      <c r="J43" s="3">
        <f t="shared" si="14"/>
        <v>1.4329787234042553E-4</v>
      </c>
    </row>
    <row r="44" spans="1:20" ht="15.75" customHeight="1"/>
    <row r="45" spans="1:20" ht="15.75" customHeight="1">
      <c r="A45" s="11" t="s">
        <v>48</v>
      </c>
      <c r="B45" t="s">
        <v>49</v>
      </c>
      <c r="C45" t="s">
        <v>32</v>
      </c>
      <c r="D45" t="s">
        <v>50</v>
      </c>
      <c r="E45" t="s">
        <v>33</v>
      </c>
      <c r="F45" t="s">
        <v>34</v>
      </c>
      <c r="G45" t="s">
        <v>35</v>
      </c>
      <c r="H45" t="s">
        <v>36</v>
      </c>
      <c r="I45" t="s">
        <v>37</v>
      </c>
      <c r="J45" t="s">
        <v>38</v>
      </c>
      <c r="L45" t="s">
        <v>3</v>
      </c>
      <c r="M45" t="s">
        <v>4</v>
      </c>
      <c r="N45" t="s">
        <v>5</v>
      </c>
      <c r="O45" t="s">
        <v>6</v>
      </c>
      <c r="P45" s="8" t="s">
        <v>7</v>
      </c>
      <c r="Q45" s="8" t="s">
        <v>8</v>
      </c>
      <c r="R45" s="8" t="s">
        <v>9</v>
      </c>
      <c r="S45" s="8" t="s">
        <v>10</v>
      </c>
      <c r="T45" s="8" t="s">
        <v>11</v>
      </c>
    </row>
    <row r="46" spans="1:20" ht="15.75" customHeight="1">
      <c r="A46">
        <v>1</v>
      </c>
      <c r="B46" s="12" t="s">
        <v>39</v>
      </c>
      <c r="C46">
        <v>4.3</v>
      </c>
      <c r="D46">
        <v>200</v>
      </c>
      <c r="E46" s="7">
        <v>0</v>
      </c>
      <c r="F46" s="3">
        <f t="shared" ref="F46:F54" si="18">$E46/($F$4*1)*$J$3</f>
        <v>0</v>
      </c>
      <c r="G46" s="7">
        <v>0</v>
      </c>
      <c r="H46" s="3">
        <f t="shared" ref="H46:H54" si="19">$G46/($F$4*1)*$J$3</f>
        <v>0</v>
      </c>
      <c r="I46" s="34">
        <v>0</v>
      </c>
      <c r="J46" s="3">
        <f t="shared" ref="J46:J54" si="20">$I46/($F$4*1)*$J$3</f>
        <v>0</v>
      </c>
      <c r="L46">
        <v>0</v>
      </c>
      <c r="M46" s="3">
        <f t="shared" ref="M46:T46" si="21">VLOOKUP(M$45,$B$46:$J$54,5,)</f>
        <v>1.5957446808510641E-6</v>
      </c>
      <c r="N46" s="3">
        <f t="shared" si="21"/>
        <v>-3.1914893617021275E-7</v>
      </c>
      <c r="O46" s="3">
        <f t="shared" si="21"/>
        <v>0</v>
      </c>
      <c r="P46" s="3">
        <f t="shared" si="21"/>
        <v>3.1914893617021275E-7</v>
      </c>
      <c r="Q46" s="3">
        <f t="shared" si="21"/>
        <v>1.5957446808510641E-6</v>
      </c>
      <c r="R46" s="3">
        <f t="shared" si="21"/>
        <v>5.1063829787234041E-6</v>
      </c>
      <c r="S46" s="3">
        <f t="shared" si="21"/>
        <v>3.8297872340425535E-6</v>
      </c>
      <c r="T46" s="3">
        <f t="shared" si="21"/>
        <v>1.0212765957446808E-5</v>
      </c>
    </row>
    <row r="47" spans="1:20" ht="15.75" customHeight="1">
      <c r="A47">
        <v>2</v>
      </c>
      <c r="B47" s="12" t="s">
        <v>4</v>
      </c>
      <c r="C47">
        <v>4.2699999999999996</v>
      </c>
      <c r="D47">
        <v>200</v>
      </c>
      <c r="E47" s="7">
        <v>5.0000000000000001E-3</v>
      </c>
      <c r="F47" s="3">
        <f t="shared" si="18"/>
        <v>1.5957446808510641E-6</v>
      </c>
      <c r="G47" s="7">
        <v>1.6E-2</v>
      </c>
      <c r="H47" s="3">
        <f t="shared" si="19"/>
        <v>5.1063829787234041E-6</v>
      </c>
      <c r="I47" s="34">
        <v>1.4E-2</v>
      </c>
      <c r="J47" s="3">
        <f t="shared" si="20"/>
        <v>4.4680851063829788E-6</v>
      </c>
      <c r="L47">
        <v>10</v>
      </c>
      <c r="M47" s="3">
        <f t="shared" ref="M47:T47" si="22">VLOOKUP(M$45,$B$46:$J$54,7,)</f>
        <v>5.1063829787234041E-6</v>
      </c>
      <c r="N47" s="3">
        <f t="shared" si="22"/>
        <v>3.1914893617021282E-6</v>
      </c>
      <c r="O47" s="3">
        <f t="shared" si="22"/>
        <v>7.0212765957446799E-6</v>
      </c>
      <c r="P47" s="3">
        <f t="shared" si="22"/>
        <v>8.9361702127659575E-6</v>
      </c>
      <c r="Q47" s="3">
        <f t="shared" si="22"/>
        <v>1.75531914893617E-5</v>
      </c>
      <c r="R47" s="3">
        <f t="shared" si="22"/>
        <v>3.574468085106383E-5</v>
      </c>
      <c r="S47" s="3">
        <f t="shared" si="22"/>
        <v>2.6808510638297873E-5</v>
      </c>
      <c r="T47" s="3">
        <f t="shared" si="22"/>
        <v>5.4893617021276592E-5</v>
      </c>
    </row>
    <row r="48" spans="1:20" ht="15.75" customHeight="1">
      <c r="A48">
        <v>3</v>
      </c>
      <c r="B48" s="12" t="s">
        <v>5</v>
      </c>
      <c r="C48">
        <v>4.25</v>
      </c>
      <c r="D48">
        <v>200</v>
      </c>
      <c r="E48" s="7">
        <v>-1E-3</v>
      </c>
      <c r="F48" s="3">
        <f t="shared" si="18"/>
        <v>-3.1914893617021275E-7</v>
      </c>
      <c r="G48" s="7">
        <v>0.01</v>
      </c>
      <c r="H48" s="3">
        <f t="shared" si="19"/>
        <v>3.1914893617021282E-6</v>
      </c>
      <c r="I48" s="34">
        <v>1.4999999999999999E-2</v>
      </c>
      <c r="J48" s="3">
        <f t="shared" si="20"/>
        <v>4.7872340425531914E-6</v>
      </c>
      <c r="L48">
        <v>20</v>
      </c>
      <c r="M48" s="3">
        <f t="shared" ref="M48:T48" si="23">VLOOKUP(M$45,$B$46:$J$54,9,)</f>
        <v>4.4680851063829788E-6</v>
      </c>
      <c r="N48" s="3">
        <f t="shared" si="23"/>
        <v>4.7872340425531914E-6</v>
      </c>
      <c r="O48" s="3">
        <f t="shared" si="23"/>
        <v>1.0531914893617022E-5</v>
      </c>
      <c r="P48" s="3">
        <f t="shared" si="23"/>
        <v>2.4893617021276595E-5</v>
      </c>
      <c r="Q48" s="3">
        <f t="shared" si="23"/>
        <v>3.7340425531914899E-5</v>
      </c>
      <c r="R48" s="3">
        <f t="shared" si="23"/>
        <v>6.1914893617021272E-5</v>
      </c>
      <c r="S48" s="3">
        <f t="shared" si="23"/>
        <v>3.7978723404255316E-5</v>
      </c>
      <c r="T48" s="3">
        <f t="shared" si="23"/>
        <v>8.8404255319148936E-5</v>
      </c>
    </row>
    <row r="49" spans="1:10" ht="15.75" customHeight="1">
      <c r="A49">
        <v>4</v>
      </c>
      <c r="B49" s="12" t="s">
        <v>6</v>
      </c>
      <c r="C49">
        <v>4.2</v>
      </c>
      <c r="D49">
        <v>200</v>
      </c>
      <c r="E49" s="7">
        <v>0</v>
      </c>
      <c r="F49" s="3">
        <f t="shared" si="18"/>
        <v>0</v>
      </c>
      <c r="G49" s="7">
        <v>2.1999999999999999E-2</v>
      </c>
      <c r="H49" s="3">
        <f t="shared" si="19"/>
        <v>7.0212765957446799E-6</v>
      </c>
      <c r="I49" s="34">
        <v>3.3000000000000002E-2</v>
      </c>
      <c r="J49" s="3">
        <f t="shared" si="20"/>
        <v>1.0531914893617022E-5</v>
      </c>
    </row>
    <row r="50" spans="1:10" ht="15.75" customHeight="1">
      <c r="A50">
        <v>5</v>
      </c>
      <c r="B50" s="12" t="s">
        <v>7</v>
      </c>
      <c r="C50">
        <v>4.0999999999999996</v>
      </c>
      <c r="D50">
        <v>200</v>
      </c>
      <c r="E50" s="7">
        <v>1E-3</v>
      </c>
      <c r="F50" s="3">
        <f t="shared" si="18"/>
        <v>3.1914893617021275E-7</v>
      </c>
      <c r="G50" s="7">
        <v>2.8000000000000001E-2</v>
      </c>
      <c r="H50" s="3">
        <f t="shared" si="19"/>
        <v>8.9361702127659575E-6</v>
      </c>
      <c r="I50" s="34">
        <v>7.8E-2</v>
      </c>
      <c r="J50" s="3">
        <f t="shared" si="20"/>
        <v>2.4893617021276595E-5</v>
      </c>
    </row>
    <row r="51" spans="1:10" ht="15.75" customHeight="1">
      <c r="A51">
        <v>6</v>
      </c>
      <c r="B51" s="12" t="s">
        <v>8</v>
      </c>
      <c r="C51">
        <v>4</v>
      </c>
      <c r="D51">
        <v>200</v>
      </c>
      <c r="E51" s="7">
        <v>5.0000000000000001E-3</v>
      </c>
      <c r="F51" s="3">
        <f t="shared" si="18"/>
        <v>1.5957446808510641E-6</v>
      </c>
      <c r="G51" s="7">
        <v>5.5E-2</v>
      </c>
      <c r="H51" s="3">
        <f t="shared" si="19"/>
        <v>1.75531914893617E-5</v>
      </c>
      <c r="I51" s="34">
        <v>0.11700000000000001</v>
      </c>
      <c r="J51" s="3">
        <f t="shared" si="20"/>
        <v>3.7340425531914899E-5</v>
      </c>
    </row>
    <row r="52" spans="1:10" ht="15.75" customHeight="1">
      <c r="A52">
        <v>7</v>
      </c>
      <c r="B52" s="12" t="s">
        <v>9</v>
      </c>
      <c r="C52">
        <v>3.8</v>
      </c>
      <c r="D52">
        <v>200</v>
      </c>
      <c r="E52" s="7">
        <v>1.6E-2</v>
      </c>
      <c r="F52" s="3">
        <f t="shared" si="18"/>
        <v>5.1063829787234041E-6</v>
      </c>
      <c r="G52" s="7">
        <v>0.112</v>
      </c>
      <c r="H52" s="3">
        <f t="shared" si="19"/>
        <v>3.574468085106383E-5</v>
      </c>
      <c r="I52" s="34">
        <v>0.19400000000000001</v>
      </c>
      <c r="J52" s="3">
        <f t="shared" si="20"/>
        <v>6.1914893617021272E-5</v>
      </c>
    </row>
    <row r="53" spans="1:10" ht="15.75" customHeight="1">
      <c r="A53">
        <v>8</v>
      </c>
      <c r="B53" s="12" t="s">
        <v>10</v>
      </c>
      <c r="C53">
        <v>3.6</v>
      </c>
      <c r="D53">
        <v>200</v>
      </c>
      <c r="E53" s="7">
        <v>1.2E-2</v>
      </c>
      <c r="F53" s="3">
        <f t="shared" si="18"/>
        <v>3.8297872340425535E-6</v>
      </c>
      <c r="G53" s="7">
        <v>8.4000000000000005E-2</v>
      </c>
      <c r="H53" s="3">
        <f t="shared" si="19"/>
        <v>2.6808510638297873E-5</v>
      </c>
      <c r="I53" s="34">
        <v>0.11899999999999999</v>
      </c>
      <c r="J53" s="3">
        <f t="shared" si="20"/>
        <v>3.7978723404255316E-5</v>
      </c>
    </row>
    <row r="54" spans="1:10" ht="15.75" customHeight="1">
      <c r="A54">
        <v>9</v>
      </c>
      <c r="B54" s="12" t="s">
        <v>11</v>
      </c>
      <c r="C54">
        <v>3.3</v>
      </c>
      <c r="D54">
        <v>200</v>
      </c>
      <c r="E54" s="7">
        <v>3.2000000000000001E-2</v>
      </c>
      <c r="F54" s="3">
        <f t="shared" si="18"/>
        <v>1.0212765957446808E-5</v>
      </c>
      <c r="G54" s="7">
        <v>0.17199999999999999</v>
      </c>
      <c r="H54" s="3">
        <f t="shared" si="19"/>
        <v>5.4893617021276592E-5</v>
      </c>
      <c r="I54" s="34">
        <v>0.27700000000000002</v>
      </c>
      <c r="J54" s="3">
        <f t="shared" si="20"/>
        <v>8.8404255319148936E-5</v>
      </c>
    </row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spans="1:15" ht="15.75" customHeight="1">
      <c r="A65" s="37"/>
      <c r="B65" s="37"/>
      <c r="C65" s="37"/>
      <c r="D65" s="37"/>
      <c r="E65" s="37"/>
      <c r="F65" s="20"/>
      <c r="G65" s="20"/>
      <c r="H65" s="37"/>
      <c r="I65" s="37"/>
      <c r="J65" s="37"/>
      <c r="K65" s="37"/>
      <c r="L65" s="37"/>
      <c r="M65" s="37"/>
      <c r="O65" s="19"/>
    </row>
    <row r="66" spans="1:15" ht="15.75" customHeight="1">
      <c r="A66" s="20"/>
      <c r="B66" s="20"/>
      <c r="C66" s="20"/>
      <c r="D66" s="20"/>
      <c r="E66" s="20"/>
      <c r="F66" s="18"/>
      <c r="G66" s="20"/>
      <c r="H66" s="20"/>
      <c r="I66" s="20"/>
      <c r="J66" s="20"/>
      <c r="K66" s="20"/>
      <c r="L66" s="20"/>
      <c r="M66" s="20"/>
    </row>
    <row r="67" spans="1:15" ht="15.75" customHeight="1">
      <c r="A67" s="20"/>
      <c r="B67" s="20"/>
      <c r="C67" s="20"/>
      <c r="D67" s="20"/>
      <c r="E67" s="20"/>
      <c r="F67" s="16"/>
      <c r="G67" s="20"/>
      <c r="H67" s="20"/>
      <c r="I67" s="20"/>
      <c r="J67" s="20"/>
      <c r="K67" s="20"/>
      <c r="L67" s="20"/>
      <c r="M67" s="20"/>
    </row>
    <row r="68" spans="1:15" ht="15.75" customHeight="1">
      <c r="A68" s="20"/>
      <c r="B68" s="20"/>
      <c r="C68" s="20"/>
      <c r="D68" s="20"/>
      <c r="E68" s="20"/>
      <c r="F68" s="16"/>
      <c r="G68" s="20"/>
      <c r="H68" s="20"/>
      <c r="I68" s="20"/>
      <c r="J68" s="20"/>
      <c r="K68" s="20"/>
      <c r="L68" s="20"/>
      <c r="M68" s="20"/>
    </row>
    <row r="69" spans="1:15" ht="15.75" customHeight="1">
      <c r="A69" s="20"/>
      <c r="B69" s="20"/>
      <c r="C69" s="20"/>
      <c r="D69" s="20"/>
      <c r="E69" s="20"/>
      <c r="F69" s="16"/>
      <c r="G69" s="20"/>
      <c r="H69" s="20"/>
      <c r="I69" s="20"/>
      <c r="J69" s="20"/>
      <c r="K69" s="20"/>
      <c r="L69" s="20"/>
      <c r="M69" s="20"/>
    </row>
    <row r="70" spans="1:15" ht="15.75" customHeight="1">
      <c r="A70" s="20"/>
      <c r="B70" s="20"/>
      <c r="C70" s="20"/>
      <c r="D70" s="20"/>
      <c r="E70" s="20"/>
      <c r="F70" s="16"/>
      <c r="G70" s="20"/>
      <c r="H70" s="20"/>
      <c r="I70" s="20"/>
      <c r="J70" s="20"/>
      <c r="K70" s="20"/>
      <c r="L70" s="20"/>
      <c r="M70" s="20"/>
    </row>
    <row r="71" spans="1:15" ht="15.75" customHeight="1">
      <c r="A71" s="20"/>
      <c r="B71" s="20"/>
      <c r="C71" s="20"/>
      <c r="D71" s="20"/>
      <c r="E71" s="20"/>
      <c r="F71" s="16"/>
      <c r="G71" s="20"/>
      <c r="H71" s="20"/>
      <c r="I71" s="20"/>
      <c r="J71" s="20"/>
      <c r="K71" s="20"/>
      <c r="L71" s="20"/>
      <c r="M71" s="20"/>
    </row>
    <row r="72" spans="1:15" ht="15.75" customHeight="1">
      <c r="A72" s="20"/>
      <c r="B72" s="20"/>
      <c r="C72" s="20"/>
      <c r="D72" s="20"/>
      <c r="E72" s="20"/>
      <c r="F72" s="16"/>
      <c r="G72" s="20"/>
      <c r="H72" s="20"/>
      <c r="I72" s="20"/>
      <c r="J72" s="20"/>
      <c r="K72" s="20"/>
      <c r="L72" s="20"/>
      <c r="M72" s="20"/>
    </row>
    <row r="73" spans="1:15" ht="15.75" customHeight="1">
      <c r="A73" s="20"/>
      <c r="B73" s="20"/>
      <c r="C73" s="20"/>
      <c r="D73" s="20"/>
      <c r="E73" s="20"/>
      <c r="F73" s="16"/>
      <c r="G73" s="20"/>
      <c r="H73" s="20"/>
      <c r="I73" s="20"/>
      <c r="J73" s="20"/>
      <c r="K73" s="20"/>
      <c r="L73" s="20"/>
      <c r="M73" s="20"/>
    </row>
    <row r="74" spans="1:15" ht="15.75" customHeight="1">
      <c r="A74" s="20"/>
      <c r="B74" s="20"/>
      <c r="C74" s="20"/>
      <c r="D74" s="20"/>
      <c r="E74" s="20"/>
      <c r="F74" s="16"/>
      <c r="G74" s="20"/>
      <c r="H74" s="20"/>
      <c r="I74" s="20"/>
      <c r="J74" s="20"/>
      <c r="K74" s="20"/>
      <c r="L74" s="20"/>
      <c r="M74" s="20"/>
    </row>
    <row r="75" spans="1:15" ht="15.75" customHeight="1">
      <c r="A75" s="20"/>
      <c r="B75" s="20"/>
      <c r="C75" s="20"/>
      <c r="D75" s="20"/>
      <c r="E75" s="20"/>
      <c r="F75" s="16"/>
      <c r="G75" s="20"/>
      <c r="H75" s="20"/>
      <c r="I75" s="20"/>
      <c r="J75" s="20"/>
      <c r="K75" s="20"/>
      <c r="L75" s="20"/>
      <c r="M75" s="20"/>
    </row>
    <row r="76" spans="1:15" ht="15.75" customHeight="1">
      <c r="A76" s="20"/>
      <c r="B76" s="20"/>
      <c r="C76" s="20"/>
      <c r="D76" s="20"/>
      <c r="E76" s="20"/>
      <c r="F76" s="16"/>
      <c r="G76" s="20"/>
      <c r="H76" s="20"/>
      <c r="I76" s="20"/>
      <c r="J76" s="20"/>
      <c r="K76" s="20"/>
      <c r="L76" s="20"/>
      <c r="M76" s="20"/>
    </row>
    <row r="77" spans="1:15" ht="15.75" customHeight="1">
      <c r="A77" s="20"/>
      <c r="B77" s="20"/>
      <c r="C77" s="18"/>
      <c r="D77" s="18"/>
      <c r="E77" s="20"/>
      <c r="F77" s="20"/>
      <c r="G77" s="20"/>
      <c r="H77" s="20"/>
      <c r="I77" s="20"/>
      <c r="J77" s="20"/>
      <c r="K77" s="20"/>
      <c r="L77" s="20"/>
      <c r="M77" s="20"/>
    </row>
    <row r="78" spans="1:15" ht="15.75" customHeight="1">
      <c r="A78" s="37"/>
      <c r="B78" s="37"/>
      <c r="C78" s="37"/>
      <c r="D78" s="37"/>
      <c r="E78" s="37"/>
      <c r="F78" s="21"/>
      <c r="G78" s="21"/>
      <c r="H78" s="37"/>
      <c r="I78" s="37"/>
      <c r="J78" s="37"/>
      <c r="K78" s="37"/>
      <c r="L78" s="37"/>
      <c r="M78" s="37"/>
      <c r="N78" s="21"/>
    </row>
    <row r="79" spans="1:15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5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>
      <c r="A83" s="20"/>
      <c r="B83" s="20"/>
      <c r="C83" s="20"/>
      <c r="D83" s="20"/>
      <c r="E83" s="20"/>
      <c r="F83" s="22"/>
      <c r="G83" s="20"/>
      <c r="H83" s="20"/>
      <c r="I83" s="20"/>
      <c r="J83" s="20"/>
      <c r="K83" s="20"/>
      <c r="L83" s="20"/>
      <c r="M83" s="23"/>
    </row>
    <row r="84" spans="1:13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/>
    <row r="90" spans="1:13" ht="15.75" customHeight="1"/>
    <row r="91" spans="1:13" ht="15.75" customHeight="1"/>
    <row r="92" spans="1:13" ht="15.75" customHeight="1"/>
    <row r="93" spans="1:13" ht="15.75" customHeight="1"/>
    <row r="94" spans="1:13" ht="15.75" customHeight="1"/>
    <row r="95" spans="1:13" ht="15.75" customHeight="1"/>
    <row r="96" spans="1:1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G1"/>
    <mergeCell ref="A65:E65"/>
    <mergeCell ref="A78:E78"/>
    <mergeCell ref="H65:M65"/>
    <mergeCell ref="H78:M78"/>
    <mergeCell ref="L9:T9"/>
  </mergeCells>
  <pageMargins left="0.7" right="0.7" top="0.78740157499999996" bottom="0.7874015749999999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workbookViewId="0">
      <selection activeCell="G1" sqref="G1"/>
    </sheetView>
  </sheetViews>
  <sheetFormatPr baseColWidth="10" defaultColWidth="14.42578125" defaultRowHeight="15" customHeight="1"/>
  <cols>
    <col min="1" max="2" width="10.7109375" customWidth="1"/>
    <col min="3" max="3" width="10.5703125" customWidth="1"/>
    <col min="4" max="10" width="10.7109375" customWidth="1"/>
    <col min="11" max="11" width="12" customWidth="1"/>
    <col min="12" max="26" width="10.7109375" customWidth="1"/>
  </cols>
  <sheetData>
    <row r="1" spans="1:11" s="15" customFormat="1" ht="28.5" customHeight="1">
      <c r="A1" s="42" t="s">
        <v>73</v>
      </c>
      <c r="B1" s="42"/>
      <c r="C1" s="42"/>
      <c r="D1" s="42"/>
    </row>
    <row r="2" spans="1:11">
      <c r="J2" s="38" t="s">
        <v>0</v>
      </c>
      <c r="K2" s="39"/>
    </row>
    <row r="3" spans="1:11">
      <c r="J3" s="1" t="s">
        <v>1</v>
      </c>
      <c r="K3" s="1" t="s">
        <v>2</v>
      </c>
    </row>
    <row r="4" spans="1:11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s="2" t="s">
        <v>4</v>
      </c>
      <c r="K4" s="2">
        <f>SLOPE(B5:B6,A5:A6)*1000000</f>
        <v>2.9042553191489358</v>
      </c>
    </row>
    <row r="5" spans="1:11">
      <c r="A5">
        <v>0</v>
      </c>
      <c r="B5" s="3">
        <v>1.9148936170212801E-6</v>
      </c>
      <c r="C5">
        <v>2.553191489361702E-6</v>
      </c>
      <c r="D5">
        <v>2.8723404255319147E-6</v>
      </c>
      <c r="E5">
        <v>5.4255319148936176E-6</v>
      </c>
      <c r="F5">
        <v>3.51063829787234E-6</v>
      </c>
      <c r="G5">
        <v>6.3829787234042563E-6</v>
      </c>
      <c r="H5">
        <v>1.0531914893617022E-5</v>
      </c>
      <c r="I5">
        <v>8.2978723404255322E-6</v>
      </c>
      <c r="J5" s="2" t="s">
        <v>5</v>
      </c>
      <c r="K5" s="2">
        <f>SLOPE(C5:C6,A5:A6)*1000000</f>
        <v>3.2234042553191489</v>
      </c>
    </row>
    <row r="6" spans="1:11">
      <c r="A6">
        <v>10</v>
      </c>
      <c r="B6">
        <v>3.0957446808510636E-5</v>
      </c>
      <c r="C6">
        <v>3.4787234042553191E-5</v>
      </c>
      <c r="D6">
        <v>6.7340425531914897E-5</v>
      </c>
      <c r="E6">
        <v>8.2021276595744673E-5</v>
      </c>
      <c r="F6">
        <v>1.1010638297872339E-4</v>
      </c>
      <c r="G6">
        <v>1.1968085106382978E-4</v>
      </c>
      <c r="H6">
        <v>1.4393617021276597E-4</v>
      </c>
      <c r="I6">
        <v>1.3851063829787235E-4</v>
      </c>
      <c r="J6" s="4" t="s">
        <v>6</v>
      </c>
      <c r="K6" s="2">
        <f>SLOPE(D5:D6,A5:A6)*1000000</f>
        <v>6.4468085106382977</v>
      </c>
    </row>
    <row r="7" spans="1:11">
      <c r="A7">
        <v>20</v>
      </c>
      <c r="B7">
        <v>4.978723404255319E-5</v>
      </c>
      <c r="C7">
        <v>5.5212765957446808E-5</v>
      </c>
      <c r="D7">
        <v>1.1808510638297871E-4</v>
      </c>
      <c r="E7">
        <v>1.5127659574468085E-4</v>
      </c>
      <c r="F7">
        <v>1.9499999999999997E-4</v>
      </c>
      <c r="G7">
        <v>2.2276595744680848E-4</v>
      </c>
      <c r="H7">
        <v>2.6808510638297875E-4</v>
      </c>
      <c r="I7">
        <v>2.770212765957447E-4</v>
      </c>
      <c r="J7" s="4" t="s">
        <v>7</v>
      </c>
      <c r="K7" s="2">
        <f>SLOPE(E5:E6,A5:A6)*1000000</f>
        <v>7.659574468085105</v>
      </c>
    </row>
    <row r="8" spans="1:11">
      <c r="J8" s="4" t="s">
        <v>8</v>
      </c>
      <c r="K8" s="2">
        <f>SLOPE(F5:F6,A5:A6)*1000000</f>
        <v>10.659574468085106</v>
      </c>
    </row>
    <row r="9" spans="1:11">
      <c r="J9" s="4" t="s">
        <v>9</v>
      </c>
      <c r="K9" s="2">
        <f>SLOPE(G5:G6,A5:A6)*1000000</f>
        <v>11.32978723404255</v>
      </c>
    </row>
    <row r="10" spans="1:11">
      <c r="J10" s="4" t="s">
        <v>10</v>
      </c>
      <c r="K10" s="2">
        <f>SLOPE(H5:H6,A5:A6)*1000000</f>
        <v>13.340425531914896</v>
      </c>
    </row>
    <row r="11" spans="1:11">
      <c r="J11" s="4" t="s">
        <v>12</v>
      </c>
      <c r="K11" s="2">
        <f>SLOPE(I5:I6,A5:A6)*1000000</f>
        <v>13.021276595744682</v>
      </c>
    </row>
    <row r="13" spans="1:11">
      <c r="B13">
        <v>0</v>
      </c>
      <c r="C13">
        <v>10</v>
      </c>
    </row>
    <row r="15" spans="1:11">
      <c r="J15" s="38" t="s">
        <v>13</v>
      </c>
      <c r="K15" s="39"/>
    </row>
    <row r="16" spans="1:11">
      <c r="J16" s="1" t="s">
        <v>1</v>
      </c>
      <c r="K16" s="1" t="s">
        <v>2</v>
      </c>
    </row>
    <row r="17" spans="1:11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8</v>
      </c>
      <c r="G17" t="s">
        <v>9</v>
      </c>
      <c r="H17" t="s">
        <v>10</v>
      </c>
      <c r="I17" t="s">
        <v>11</v>
      </c>
      <c r="J17" s="5" t="s">
        <v>4</v>
      </c>
      <c r="K17" s="5">
        <f>SLOPE(B18:B19,A18:A19)</f>
        <v>2.8723404255319151E-6</v>
      </c>
    </row>
    <row r="18" spans="1:11">
      <c r="A18">
        <v>0</v>
      </c>
      <c r="B18">
        <v>-6.3829787234042563E-6</v>
      </c>
      <c r="C18">
        <v>0</v>
      </c>
      <c r="D18">
        <v>-6.3829787234042563E-6</v>
      </c>
      <c r="E18">
        <v>2.553191489361702E-6</v>
      </c>
      <c r="F18">
        <v>5.1063829787234041E-6</v>
      </c>
      <c r="G18">
        <v>5.7446808510638294E-6</v>
      </c>
      <c r="H18">
        <v>5.1063829787234041E-6</v>
      </c>
      <c r="I18">
        <v>5.4255319148936176E-6</v>
      </c>
      <c r="J18" s="5" t="s">
        <v>5</v>
      </c>
      <c r="K18" s="5">
        <f>SLOPE(D18:D19,$B13:$C13)*1000000</f>
        <v>3.8936170212765964</v>
      </c>
    </row>
    <row r="19" spans="1:11">
      <c r="A19">
        <v>10</v>
      </c>
      <c r="B19">
        <v>2.2340425531914897E-5</v>
      </c>
      <c r="C19">
        <v>2.3297872340425529E-5</v>
      </c>
      <c r="D19">
        <v>3.2553191489361699E-5</v>
      </c>
      <c r="E19">
        <v>6.6063829787234036E-5</v>
      </c>
      <c r="F19">
        <v>7.8191489361702132E-5</v>
      </c>
      <c r="G19">
        <v>9.0957446808510631E-5</v>
      </c>
      <c r="H19">
        <v>1.021276595744681E-4</v>
      </c>
      <c r="I19">
        <v>1.1265957446808509E-4</v>
      </c>
      <c r="J19" s="5" t="s">
        <v>6</v>
      </c>
      <c r="K19" s="5">
        <f>SLOPE(D19:D20,$B$13:$C$13)*1000000</f>
        <v>6.0319148936170208</v>
      </c>
    </row>
    <row r="20" spans="1:11">
      <c r="A20">
        <v>20</v>
      </c>
      <c r="B20">
        <v>3.574468085106383E-5</v>
      </c>
      <c r="C20">
        <v>4.8191489361702134E-5</v>
      </c>
      <c r="D20">
        <v>9.2872340425531908E-5</v>
      </c>
      <c r="E20">
        <v>1.1138297872340424E-4</v>
      </c>
      <c r="F20">
        <v>1.3436170212765956E-4</v>
      </c>
      <c r="G20">
        <v>1.8191489361702126E-4</v>
      </c>
      <c r="H20">
        <v>2.0074468085106383E-4</v>
      </c>
      <c r="I20">
        <v>2.1957446808510637E-4</v>
      </c>
      <c r="J20" s="5" t="s">
        <v>7</v>
      </c>
      <c r="K20" s="5">
        <f>SLOPE(E18:E19,$B$13:$C$13)*1000000</f>
        <v>6.3510638297872335</v>
      </c>
    </row>
    <row r="21" spans="1:11">
      <c r="J21" s="5" t="s">
        <v>8</v>
      </c>
      <c r="K21" s="5">
        <f>SLOPE(F18:F19,$B$13:$C$13)*1000000</f>
        <v>7.3085106382978733</v>
      </c>
    </row>
    <row r="22" spans="1:11" ht="15.75" customHeight="1">
      <c r="J22" s="5" t="s">
        <v>9</v>
      </c>
      <c r="K22" s="5">
        <f>SLOPE(G18:G19,$B$13:$C$13)*1000000</f>
        <v>8.5212765957446805</v>
      </c>
    </row>
    <row r="23" spans="1:11" ht="15.75" customHeight="1">
      <c r="J23" s="5" t="s">
        <v>10</v>
      </c>
      <c r="K23" s="5">
        <f>SLOPE(H18:H19,$B$13:$C$13)*1000000</f>
        <v>9.7021276595744705</v>
      </c>
    </row>
    <row r="24" spans="1:11" ht="15.75" customHeight="1">
      <c r="J24" s="5" t="s">
        <v>12</v>
      </c>
      <c r="K24" s="5">
        <f>SLOPE(I18:I19,$B$13:$C$13)*1000000</f>
        <v>10.723404255319146</v>
      </c>
    </row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>
      <c r="J29" s="38" t="s">
        <v>14</v>
      </c>
      <c r="K29" s="39"/>
    </row>
    <row r="30" spans="1:11" ht="15.75" customHeight="1">
      <c r="J30" s="1" t="s">
        <v>1</v>
      </c>
      <c r="K30" s="1" t="s">
        <v>2</v>
      </c>
    </row>
    <row r="31" spans="1:11" ht="15.75" customHeight="1">
      <c r="A31" t="s">
        <v>3</v>
      </c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H31" t="s">
        <v>10</v>
      </c>
      <c r="I31" t="s">
        <v>11</v>
      </c>
      <c r="J31" s="5" t="s">
        <v>4</v>
      </c>
      <c r="K31" s="5">
        <f>SLOPE(B33:B34,$B$13:$C$13)*1000000</f>
        <v>1.404255319148936</v>
      </c>
    </row>
    <row r="32" spans="1:11" ht="15.75" customHeight="1">
      <c r="A32">
        <v>0</v>
      </c>
      <c r="B32">
        <v>7.6595744680851069E-6</v>
      </c>
      <c r="C32">
        <v>3.51063829787234E-6</v>
      </c>
      <c r="D32">
        <v>3.1914893617021282E-6</v>
      </c>
      <c r="E32">
        <v>3.1914893617021282E-6</v>
      </c>
      <c r="F32">
        <v>5.4255319148936176E-6</v>
      </c>
      <c r="G32">
        <v>7.3404255319148934E-6</v>
      </c>
      <c r="H32">
        <v>7.6595744680851069E-6</v>
      </c>
      <c r="I32">
        <v>9.5744680851063828E-6</v>
      </c>
      <c r="J32" s="5" t="s">
        <v>5</v>
      </c>
      <c r="K32" s="5">
        <f>SLOPE(C33:C34,$B$13:$C$13)*1000000</f>
        <v>2.0425531914893615</v>
      </c>
    </row>
    <row r="33" spans="1:11" ht="15.75" customHeight="1">
      <c r="A33">
        <v>10</v>
      </c>
      <c r="B33">
        <v>9.5744680851063828E-6</v>
      </c>
      <c r="C33">
        <v>8.2978723404255322E-6</v>
      </c>
      <c r="D33">
        <v>1.2765957446808513E-5</v>
      </c>
      <c r="E33">
        <v>2.4574468085106383E-5</v>
      </c>
      <c r="F33">
        <v>4.4042553191489364E-5</v>
      </c>
      <c r="G33">
        <v>5.9042553191489356E-5</v>
      </c>
      <c r="H33">
        <v>4.340425531914894E-5</v>
      </c>
      <c r="I33">
        <v>6.3510638297872341E-5</v>
      </c>
      <c r="J33" s="5" t="s">
        <v>6</v>
      </c>
      <c r="K33" s="5" t="e">
        <f>SLOPE(D33:D34,$B$13:$C$13)*1000000</f>
        <v>#DIV/0!</v>
      </c>
    </row>
    <row r="34" spans="1:11" ht="15.75" customHeight="1">
      <c r="A34">
        <v>20</v>
      </c>
      <c r="B34">
        <v>2.3617021276595741E-5</v>
      </c>
      <c r="C34">
        <v>2.872340425531915E-5</v>
      </c>
      <c r="D34" t="s">
        <v>15</v>
      </c>
      <c r="E34">
        <v>4.3723404255319149E-5</v>
      </c>
      <c r="F34">
        <v>9.3510638297872325E-5</v>
      </c>
      <c r="G34">
        <v>9.4148936170212756E-5</v>
      </c>
      <c r="H34">
        <v>1.0180851063829787E-4</v>
      </c>
      <c r="I34">
        <v>1.4329787234042553E-4</v>
      </c>
      <c r="J34" s="5" t="s">
        <v>7</v>
      </c>
      <c r="K34" s="5">
        <f>SLOPE(E33:E34,$B$13:$C$13)*1000000</f>
        <v>1.9148936170212763</v>
      </c>
    </row>
    <row r="35" spans="1:11" ht="15.75" customHeight="1">
      <c r="J35" s="5" t="s">
        <v>8</v>
      </c>
      <c r="K35" s="5">
        <f>SLOPE(F33:F34,$B$13:$C$13)*1000000</f>
        <v>4.946808510638296</v>
      </c>
    </row>
    <row r="36" spans="1:11" ht="15.75" customHeight="1">
      <c r="J36" s="5" t="s">
        <v>9</v>
      </c>
      <c r="K36" s="5">
        <f>SLOPE(G33:G34,$B$13:$C$13)*1000000</f>
        <v>3.5106382978723403</v>
      </c>
    </row>
    <row r="37" spans="1:11" ht="15.75" customHeight="1">
      <c r="J37" s="5" t="s">
        <v>10</v>
      </c>
      <c r="K37" s="5">
        <f>SLOPE(H33:H34,$B$13:$C$13)*1000000</f>
        <v>5.8404255319148923</v>
      </c>
    </row>
    <row r="38" spans="1:11" ht="15.75" customHeight="1">
      <c r="J38" s="5" t="s">
        <v>12</v>
      </c>
      <c r="K38" s="5">
        <f>SLOPE(I33:I34,$B$13:$C$13)*1000000</f>
        <v>7.9787234042553186</v>
      </c>
    </row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>
      <c r="J47" s="38" t="s">
        <v>16</v>
      </c>
      <c r="K47" s="39"/>
    </row>
    <row r="48" spans="1:11" ht="15.75" customHeight="1">
      <c r="J48" s="1" t="s">
        <v>1</v>
      </c>
      <c r="K48" s="1" t="s">
        <v>2</v>
      </c>
    </row>
    <row r="49" spans="1:11" ht="15.75" customHeight="1">
      <c r="A49" t="s">
        <v>3</v>
      </c>
      <c r="B49" t="s">
        <v>4</v>
      </c>
      <c r="C49" t="s">
        <v>5</v>
      </c>
      <c r="D49" t="s">
        <v>6</v>
      </c>
      <c r="E49" t="s">
        <v>7</v>
      </c>
      <c r="F49" t="s">
        <v>8</v>
      </c>
      <c r="G49" t="s">
        <v>9</v>
      </c>
      <c r="H49" t="s">
        <v>10</v>
      </c>
      <c r="I49" t="s">
        <v>11</v>
      </c>
      <c r="J49" s="4" t="s">
        <v>4</v>
      </c>
      <c r="K49" s="4">
        <f>SLOPE(B51:B52,$B$13:$C$13)*1000000</f>
        <v>-6.382978723404252E-2</v>
      </c>
    </row>
    <row r="50" spans="1:11" ht="15.75" customHeight="1">
      <c r="A50">
        <v>0</v>
      </c>
      <c r="B50">
        <v>1.5957446808510641E-6</v>
      </c>
      <c r="C50">
        <v>-3.1914893617021275E-7</v>
      </c>
      <c r="D50">
        <v>0</v>
      </c>
      <c r="E50">
        <v>3.1914893617021275E-7</v>
      </c>
      <c r="F50">
        <v>1.5957446808510641E-6</v>
      </c>
      <c r="G50">
        <v>5.1063829787234041E-6</v>
      </c>
      <c r="H50">
        <v>3.8297872340425535E-6</v>
      </c>
      <c r="I50">
        <v>1.0212765957446808E-5</v>
      </c>
      <c r="J50" s="4" t="s">
        <v>5</v>
      </c>
      <c r="K50" s="4">
        <f>SLOPE(C51:C52,$B$13:$C$13)*1000000</f>
        <v>0.15957446808510631</v>
      </c>
    </row>
    <row r="51" spans="1:11" ht="15.75" customHeight="1">
      <c r="A51">
        <v>10</v>
      </c>
      <c r="B51">
        <v>5.1063829787234041E-6</v>
      </c>
      <c r="C51">
        <v>3.1914893617021282E-6</v>
      </c>
      <c r="D51">
        <v>7.0212765957446799E-6</v>
      </c>
      <c r="E51">
        <v>8.9361702127659575E-6</v>
      </c>
      <c r="F51">
        <v>1.75531914893617E-5</v>
      </c>
      <c r="G51">
        <v>3.574468085106383E-5</v>
      </c>
      <c r="H51">
        <v>2.6808510638297873E-5</v>
      </c>
      <c r="I51">
        <v>5.4893617021276592E-5</v>
      </c>
      <c r="J51" s="4" t="s">
        <v>6</v>
      </c>
      <c r="K51" s="4">
        <f>SLOPE(D51:D52,$B$13:$C$13)*1000000</f>
        <v>0.35106382978723416</v>
      </c>
    </row>
    <row r="52" spans="1:11" ht="15.75" customHeight="1">
      <c r="A52">
        <v>20</v>
      </c>
      <c r="B52">
        <v>4.4680851063829788E-6</v>
      </c>
      <c r="C52">
        <v>4.7872340425531914E-6</v>
      </c>
      <c r="D52">
        <v>1.0531914893617022E-5</v>
      </c>
      <c r="E52">
        <v>2.4893617021276595E-5</v>
      </c>
      <c r="F52">
        <v>3.7340425531914899E-5</v>
      </c>
      <c r="G52">
        <v>6.1914893617021272E-5</v>
      </c>
      <c r="H52">
        <v>3.7978723404255316E-5</v>
      </c>
      <c r="I52">
        <v>8.8404255319148936E-5</v>
      </c>
      <c r="J52" s="4" t="s">
        <v>7</v>
      </c>
      <c r="K52" s="4">
        <f>SLOPE(E51:E52,$B$13:$C$13)*1000000</f>
        <v>1.5957446808510636</v>
      </c>
    </row>
    <row r="53" spans="1:11" ht="15.75" customHeight="1">
      <c r="J53" s="4" t="s">
        <v>8</v>
      </c>
      <c r="K53" s="4">
        <f>SLOPE(F51:F52,$B$13:$C$13)*1000000</f>
        <v>1.9787234042553199</v>
      </c>
    </row>
    <row r="54" spans="1:11" ht="15.75" customHeight="1">
      <c r="J54" s="4" t="s">
        <v>9</v>
      </c>
      <c r="K54" s="4">
        <f>SLOPE(G51:G52,$B$13:$C$13)*1000000</f>
        <v>2.6170212765957444</v>
      </c>
    </row>
    <row r="55" spans="1:11" ht="15.75" customHeight="1">
      <c r="J55" s="4" t="s">
        <v>10</v>
      </c>
      <c r="K55" s="4">
        <f>SLOPE(H51:H52,$B$13:$C$13)*1000000</f>
        <v>1.1170212765957444</v>
      </c>
    </row>
    <row r="56" spans="1:11" ht="15.75" customHeight="1">
      <c r="J56" s="4" t="s">
        <v>12</v>
      </c>
      <c r="K56" s="4">
        <f>SLOPE(I51:I52,$B$13:$C$13)*1000000</f>
        <v>3.3510638297872344</v>
      </c>
    </row>
    <row r="57" spans="1:11" ht="15.75" customHeight="1"/>
    <row r="58" spans="1:11" ht="15.75" customHeight="1"/>
    <row r="59" spans="1:11" ht="15.75" customHeight="1"/>
    <row r="60" spans="1:11" ht="15.75" customHeight="1"/>
    <row r="61" spans="1:11" ht="15.75" customHeight="1"/>
    <row r="62" spans="1:11" ht="15.75" customHeight="1"/>
    <row r="63" spans="1:11" ht="15.75" customHeight="1"/>
    <row r="64" spans="1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J2:K2"/>
    <mergeCell ref="J15:K15"/>
    <mergeCell ref="J29:K29"/>
    <mergeCell ref="J47:K47"/>
    <mergeCell ref="A1:D1"/>
  </mergeCells>
  <pageMargins left="0.7" right="0.7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66D6-606A-4F73-B719-37334F2CF5D7}">
  <dimension ref="B3:T87"/>
  <sheetViews>
    <sheetView workbookViewId="0">
      <selection activeCell="D23" sqref="D23"/>
    </sheetView>
  </sheetViews>
  <sheetFormatPr baseColWidth="10" defaultRowHeight="15"/>
  <cols>
    <col min="1" max="1" width="11.42578125" style="24"/>
    <col min="2" max="2" width="16.140625" style="24" customWidth="1"/>
    <col min="3" max="4" width="11.42578125" style="24"/>
    <col min="5" max="5" width="21.28515625" style="24" customWidth="1"/>
    <col min="6" max="16384" width="11.42578125" style="24"/>
  </cols>
  <sheetData>
    <row r="3" spans="2:18">
      <c r="B3" s="24" t="s">
        <v>66</v>
      </c>
      <c r="C3" s="24" t="s">
        <v>65</v>
      </c>
      <c r="D3" s="24" t="s">
        <v>64</v>
      </c>
      <c r="E3" s="24" t="s">
        <v>63</v>
      </c>
    </row>
    <row r="4" spans="2:18">
      <c r="B4" s="33">
        <v>30</v>
      </c>
      <c r="C4" s="24">
        <v>2.5000000000000001E-2</v>
      </c>
      <c r="D4" s="24">
        <v>5000</v>
      </c>
      <c r="E4" s="24">
        <f t="shared" ref="E4:E11" si="0">((B4*C4)/D4)*1000000</f>
        <v>150</v>
      </c>
    </row>
    <row r="5" spans="2:18">
      <c r="B5" s="33">
        <v>50</v>
      </c>
      <c r="C5" s="24">
        <v>2.5000000000000001E-2</v>
      </c>
      <c r="D5" s="24">
        <v>5000</v>
      </c>
      <c r="E5" s="24">
        <f t="shared" si="0"/>
        <v>250</v>
      </c>
    </row>
    <row r="6" spans="2:18">
      <c r="B6" s="33">
        <v>100</v>
      </c>
      <c r="C6" s="24">
        <v>2.5000000000000001E-2</v>
      </c>
      <c r="D6" s="24">
        <v>5000</v>
      </c>
      <c r="E6" s="24">
        <f t="shared" si="0"/>
        <v>500</v>
      </c>
    </row>
    <row r="7" spans="2:18">
      <c r="B7" s="33">
        <v>200</v>
      </c>
      <c r="C7" s="24">
        <v>2.5000000000000001E-2</v>
      </c>
      <c r="D7" s="24">
        <v>5000</v>
      </c>
      <c r="E7" s="24">
        <f t="shared" si="0"/>
        <v>1000</v>
      </c>
    </row>
    <row r="8" spans="2:18">
      <c r="B8" s="33">
        <v>300</v>
      </c>
      <c r="C8" s="24">
        <v>2.5000000000000001E-2</v>
      </c>
      <c r="D8" s="24">
        <v>5000</v>
      </c>
      <c r="E8" s="24">
        <f t="shared" si="0"/>
        <v>1500</v>
      </c>
    </row>
    <row r="9" spans="2:18">
      <c r="B9" s="33">
        <v>500</v>
      </c>
      <c r="C9" s="24">
        <v>2.5000000000000001E-2</v>
      </c>
      <c r="D9" s="24">
        <v>5000</v>
      </c>
      <c r="E9" s="24">
        <f t="shared" si="0"/>
        <v>2500</v>
      </c>
    </row>
    <row r="10" spans="2:18">
      <c r="B10" s="33">
        <v>700</v>
      </c>
      <c r="C10" s="24">
        <v>2.5000000000000001E-2</v>
      </c>
      <c r="D10" s="24">
        <v>5000</v>
      </c>
      <c r="E10" s="24">
        <f t="shared" si="0"/>
        <v>3500</v>
      </c>
    </row>
    <row r="11" spans="2:18">
      <c r="B11" s="33">
        <v>1000</v>
      </c>
      <c r="C11" s="24">
        <v>2.5000000000000001E-2</v>
      </c>
      <c r="D11" s="24">
        <v>5000</v>
      </c>
      <c r="E11" s="24">
        <f t="shared" si="0"/>
        <v>5000</v>
      </c>
    </row>
    <row r="16" spans="2:18" ht="23.25">
      <c r="E16" s="32" t="s">
        <v>62</v>
      </c>
      <c r="R16" s="31" t="s">
        <v>61</v>
      </c>
    </row>
    <row r="17" spans="4:19">
      <c r="E17" s="24" t="s">
        <v>0</v>
      </c>
      <c r="R17" s="24" t="s">
        <v>60</v>
      </c>
    </row>
    <row r="18" spans="4:19">
      <c r="E18" s="24" t="s">
        <v>59</v>
      </c>
      <c r="F18" s="24" t="s">
        <v>58</v>
      </c>
      <c r="R18" s="24" t="s">
        <v>51</v>
      </c>
      <c r="S18" s="24" t="s">
        <v>57</v>
      </c>
    </row>
    <row r="19" spans="4:19">
      <c r="D19" s="25">
        <v>30</v>
      </c>
      <c r="E19" s="29">
        <v>2.9042553191489358</v>
      </c>
      <c r="F19" s="24">
        <v>150</v>
      </c>
      <c r="R19" s="24">
        <f t="shared" ref="R19:S26" si="1">1/E19</f>
        <v>0.34432234432234438</v>
      </c>
      <c r="S19" s="24">
        <f t="shared" si="1"/>
        <v>6.6666666666666671E-3</v>
      </c>
    </row>
    <row r="20" spans="4:19">
      <c r="D20" s="25">
        <v>50</v>
      </c>
      <c r="E20" s="29">
        <v>3.2234042553191489</v>
      </c>
      <c r="F20" s="24">
        <v>250</v>
      </c>
      <c r="R20" s="24">
        <f t="shared" si="1"/>
        <v>0.31023102310231021</v>
      </c>
      <c r="S20" s="24">
        <f t="shared" si="1"/>
        <v>4.0000000000000001E-3</v>
      </c>
    </row>
    <row r="21" spans="4:19">
      <c r="D21" s="25">
        <v>100</v>
      </c>
      <c r="E21" s="29">
        <v>6.4468085106382977</v>
      </c>
      <c r="F21" s="24">
        <v>500</v>
      </c>
      <c r="R21" s="24">
        <f t="shared" si="1"/>
        <v>0.15511551155115511</v>
      </c>
      <c r="S21" s="24">
        <f t="shared" si="1"/>
        <v>2E-3</v>
      </c>
    </row>
    <row r="22" spans="4:19">
      <c r="D22" s="25">
        <v>200</v>
      </c>
      <c r="E22" s="29">
        <v>7.659574468085105</v>
      </c>
      <c r="F22" s="24">
        <v>1000</v>
      </c>
      <c r="R22" s="24">
        <f t="shared" si="1"/>
        <v>0.13055555555555559</v>
      </c>
      <c r="S22" s="24">
        <f t="shared" si="1"/>
        <v>1E-3</v>
      </c>
    </row>
    <row r="23" spans="4:19">
      <c r="D23" s="25">
        <v>300</v>
      </c>
      <c r="E23" s="29">
        <v>10.659574468085106</v>
      </c>
      <c r="F23" s="24">
        <v>1500</v>
      </c>
      <c r="R23" s="24">
        <f t="shared" si="1"/>
        <v>9.3812375249501007E-2</v>
      </c>
      <c r="S23" s="24">
        <f t="shared" si="1"/>
        <v>6.6666666666666664E-4</v>
      </c>
    </row>
    <row r="24" spans="4:19">
      <c r="D24" s="25">
        <v>500</v>
      </c>
      <c r="E24" s="29">
        <v>11.32978723404255</v>
      </c>
      <c r="F24" s="24">
        <v>2500</v>
      </c>
      <c r="R24" s="24">
        <f t="shared" si="1"/>
        <v>8.8262910798122082E-2</v>
      </c>
      <c r="S24" s="24">
        <f t="shared" si="1"/>
        <v>4.0000000000000002E-4</v>
      </c>
    </row>
    <row r="25" spans="4:19">
      <c r="D25" s="25">
        <v>700</v>
      </c>
      <c r="E25" s="29">
        <v>13.340425531914896</v>
      </c>
      <c r="F25" s="24">
        <v>3500</v>
      </c>
      <c r="R25" s="24">
        <f t="shared" si="1"/>
        <v>7.4960127591706532E-2</v>
      </c>
      <c r="S25" s="24">
        <f t="shared" si="1"/>
        <v>2.8571428571428574E-4</v>
      </c>
    </row>
    <row r="26" spans="4:19">
      <c r="D26" s="25">
        <v>1000</v>
      </c>
      <c r="E26" s="29">
        <v>13.021276595744682</v>
      </c>
      <c r="F26" s="24">
        <v>5000</v>
      </c>
      <c r="R26" s="24">
        <f t="shared" si="1"/>
        <v>7.6797385620915024E-2</v>
      </c>
      <c r="S26" s="24">
        <f t="shared" si="1"/>
        <v>2.0000000000000001E-4</v>
      </c>
    </row>
    <row r="27" spans="4:19">
      <c r="E27" s="29"/>
    </row>
    <row r="28" spans="4:19">
      <c r="E28" s="29"/>
    </row>
    <row r="29" spans="4:19">
      <c r="E29" s="29"/>
    </row>
    <row r="30" spans="4:19">
      <c r="E30" s="29"/>
    </row>
    <row r="31" spans="4:19">
      <c r="E31" s="29" t="s">
        <v>55</v>
      </c>
      <c r="R31" s="29" t="s">
        <v>55</v>
      </c>
    </row>
    <row r="32" spans="4:19">
      <c r="E32" s="29" t="s">
        <v>59</v>
      </c>
      <c r="F32" s="24" t="s">
        <v>58</v>
      </c>
      <c r="R32" s="24" t="s">
        <v>51</v>
      </c>
      <c r="S32" s="24" t="s">
        <v>57</v>
      </c>
    </row>
    <row r="33" spans="4:19">
      <c r="D33" s="25">
        <v>30</v>
      </c>
      <c r="E33" s="29">
        <v>2.1063829787234045</v>
      </c>
      <c r="F33" s="24">
        <v>150</v>
      </c>
      <c r="R33" s="24">
        <f t="shared" ref="R33:S40" si="2">1/E33</f>
        <v>0.4747474747474747</v>
      </c>
      <c r="S33" s="24">
        <f t="shared" si="2"/>
        <v>6.6666666666666671E-3</v>
      </c>
    </row>
    <row r="34" spans="4:19">
      <c r="D34" s="25">
        <v>50</v>
      </c>
      <c r="E34" s="29">
        <v>2.4095744680851068</v>
      </c>
      <c r="F34" s="24">
        <v>250</v>
      </c>
      <c r="R34" s="24">
        <f t="shared" si="2"/>
        <v>0.41501103752759377</v>
      </c>
      <c r="S34" s="24">
        <f t="shared" si="2"/>
        <v>4.0000000000000001E-3</v>
      </c>
    </row>
    <row r="35" spans="4:19">
      <c r="D35" s="25">
        <v>100</v>
      </c>
      <c r="E35" s="29">
        <v>4.9627659574468082</v>
      </c>
      <c r="F35" s="24">
        <v>500</v>
      </c>
      <c r="R35" s="24">
        <f t="shared" si="2"/>
        <v>0.20150053590568062</v>
      </c>
      <c r="S35" s="24">
        <f t="shared" si="2"/>
        <v>2E-3</v>
      </c>
    </row>
    <row r="36" spans="4:19">
      <c r="D36" s="25">
        <v>200</v>
      </c>
      <c r="E36" s="29">
        <v>6.4627659574468073</v>
      </c>
      <c r="F36" s="24">
        <v>1000</v>
      </c>
      <c r="R36" s="24">
        <f t="shared" si="2"/>
        <v>0.15473251028806587</v>
      </c>
      <c r="S36" s="24">
        <f t="shared" si="2"/>
        <v>1E-3</v>
      </c>
    </row>
    <row r="37" spans="4:19">
      <c r="D37" s="27">
        <v>300</v>
      </c>
      <c r="E37" s="30">
        <v>6.4627659574468073</v>
      </c>
      <c r="F37" s="26">
        <v>1500</v>
      </c>
      <c r="R37" s="24">
        <f t="shared" si="2"/>
        <v>0.15473251028806587</v>
      </c>
      <c r="S37" s="24">
        <f t="shared" si="2"/>
        <v>6.6666666666666664E-4</v>
      </c>
    </row>
    <row r="38" spans="4:19">
      <c r="D38" s="25">
        <v>500</v>
      </c>
      <c r="E38" s="29">
        <v>8.8085106382978715</v>
      </c>
      <c r="F38" s="24">
        <v>2500</v>
      </c>
      <c r="R38" s="24">
        <f t="shared" si="2"/>
        <v>0.11352657004830918</v>
      </c>
      <c r="S38" s="24">
        <f t="shared" si="2"/>
        <v>4.0000000000000002E-4</v>
      </c>
    </row>
    <row r="39" spans="4:19">
      <c r="D39" s="25">
        <v>700</v>
      </c>
      <c r="E39" s="29">
        <v>9.7819148936170208</v>
      </c>
      <c r="F39" s="24">
        <v>3500</v>
      </c>
      <c r="R39" s="24">
        <f t="shared" si="2"/>
        <v>0.1022294725394236</v>
      </c>
      <c r="S39" s="24">
        <f t="shared" si="2"/>
        <v>2.8571428571428574E-4</v>
      </c>
    </row>
    <row r="40" spans="4:19">
      <c r="D40" s="25">
        <v>1000</v>
      </c>
      <c r="E40" s="29">
        <v>10.707446808510637</v>
      </c>
      <c r="F40" s="24">
        <v>5000</v>
      </c>
      <c r="R40" s="24">
        <f t="shared" si="2"/>
        <v>9.3392945851962256E-2</v>
      </c>
      <c r="S40" s="24">
        <f t="shared" si="2"/>
        <v>2.0000000000000001E-4</v>
      </c>
    </row>
    <row r="41" spans="4:19">
      <c r="E41" s="29"/>
    </row>
    <row r="42" spans="4:19">
      <c r="E42" s="29"/>
    </row>
    <row r="43" spans="4:19">
      <c r="E43" s="29"/>
    </row>
    <row r="44" spans="4:19">
      <c r="E44" s="29"/>
    </row>
    <row r="45" spans="4:19">
      <c r="E45" s="29" t="s">
        <v>54</v>
      </c>
      <c r="R45" s="29" t="s">
        <v>54</v>
      </c>
    </row>
    <row r="46" spans="4:19">
      <c r="E46" s="29" t="s">
        <v>59</v>
      </c>
      <c r="F46" s="24" t="s">
        <v>58</v>
      </c>
      <c r="R46" s="24" t="s">
        <v>51</v>
      </c>
      <c r="S46" s="24" t="s">
        <v>57</v>
      </c>
    </row>
    <row r="47" spans="4:19">
      <c r="D47" s="25">
        <v>30</v>
      </c>
      <c r="E47" s="29">
        <v>0.79787234042553168</v>
      </c>
      <c r="F47" s="24">
        <v>150</v>
      </c>
      <c r="R47" s="24">
        <f t="shared" ref="R47:S54" si="3">1/E47</f>
        <v>1.2533333333333336</v>
      </c>
      <c r="S47" s="24">
        <f t="shared" si="3"/>
        <v>6.6666666666666671E-3</v>
      </c>
    </row>
    <row r="48" spans="4:19">
      <c r="D48" s="25">
        <v>50</v>
      </c>
      <c r="E48" s="29">
        <v>1.2606382978723405</v>
      </c>
      <c r="F48" s="24">
        <v>250</v>
      </c>
      <c r="R48" s="24">
        <f t="shared" si="3"/>
        <v>0.7932489451476793</v>
      </c>
      <c r="S48" s="24">
        <f t="shared" si="3"/>
        <v>4.0000000000000001E-3</v>
      </c>
    </row>
    <row r="49" spans="4:19">
      <c r="D49" s="27">
        <v>100</v>
      </c>
      <c r="E49" s="30" t="e">
        <v>#VALUE!</v>
      </c>
      <c r="F49" s="26">
        <v>500</v>
      </c>
      <c r="R49" s="26" t="e">
        <f t="shared" si="3"/>
        <v>#VALUE!</v>
      </c>
      <c r="S49" s="26">
        <f t="shared" si="3"/>
        <v>2E-3</v>
      </c>
    </row>
    <row r="50" spans="4:19">
      <c r="D50" s="25">
        <v>200</v>
      </c>
      <c r="E50" s="29">
        <v>2.0265957446808511</v>
      </c>
      <c r="F50" s="24">
        <v>1000</v>
      </c>
      <c r="R50" s="24">
        <f t="shared" si="3"/>
        <v>0.49343832020997375</v>
      </c>
      <c r="S50" s="24">
        <f t="shared" si="3"/>
        <v>1E-3</v>
      </c>
    </row>
    <row r="51" spans="4:19">
      <c r="D51" s="25">
        <v>300</v>
      </c>
      <c r="E51" s="29">
        <v>4.4042553191489358</v>
      </c>
      <c r="F51" s="24">
        <v>1500</v>
      </c>
      <c r="R51" s="24">
        <f t="shared" si="3"/>
        <v>0.22705314009661837</v>
      </c>
      <c r="S51" s="24">
        <f t="shared" si="3"/>
        <v>6.6666666666666664E-4</v>
      </c>
    </row>
    <row r="52" spans="4:19">
      <c r="D52" s="25">
        <v>500</v>
      </c>
      <c r="E52" s="29">
        <v>4.3404255319148932</v>
      </c>
      <c r="F52" s="24">
        <v>2500</v>
      </c>
      <c r="R52" s="24">
        <f t="shared" si="3"/>
        <v>0.23039215686274511</v>
      </c>
      <c r="S52" s="24">
        <f t="shared" si="3"/>
        <v>4.0000000000000002E-4</v>
      </c>
    </row>
    <row r="53" spans="4:19">
      <c r="D53" s="25">
        <v>700</v>
      </c>
      <c r="E53" s="29">
        <v>4.707446808510638</v>
      </c>
      <c r="F53" s="24">
        <v>3500</v>
      </c>
      <c r="R53" s="24">
        <f t="shared" si="3"/>
        <v>0.21242937853107347</v>
      </c>
      <c r="S53" s="24">
        <f t="shared" si="3"/>
        <v>2.8571428571428574E-4</v>
      </c>
    </row>
    <row r="54" spans="4:19">
      <c r="D54" s="25">
        <v>1000</v>
      </c>
      <c r="E54" s="29">
        <v>6.6861702127659575</v>
      </c>
      <c r="F54" s="24">
        <v>5000</v>
      </c>
      <c r="R54" s="24">
        <f t="shared" si="3"/>
        <v>0.14956245027844073</v>
      </c>
      <c r="S54" s="24">
        <f t="shared" si="3"/>
        <v>2.0000000000000001E-4</v>
      </c>
    </row>
    <row r="55" spans="4:19">
      <c r="E55" s="29"/>
    </row>
    <row r="56" spans="4:19">
      <c r="E56" s="29"/>
    </row>
    <row r="57" spans="4:19">
      <c r="E57" s="29"/>
    </row>
    <row r="58" spans="4:19">
      <c r="E58" s="29"/>
    </row>
    <row r="59" spans="4:19">
      <c r="E59" s="29" t="s">
        <v>53</v>
      </c>
      <c r="R59" s="29" t="s">
        <v>53</v>
      </c>
    </row>
    <row r="60" spans="4:19">
      <c r="E60" s="29" t="s">
        <v>59</v>
      </c>
      <c r="F60" s="24" t="s">
        <v>58</v>
      </c>
      <c r="R60" s="24" t="s">
        <v>51</v>
      </c>
      <c r="S60" s="24" t="s">
        <v>57</v>
      </c>
    </row>
    <row r="61" spans="4:19">
      <c r="D61" s="25">
        <v>30</v>
      </c>
      <c r="E61" s="29">
        <v>0.35106382978723399</v>
      </c>
      <c r="F61" s="24">
        <v>150</v>
      </c>
      <c r="R61" s="24">
        <f t="shared" ref="R61:S68" si="4">1/E61</f>
        <v>2.8484848484848491</v>
      </c>
      <c r="S61" s="24">
        <f t="shared" si="4"/>
        <v>6.6666666666666671E-3</v>
      </c>
    </row>
    <row r="62" spans="4:19">
      <c r="D62" s="25">
        <v>50</v>
      </c>
      <c r="E62" s="29">
        <v>0.35106382978723405</v>
      </c>
      <c r="F62" s="24">
        <v>250</v>
      </c>
      <c r="R62" s="24">
        <f t="shared" si="4"/>
        <v>2.8484848484848486</v>
      </c>
      <c r="S62" s="24">
        <f t="shared" si="4"/>
        <v>4.0000000000000001E-3</v>
      </c>
    </row>
    <row r="63" spans="4:19">
      <c r="D63" s="25">
        <v>100</v>
      </c>
      <c r="E63" s="29">
        <v>0.70212765957446799</v>
      </c>
      <c r="F63" s="24">
        <v>500</v>
      </c>
      <c r="R63" s="24">
        <f t="shared" si="4"/>
        <v>1.4242424242424245</v>
      </c>
      <c r="S63" s="24">
        <f t="shared" si="4"/>
        <v>2E-3</v>
      </c>
    </row>
    <row r="64" spans="4:19">
      <c r="D64" s="25">
        <v>200</v>
      </c>
      <c r="E64" s="29">
        <v>0.86170212765957455</v>
      </c>
      <c r="F64" s="24">
        <v>1000</v>
      </c>
      <c r="R64" s="24">
        <f t="shared" si="4"/>
        <v>1.1604938271604937</v>
      </c>
      <c r="S64" s="24">
        <f t="shared" si="4"/>
        <v>1E-3</v>
      </c>
    </row>
    <row r="65" spans="4:20">
      <c r="D65" s="25">
        <v>300</v>
      </c>
      <c r="E65" s="29">
        <v>1.5957446808510636</v>
      </c>
      <c r="F65" s="24">
        <v>1500</v>
      </c>
      <c r="R65" s="24">
        <f t="shared" si="4"/>
        <v>0.62666666666666682</v>
      </c>
      <c r="S65" s="24">
        <f t="shared" si="4"/>
        <v>6.6666666666666664E-4</v>
      </c>
    </row>
    <row r="66" spans="4:20">
      <c r="D66" s="25">
        <v>500</v>
      </c>
      <c r="E66" s="29">
        <v>3.063829787234043</v>
      </c>
      <c r="F66" s="24">
        <v>2500</v>
      </c>
      <c r="R66" s="24">
        <f t="shared" si="4"/>
        <v>0.32638888888888884</v>
      </c>
      <c r="S66" s="24">
        <f t="shared" si="4"/>
        <v>4.0000000000000002E-4</v>
      </c>
    </row>
    <row r="67" spans="4:20">
      <c r="D67" s="27">
        <v>700</v>
      </c>
      <c r="E67" s="30">
        <v>2.2978723404255321</v>
      </c>
      <c r="F67" s="26">
        <v>3500</v>
      </c>
      <c r="R67" s="26">
        <f t="shared" si="4"/>
        <v>0.43518518518518512</v>
      </c>
      <c r="S67" s="26">
        <f t="shared" si="4"/>
        <v>2.8571428571428574E-4</v>
      </c>
    </row>
    <row r="68" spans="4:20">
      <c r="D68" s="25">
        <v>1000</v>
      </c>
      <c r="E68" s="29">
        <v>4.4680851063829792</v>
      </c>
      <c r="F68" s="24">
        <v>5000</v>
      </c>
      <c r="R68" s="24">
        <f t="shared" si="4"/>
        <v>0.22380952380952379</v>
      </c>
      <c r="S68" s="24">
        <f t="shared" si="4"/>
        <v>2.0000000000000001E-4</v>
      </c>
    </row>
    <row r="76" spans="4:20" ht="20.25">
      <c r="G76" s="28" t="s">
        <v>56</v>
      </c>
    </row>
    <row r="78" spans="4:20">
      <c r="H78" s="24" t="s">
        <v>0</v>
      </c>
      <c r="I78" s="24" t="s">
        <v>55</v>
      </c>
      <c r="J78" s="24" t="s">
        <v>54</v>
      </c>
      <c r="K78" s="24" t="s">
        <v>53</v>
      </c>
    </row>
    <row r="79" spans="4:20">
      <c r="G79" s="24" t="s">
        <v>52</v>
      </c>
      <c r="H79" s="24" t="s">
        <v>51</v>
      </c>
      <c r="I79" s="24" t="s">
        <v>51</v>
      </c>
      <c r="J79" s="24" t="s">
        <v>51</v>
      </c>
      <c r="K79" s="24" t="s">
        <v>51</v>
      </c>
    </row>
    <row r="80" spans="4:20">
      <c r="F80" s="25"/>
      <c r="M80" s="24">
        <v>200</v>
      </c>
      <c r="O80" s="25">
        <v>30</v>
      </c>
      <c r="Q80" s="24">
        <v>0.34432234432234438</v>
      </c>
      <c r="R80" s="24">
        <v>0.4747474747474747</v>
      </c>
      <c r="S80" s="24">
        <v>1.2533333333333336</v>
      </c>
      <c r="T80" s="24">
        <v>2.8484848484848491</v>
      </c>
    </row>
    <row r="81" spans="6:20">
      <c r="F81" s="25"/>
      <c r="M81" s="24">
        <v>2000</v>
      </c>
      <c r="O81" s="25">
        <v>50</v>
      </c>
      <c r="Q81" s="24">
        <v>0.31023102310231021</v>
      </c>
      <c r="R81" s="24">
        <v>0.41501103752759377</v>
      </c>
      <c r="S81" s="24">
        <v>0.7932489451476793</v>
      </c>
      <c r="T81" s="24">
        <v>2.8484848484848486</v>
      </c>
    </row>
    <row r="82" spans="6:20">
      <c r="F82" s="25">
        <v>100</v>
      </c>
      <c r="H82" s="24">
        <v>0.15511551155115511</v>
      </c>
      <c r="I82" s="24">
        <v>0.20150053590568062</v>
      </c>
      <c r="J82" s="26"/>
      <c r="K82" s="24">
        <v>1.4242424242424245</v>
      </c>
      <c r="M82" s="24">
        <v>6000</v>
      </c>
    </row>
    <row r="83" spans="6:20">
      <c r="F83" s="25">
        <v>200</v>
      </c>
      <c r="H83" s="24">
        <v>0.13055555555555559</v>
      </c>
      <c r="I83" s="24">
        <v>0.15473251028806587</v>
      </c>
      <c r="J83" s="24">
        <v>0.49343832020997375</v>
      </c>
      <c r="K83" s="24">
        <v>1.1604938271604937</v>
      </c>
    </row>
    <row r="84" spans="6:20">
      <c r="F84" s="27">
        <v>300</v>
      </c>
      <c r="H84" s="24">
        <v>9.3812375249501007E-2</v>
      </c>
      <c r="I84" s="24">
        <v>0.15473251028806587</v>
      </c>
      <c r="J84" s="24">
        <v>0.22705314009661837</v>
      </c>
      <c r="K84" s="24">
        <v>0.62666666666666682</v>
      </c>
    </row>
    <row r="85" spans="6:20">
      <c r="F85" s="25">
        <v>500</v>
      </c>
      <c r="H85" s="24">
        <v>8.8262910798122082E-2</v>
      </c>
      <c r="I85" s="24">
        <v>0.11352657004830918</v>
      </c>
      <c r="J85" s="24">
        <v>0.23039215686274511</v>
      </c>
      <c r="K85" s="24">
        <v>0.32638888888888884</v>
      </c>
    </row>
    <row r="86" spans="6:20">
      <c r="F86" s="25">
        <v>700</v>
      </c>
      <c r="H86" s="24">
        <v>7.4960127591706532E-2</v>
      </c>
      <c r="I86" s="24">
        <v>0.1022294725394236</v>
      </c>
      <c r="J86" s="24">
        <v>0.21242937853107347</v>
      </c>
      <c r="K86" s="26"/>
    </row>
    <row r="87" spans="6:20">
      <c r="F87" s="25">
        <v>1000</v>
      </c>
      <c r="H87" s="24">
        <v>7.6797385620915024E-2</v>
      </c>
      <c r="I87" s="24">
        <v>9.3392945851962256E-2</v>
      </c>
      <c r="J87" s="24">
        <v>0.14956245027844073</v>
      </c>
      <c r="K87" s="24">
        <v>0.22380952380952379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0279-8997-40D7-985A-4E67B0345BBD}">
  <dimension ref="B2:D12"/>
  <sheetViews>
    <sheetView workbookViewId="0">
      <selection activeCell="D13" sqref="D13"/>
    </sheetView>
  </sheetViews>
  <sheetFormatPr baseColWidth="10" defaultRowHeight="15"/>
  <cols>
    <col min="1" max="1" width="11.42578125" style="24"/>
    <col min="2" max="2" width="14.7109375" style="24" bestFit="1" customWidth="1"/>
    <col min="3" max="16384" width="11.42578125" style="24"/>
  </cols>
  <sheetData>
    <row r="2" spans="2:4">
      <c r="B2" s="24" t="s">
        <v>69</v>
      </c>
      <c r="C2" s="24" t="s">
        <v>68</v>
      </c>
      <c r="D2" s="24" t="s">
        <v>67</v>
      </c>
    </row>
    <row r="3" spans="2:4">
      <c r="B3" s="24" t="s">
        <v>0</v>
      </c>
      <c r="C3" s="24">
        <v>13.8</v>
      </c>
      <c r="D3" s="24">
        <v>720</v>
      </c>
    </row>
    <row r="4" spans="2:4">
      <c r="B4" s="24" t="s">
        <v>55</v>
      </c>
      <c r="C4" s="24">
        <v>11.1</v>
      </c>
      <c r="D4" s="24">
        <v>1400</v>
      </c>
    </row>
    <row r="5" spans="2:4">
      <c r="B5" s="24" t="s">
        <v>54</v>
      </c>
      <c r="C5" s="24">
        <v>6.8</v>
      </c>
      <c r="D5" s="24">
        <v>1250</v>
      </c>
    </row>
    <row r="6" spans="2:4">
      <c r="B6" s="24" t="s">
        <v>53</v>
      </c>
      <c r="C6" s="24">
        <v>4.8</v>
      </c>
      <c r="D6" s="24">
        <v>1950</v>
      </c>
    </row>
    <row r="8" spans="2:4">
      <c r="B8" s="24" t="s">
        <v>61</v>
      </c>
      <c r="C8" s="24" t="s">
        <v>68</v>
      </c>
      <c r="D8" s="24" t="s">
        <v>67</v>
      </c>
    </row>
    <row r="9" spans="2:4">
      <c r="B9" s="24" t="s">
        <v>0</v>
      </c>
      <c r="C9" s="24">
        <v>11.1</v>
      </c>
      <c r="D9" s="24">
        <v>720</v>
      </c>
    </row>
    <row r="10" spans="2:4">
      <c r="B10" s="24" t="s">
        <v>55</v>
      </c>
      <c r="C10" s="24">
        <v>10</v>
      </c>
      <c r="D10" s="24">
        <v>720</v>
      </c>
    </row>
    <row r="11" spans="2:4">
      <c r="B11" s="24" t="s">
        <v>54</v>
      </c>
      <c r="C11" s="24">
        <v>5.3</v>
      </c>
      <c r="D11" s="24">
        <v>910</v>
      </c>
    </row>
    <row r="12" spans="2:4">
      <c r="B12" s="24" t="s">
        <v>53</v>
      </c>
      <c r="C12" s="24">
        <v>2.8</v>
      </c>
      <c r="D12" s="2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Messungen + Konz-Zeit-Diagramm</vt:lpstr>
      <vt:lpstr>V_0</vt:lpstr>
      <vt:lpstr>Diagramme</vt:lpstr>
      <vt:lpstr>Vergleichswerte vmax Km (MM LB)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josefk</dc:creator>
  <cp:lastModifiedBy>josefk</cp:lastModifiedBy>
  <dcterms:created xsi:type="dcterms:W3CDTF">2018-10-25T18:17:56Z</dcterms:created>
  <dcterms:modified xsi:type="dcterms:W3CDTF">2018-10-25T18:21:44Z</dcterms:modified>
</cp:coreProperties>
</file>