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josefk\Desktop\excelSheets\uni\pcLabor\"/>
    </mc:Choice>
  </mc:AlternateContent>
  <bookViews>
    <workbookView minimized="1" xWindow="0" yWindow="0" windowWidth="13470" windowHeight="7245" firstSheet="6" activeTab="6" xr2:uid="{435E3157-6A72-420F-AA71-DE9AD3F070EF}"/>
  </bookViews>
  <sheets>
    <sheet name="Eingabe der Messwerte" sheetId="1" r:id="rId1"/>
    <sheet name="Konzentration" sheetId="2" r:id="rId2"/>
    <sheet name="Dissoziation bei 25°C" sheetId="3" r:id="rId3"/>
    <sheet name="Dissoziation bei 40°C" sheetId="4" r:id="rId4"/>
    <sheet name="Debye-Radius 25°C" sheetId="5" r:id="rId5"/>
    <sheet name="Debye-Radius 40°C" sheetId="6" r:id="rId6"/>
    <sheet name="Residuenanalyse" sheetId="7" r:id="rId7"/>
    <sheet name="Graphen mit Standartabweichung" sheetId="8" r:id="rId8"/>
    <sheet name="Temperaturvergleich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9" l="1"/>
  <c r="C17" i="9"/>
  <c r="D17" i="9" s="1"/>
  <c r="B6" i="4"/>
  <c r="B7" i="4"/>
  <c r="B8" i="4"/>
  <c r="B9" i="4"/>
  <c r="C9" i="4" s="1"/>
  <c r="D9" i="4" s="1"/>
  <c r="B29" i="4" s="1"/>
  <c r="C37" i="7" s="1"/>
  <c r="B10" i="4"/>
  <c r="B11" i="4"/>
  <c r="B12" i="4"/>
  <c r="B13" i="4"/>
  <c r="C13" i="4" s="1"/>
  <c r="D13" i="4" s="1"/>
  <c r="B33" i="4" s="1"/>
  <c r="B14" i="4"/>
  <c r="B15" i="4"/>
  <c r="B16" i="4"/>
  <c r="B17" i="4"/>
  <c r="C17" i="4" s="1"/>
  <c r="D17" i="4" s="1"/>
  <c r="B37" i="4" s="1"/>
  <c r="C45" i="7" s="1"/>
  <c r="B18" i="4"/>
  <c r="B19" i="4"/>
  <c r="B5" i="4"/>
  <c r="C5" i="4" s="1"/>
  <c r="D5" i="4" s="1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C19" i="4"/>
  <c r="D19" i="4" s="1"/>
  <c r="B39" i="4" s="1"/>
  <c r="C47" i="7" s="1"/>
  <c r="A19" i="4"/>
  <c r="C18" i="4"/>
  <c r="D18" i="4" s="1"/>
  <c r="B38" i="4" s="1"/>
  <c r="C46" i="7" s="1"/>
  <c r="A18" i="4"/>
  <c r="A17" i="4"/>
  <c r="C16" i="4"/>
  <c r="D16" i="4" s="1"/>
  <c r="B36" i="4" s="1"/>
  <c r="A16" i="4"/>
  <c r="C15" i="4"/>
  <c r="D15" i="4" s="1"/>
  <c r="B35" i="4" s="1"/>
  <c r="C43" i="7" s="1"/>
  <c r="A15" i="4"/>
  <c r="C14" i="4"/>
  <c r="D14" i="4" s="1"/>
  <c r="B34" i="4" s="1"/>
  <c r="A14" i="4"/>
  <c r="A13" i="4"/>
  <c r="C12" i="4"/>
  <c r="D12" i="4" s="1"/>
  <c r="B32" i="4" s="1"/>
  <c r="C40" i="7" s="1"/>
  <c r="A12" i="4"/>
  <c r="C11" i="4"/>
  <c r="D11" i="4" s="1"/>
  <c r="B31" i="4" s="1"/>
  <c r="A11" i="4"/>
  <c r="C10" i="4"/>
  <c r="D10" i="4" s="1"/>
  <c r="B30" i="4" s="1"/>
  <c r="C38" i="7" s="1"/>
  <c r="A10" i="4"/>
  <c r="A9" i="4"/>
  <c r="C8" i="4"/>
  <c r="D8" i="4" s="1"/>
  <c r="B28" i="4" s="1"/>
  <c r="A8" i="4"/>
  <c r="C7" i="4"/>
  <c r="D7" i="4" s="1"/>
  <c r="B27" i="4" s="1"/>
  <c r="C35" i="7" s="1"/>
  <c r="A7" i="4"/>
  <c r="C6" i="4"/>
  <c r="D6" i="4" s="1"/>
  <c r="B26" i="4" s="1"/>
  <c r="A6" i="4"/>
  <c r="A5" i="4"/>
  <c r="A1" i="4"/>
  <c r="B22" i="9"/>
  <c r="B9" i="9"/>
  <c r="B10" i="9"/>
  <c r="B11" i="9"/>
  <c r="B12" i="9"/>
  <c r="B13" i="9"/>
  <c r="B15" i="9"/>
  <c r="B18" i="9"/>
  <c r="B19" i="9"/>
  <c r="B20" i="9"/>
  <c r="B21" i="9"/>
  <c r="B8" i="9"/>
  <c r="B7" i="8"/>
  <c r="B27" i="8" s="1"/>
  <c r="B48" i="8" s="1"/>
  <c r="B69" i="8" s="1"/>
  <c r="B8" i="8"/>
  <c r="B28" i="8" s="1"/>
  <c r="B49" i="8" s="1"/>
  <c r="B70" i="8" s="1"/>
  <c r="B9" i="8"/>
  <c r="B29" i="8" s="1"/>
  <c r="B50" i="8" s="1"/>
  <c r="B71" i="8" s="1"/>
  <c r="B10" i="8"/>
  <c r="B30" i="8" s="1"/>
  <c r="B51" i="8" s="1"/>
  <c r="B72" i="8" s="1"/>
  <c r="B11" i="8"/>
  <c r="B31" i="8" s="1"/>
  <c r="B52" i="8" s="1"/>
  <c r="B73" i="8" s="1"/>
  <c r="B13" i="8"/>
  <c r="B33" i="8" s="1"/>
  <c r="B54" i="8" s="1"/>
  <c r="B75" i="8" s="1"/>
  <c r="B16" i="8"/>
  <c r="B36" i="8" s="1"/>
  <c r="B57" i="8" s="1"/>
  <c r="B78" i="8" s="1"/>
  <c r="B17" i="8"/>
  <c r="B37" i="8" s="1"/>
  <c r="B58" i="8" s="1"/>
  <c r="B79" i="8" s="1"/>
  <c r="B18" i="8"/>
  <c r="B38" i="8" s="1"/>
  <c r="B59" i="8" s="1"/>
  <c r="B80" i="8" s="1"/>
  <c r="B19" i="8"/>
  <c r="B39" i="8" s="1"/>
  <c r="B60" i="8" s="1"/>
  <c r="B81" i="8" s="1"/>
  <c r="B20" i="8"/>
  <c r="B40" i="8" s="1"/>
  <c r="B61" i="8" s="1"/>
  <c r="B82" i="8" s="1"/>
  <c r="B6" i="8"/>
  <c r="B26" i="8" s="1"/>
  <c r="B47" i="8" s="1"/>
  <c r="B68" i="8" s="1"/>
  <c r="C72" i="7"/>
  <c r="C73" i="7"/>
  <c r="C74" i="7"/>
  <c r="C75" i="7"/>
  <c r="C76" i="7"/>
  <c r="C78" i="7"/>
  <c r="C81" i="7"/>
  <c r="C82" i="7"/>
  <c r="C83" i="7"/>
  <c r="C84" i="7"/>
  <c r="C85" i="7"/>
  <c r="C71" i="7"/>
  <c r="B72" i="7"/>
  <c r="B73" i="7"/>
  <c r="B74" i="7"/>
  <c r="B75" i="7"/>
  <c r="B76" i="7"/>
  <c r="B78" i="7"/>
  <c r="B81" i="7"/>
  <c r="B82" i="7"/>
  <c r="B83" i="7"/>
  <c r="B84" i="7"/>
  <c r="B85" i="7"/>
  <c r="B71" i="7"/>
  <c r="C53" i="7"/>
  <c r="C54" i="7"/>
  <c r="C55" i="7"/>
  <c r="C56" i="7"/>
  <c r="C57" i="7"/>
  <c r="C59" i="7"/>
  <c r="C62" i="7"/>
  <c r="C63" i="7"/>
  <c r="C64" i="7"/>
  <c r="C65" i="7"/>
  <c r="C66" i="7"/>
  <c r="C52" i="7"/>
  <c r="B53" i="7"/>
  <c r="B54" i="7"/>
  <c r="B55" i="7"/>
  <c r="B56" i="7"/>
  <c r="B57" i="7"/>
  <c r="B59" i="7"/>
  <c r="B62" i="7"/>
  <c r="B63" i="7"/>
  <c r="B64" i="7"/>
  <c r="B65" i="7"/>
  <c r="B66" i="7"/>
  <c r="B52" i="7"/>
  <c r="B34" i="7"/>
  <c r="B35" i="7"/>
  <c r="B36" i="7"/>
  <c r="B37" i="7"/>
  <c r="B38" i="7"/>
  <c r="B40" i="7"/>
  <c r="B43" i="7"/>
  <c r="B44" i="7"/>
  <c r="B45" i="7"/>
  <c r="B46" i="7"/>
  <c r="B47" i="7"/>
  <c r="B33" i="7"/>
  <c r="B15" i="7"/>
  <c r="B16" i="7"/>
  <c r="B17" i="7"/>
  <c r="B18" i="7"/>
  <c r="B19" i="7"/>
  <c r="B21" i="7"/>
  <c r="B24" i="7"/>
  <c r="B25" i="7"/>
  <c r="B26" i="7"/>
  <c r="B27" i="7"/>
  <c r="B28" i="7"/>
  <c r="B14" i="7"/>
  <c r="C15" i="7"/>
  <c r="C16" i="7"/>
  <c r="C17" i="7"/>
  <c r="C18" i="7"/>
  <c r="C19" i="7"/>
  <c r="C21" i="7"/>
  <c r="C24" i="7"/>
  <c r="C25" i="7"/>
  <c r="C26" i="7"/>
  <c r="C27" i="7"/>
  <c r="C28" i="7"/>
  <c r="C14" i="7"/>
  <c r="A1" i="5"/>
  <c r="A1" i="6"/>
  <c r="B12" i="6"/>
  <c r="B13" i="6"/>
  <c r="B14" i="6"/>
  <c r="B15" i="6"/>
  <c r="B16" i="6"/>
  <c r="B18" i="6"/>
  <c r="C37" i="6" s="1"/>
  <c r="B21" i="6"/>
  <c r="B22" i="6"/>
  <c r="B23" i="6"/>
  <c r="B24" i="6"/>
  <c r="B25" i="6"/>
  <c r="B11" i="6"/>
  <c r="C30" i="6" s="1"/>
  <c r="B34" i="6"/>
  <c r="C41" i="6"/>
  <c r="B42" i="6"/>
  <c r="A44" i="6"/>
  <c r="A43" i="6"/>
  <c r="A42" i="6"/>
  <c r="B41" i="6"/>
  <c r="A41" i="6"/>
  <c r="A40" i="6"/>
  <c r="A37" i="6"/>
  <c r="A35" i="6"/>
  <c r="A34" i="6"/>
  <c r="B33" i="6"/>
  <c r="A33" i="6"/>
  <c r="A32" i="6"/>
  <c r="A31" i="6"/>
  <c r="A30" i="6"/>
  <c r="C44" i="6"/>
  <c r="A25" i="6"/>
  <c r="C43" i="6"/>
  <c r="A24" i="6"/>
  <c r="A23" i="6"/>
  <c r="A22" i="6"/>
  <c r="C40" i="6"/>
  <c r="A21" i="6"/>
  <c r="A20" i="6"/>
  <c r="A19" i="6"/>
  <c r="A18" i="6"/>
  <c r="A17" i="6"/>
  <c r="C35" i="6"/>
  <c r="A16" i="6"/>
  <c r="A15" i="6"/>
  <c r="C33" i="6"/>
  <c r="A14" i="6"/>
  <c r="C32" i="6"/>
  <c r="A13" i="6"/>
  <c r="B31" i="6"/>
  <c r="A12" i="6"/>
  <c r="A11" i="6"/>
  <c r="A10" i="6"/>
  <c r="C31" i="5"/>
  <c r="C32" i="5"/>
  <c r="C33" i="5"/>
  <c r="C34" i="5"/>
  <c r="C35" i="5"/>
  <c r="C37" i="5"/>
  <c r="C40" i="5"/>
  <c r="C41" i="5"/>
  <c r="C42" i="5"/>
  <c r="C43" i="5"/>
  <c r="C44" i="5"/>
  <c r="C30" i="5"/>
  <c r="B31" i="5"/>
  <c r="B32" i="5"/>
  <c r="B33" i="5"/>
  <c r="B34" i="5"/>
  <c r="B35" i="5"/>
  <c r="B37" i="5"/>
  <c r="B40" i="5"/>
  <c r="B41" i="5"/>
  <c r="B42" i="5"/>
  <c r="B43" i="5"/>
  <c r="B44" i="5"/>
  <c r="B30" i="5"/>
  <c r="A31" i="5"/>
  <c r="A32" i="5"/>
  <c r="A33" i="5"/>
  <c r="A34" i="5"/>
  <c r="A35" i="5"/>
  <c r="A37" i="5"/>
  <c r="A40" i="5"/>
  <c r="A41" i="5"/>
  <c r="A42" i="5"/>
  <c r="A43" i="5"/>
  <c r="A44" i="5"/>
  <c r="A30" i="5"/>
  <c r="B12" i="5"/>
  <c r="B13" i="5"/>
  <c r="B14" i="5"/>
  <c r="B15" i="5"/>
  <c r="B16" i="5"/>
  <c r="B18" i="5"/>
  <c r="B21" i="5"/>
  <c r="B22" i="5"/>
  <c r="B23" i="5"/>
  <c r="B24" i="5"/>
  <c r="B25" i="5"/>
  <c r="B11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10" i="5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5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1" i="3"/>
  <c r="H16" i="1"/>
  <c r="G16" i="1"/>
  <c r="B25" i="4" l="1"/>
  <c r="C33" i="7" s="1"/>
  <c r="C8" i="9"/>
  <c r="D8" i="9" s="1"/>
  <c r="C44" i="7"/>
  <c r="C19" i="9"/>
  <c r="D19" i="9" s="1"/>
  <c r="C36" i="7"/>
  <c r="C11" i="9"/>
  <c r="D11" i="9" s="1"/>
  <c r="C18" i="9"/>
  <c r="D18" i="9" s="1"/>
  <c r="C10" i="9"/>
  <c r="D10" i="9" s="1"/>
  <c r="C9" i="9"/>
  <c r="D9" i="9" s="1"/>
  <c r="C34" i="7"/>
  <c r="C15" i="9"/>
  <c r="D15" i="9" s="1"/>
  <c r="C22" i="9"/>
  <c r="D22" i="9" s="1"/>
  <c r="C21" i="9"/>
  <c r="D21" i="9" s="1"/>
  <c r="C13" i="9"/>
  <c r="D13" i="9" s="1"/>
  <c r="C20" i="9"/>
  <c r="D20" i="9" s="1"/>
  <c r="C12" i="9"/>
  <c r="D12" i="9" s="1"/>
  <c r="C34" i="6"/>
  <c r="C42" i="6"/>
  <c r="B30" i="6"/>
  <c r="B37" i="6"/>
  <c r="C31" i="6"/>
  <c r="B32" i="6"/>
  <c r="B40" i="6"/>
  <c r="B35" i="6"/>
  <c r="B43" i="6"/>
  <c r="B44" i="6"/>
  <c r="F28" i="1" l="1"/>
  <c r="B15" i="2" s="1"/>
  <c r="C15" i="2" s="1"/>
  <c r="F23" i="1"/>
  <c r="B10" i="2" s="1"/>
  <c r="F21" i="1"/>
  <c r="B8" i="2" s="1"/>
  <c r="C8" i="2" s="1"/>
  <c r="F19" i="1"/>
  <c r="B6" i="2" s="1"/>
  <c r="C6" i="2" s="1"/>
  <c r="E6" i="1"/>
  <c r="E7" i="1" s="1"/>
  <c r="E8" i="1" s="1"/>
  <c r="F30" i="1" s="1"/>
  <c r="B17" i="2" s="1"/>
  <c r="C17" i="2" s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4" i="2"/>
  <c r="C10" i="2" l="1"/>
  <c r="B39" i="7"/>
  <c r="B77" i="7"/>
  <c r="B20" i="7"/>
  <c r="B58" i="7"/>
  <c r="A36" i="3"/>
  <c r="C16" i="3"/>
  <c r="D16" i="3" s="1"/>
  <c r="A38" i="3"/>
  <c r="C18" i="3"/>
  <c r="D18" i="3" s="1"/>
  <c r="A27" i="3"/>
  <c r="C7" i="3"/>
  <c r="D7" i="3" s="1"/>
  <c r="A29" i="3"/>
  <c r="C9" i="3"/>
  <c r="D9" i="3" s="1"/>
  <c r="F22" i="1"/>
  <c r="B9" i="2" s="1"/>
  <c r="C9" i="2" s="1"/>
  <c r="F24" i="1"/>
  <c r="B11" i="2" s="1"/>
  <c r="C11" i="2" s="1"/>
  <c r="F17" i="1"/>
  <c r="B4" i="2" s="1"/>
  <c r="C4" i="2" s="1"/>
  <c r="F26" i="1"/>
  <c r="B13" i="2" s="1"/>
  <c r="F18" i="1"/>
  <c r="B5" i="2" s="1"/>
  <c r="C5" i="2" s="1"/>
  <c r="F27" i="1"/>
  <c r="B14" i="2" s="1"/>
  <c r="C14" i="2" s="1"/>
  <c r="F20" i="1"/>
  <c r="B7" i="2" s="1"/>
  <c r="C7" i="2" s="1"/>
  <c r="F29" i="1"/>
  <c r="B16" i="2" s="1"/>
  <c r="C16" i="2" s="1"/>
  <c r="F31" i="1"/>
  <c r="B18" i="2" s="1"/>
  <c r="C18" i="2" s="1"/>
  <c r="F25" i="1"/>
  <c r="B12" i="2" s="1"/>
  <c r="C13" i="2" l="1"/>
  <c r="B23" i="7"/>
  <c r="B80" i="7"/>
  <c r="B42" i="7"/>
  <c r="B61" i="7"/>
  <c r="C12" i="2"/>
  <c r="C13" i="3" s="1"/>
  <c r="D13" i="3" s="1"/>
  <c r="B33" i="3" s="1"/>
  <c r="C22" i="7" s="1"/>
  <c r="B79" i="7"/>
  <c r="B22" i="7"/>
  <c r="B60" i="7"/>
  <c r="B41" i="7"/>
  <c r="B14" i="9"/>
  <c r="B17" i="6"/>
  <c r="A36" i="5"/>
  <c r="A36" i="6"/>
  <c r="B17" i="5"/>
  <c r="B12" i="8"/>
  <c r="B32" i="8" s="1"/>
  <c r="B53" i="8" s="1"/>
  <c r="B74" i="8" s="1"/>
  <c r="C11" i="3"/>
  <c r="D11" i="3" s="1"/>
  <c r="A31" i="3"/>
  <c r="A35" i="3"/>
  <c r="C15" i="3"/>
  <c r="D15" i="3" s="1"/>
  <c r="C6" i="3"/>
  <c r="D6" i="3" s="1"/>
  <c r="A26" i="3"/>
  <c r="A37" i="3"/>
  <c r="C17" i="3"/>
  <c r="D17" i="3" s="1"/>
  <c r="C8" i="3"/>
  <c r="D8" i="3" s="1"/>
  <c r="B36" i="3" s="1"/>
  <c r="A28" i="3"/>
  <c r="A32" i="3"/>
  <c r="C12" i="3"/>
  <c r="D12" i="3" s="1"/>
  <c r="B38" i="3" s="1"/>
  <c r="C5" i="3"/>
  <c r="D5" i="3" s="1"/>
  <c r="A25" i="3"/>
  <c r="A39" i="3"/>
  <c r="C19" i="3"/>
  <c r="D19" i="3" s="1"/>
  <c r="C10" i="3"/>
  <c r="D10" i="3" s="1"/>
  <c r="B27" i="3" s="1"/>
  <c r="A30" i="3"/>
  <c r="B15" i="8" l="1"/>
  <c r="B35" i="8" s="1"/>
  <c r="B56" i="8" s="1"/>
  <c r="B77" i="8" s="1"/>
  <c r="B20" i="5"/>
  <c r="B20" i="6"/>
  <c r="A39" i="6"/>
  <c r="A39" i="5"/>
  <c r="C14" i="3"/>
  <c r="D14" i="3" s="1"/>
  <c r="B34" i="3" s="1"/>
  <c r="C23" i="7" s="1"/>
  <c r="A34" i="3"/>
  <c r="A33" i="3"/>
  <c r="B16" i="9"/>
  <c r="B19" i="6"/>
  <c r="A38" i="6"/>
  <c r="B19" i="5"/>
  <c r="B14" i="8"/>
  <c r="B34" i="8" s="1"/>
  <c r="B55" i="8" s="1"/>
  <c r="B76" i="8" s="1"/>
  <c r="A38" i="5"/>
  <c r="B36" i="5"/>
  <c r="C36" i="5"/>
  <c r="B31" i="3"/>
  <c r="C36" i="6"/>
  <c r="B36" i="6"/>
  <c r="C14" i="9"/>
  <c r="D14" i="9" s="1"/>
  <c r="B30" i="3"/>
  <c r="B37" i="3"/>
  <c r="B29" i="3"/>
  <c r="B25" i="3"/>
  <c r="B32" i="3"/>
  <c r="B35" i="3"/>
  <c r="B28" i="3"/>
  <c r="B26" i="3"/>
  <c r="B39" i="3"/>
  <c r="C42" i="7" l="1"/>
  <c r="B39" i="5"/>
  <c r="C39" i="5"/>
  <c r="C61" i="7" s="1"/>
  <c r="B39" i="6"/>
  <c r="C39" i="6"/>
  <c r="C80" i="7" s="1"/>
  <c r="B38" i="5"/>
  <c r="C38" i="5"/>
  <c r="C60" i="7" s="1"/>
  <c r="B38" i="6"/>
  <c r="C38" i="6"/>
  <c r="C79" i="7" s="1"/>
  <c r="C41" i="7"/>
  <c r="C16" i="9"/>
  <c r="D16" i="9" s="1"/>
  <c r="C20" i="7"/>
  <c r="D6" i="7"/>
  <c r="C6" i="7"/>
  <c r="C39" i="7"/>
  <c r="D7" i="7"/>
  <c r="C7" i="7"/>
  <c r="C77" i="7"/>
  <c r="D9" i="7"/>
  <c r="C9" i="7"/>
  <c r="D8" i="7"/>
  <c r="C8" i="7"/>
  <c r="C58" i="7"/>
  <c r="D60" i="7" l="1"/>
  <c r="D62" i="7"/>
  <c r="D53" i="7"/>
  <c r="D61" i="7"/>
  <c r="D64" i="7"/>
  <c r="D57" i="7"/>
  <c r="D65" i="7"/>
  <c r="D58" i="7"/>
  <c r="D53" i="8" s="1"/>
  <c r="D66" i="7"/>
  <c r="D54" i="7"/>
  <c r="D63" i="7"/>
  <c r="D59" i="7"/>
  <c r="D52" i="7"/>
  <c r="D55" i="7"/>
  <c r="D56" i="7"/>
  <c r="D33" i="7"/>
  <c r="D37" i="7"/>
  <c r="D34" i="7"/>
  <c r="D45" i="7"/>
  <c r="D42" i="7"/>
  <c r="D38" i="7"/>
  <c r="D35" i="7"/>
  <c r="D46" i="7"/>
  <c r="D43" i="7"/>
  <c r="D39" i="7"/>
  <c r="D32" i="8" s="1"/>
  <c r="D41" i="7"/>
  <c r="D47" i="7"/>
  <c r="D36" i="7"/>
  <c r="D40" i="7"/>
  <c r="D44" i="7"/>
  <c r="E58" i="7"/>
  <c r="D22" i="7"/>
  <c r="D25" i="7"/>
  <c r="D15" i="7"/>
  <c r="D23" i="7"/>
  <c r="D16" i="7"/>
  <c r="D26" i="7"/>
  <c r="D27" i="7"/>
  <c r="D20" i="7"/>
  <c r="D28" i="7"/>
  <c r="D24" i="7"/>
  <c r="D17" i="7"/>
  <c r="D18" i="7"/>
  <c r="D21" i="7"/>
  <c r="D14" i="7"/>
  <c r="D19" i="7"/>
  <c r="D78" i="7"/>
  <c r="D71" i="7"/>
  <c r="D81" i="7"/>
  <c r="D79" i="7"/>
  <c r="D80" i="7"/>
  <c r="D82" i="7"/>
  <c r="D75" i="7"/>
  <c r="D83" i="7"/>
  <c r="D76" i="7"/>
  <c r="D84" i="7"/>
  <c r="D73" i="7"/>
  <c r="D74" i="7"/>
  <c r="D77" i="7"/>
  <c r="D74" i="8" s="1"/>
  <c r="D85" i="7"/>
  <c r="D72" i="7"/>
  <c r="D68" i="8" l="1"/>
  <c r="E71" i="7"/>
  <c r="E19" i="7"/>
  <c r="D11" i="8"/>
  <c r="D19" i="8"/>
  <c r="E27" i="7"/>
  <c r="D39" i="8"/>
  <c r="E46" i="7"/>
  <c r="E77" i="7"/>
  <c r="D80" i="8"/>
  <c r="E83" i="7"/>
  <c r="D69" i="8"/>
  <c r="E72" i="7"/>
  <c r="D72" i="8"/>
  <c r="E75" i="7"/>
  <c r="E14" i="7"/>
  <c r="D6" i="8"/>
  <c r="E26" i="7"/>
  <c r="D18" i="8"/>
  <c r="E44" i="7"/>
  <c r="D37" i="8"/>
  <c r="D28" i="8"/>
  <c r="E35" i="7"/>
  <c r="D51" i="8"/>
  <c r="E56" i="7"/>
  <c r="D60" i="8"/>
  <c r="E65" i="7"/>
  <c r="D52" i="8"/>
  <c r="E57" i="7"/>
  <c r="D81" i="8"/>
  <c r="E84" i="7"/>
  <c r="E21" i="7"/>
  <c r="D13" i="8"/>
  <c r="D77" i="8"/>
  <c r="E80" i="7"/>
  <c r="D10" i="8"/>
  <c r="E18" i="7"/>
  <c r="E23" i="7"/>
  <c r="D15" i="8"/>
  <c r="D29" i="8"/>
  <c r="E36" i="7"/>
  <c r="D35" i="8"/>
  <c r="E42" i="7"/>
  <c r="D47" i="8"/>
  <c r="E52" i="7"/>
  <c r="D59" i="8"/>
  <c r="E64" i="7"/>
  <c r="D79" i="8"/>
  <c r="E82" i="7"/>
  <c r="E40" i="7"/>
  <c r="D33" i="8"/>
  <c r="E55" i="7"/>
  <c r="D50" i="8"/>
  <c r="E17" i="7"/>
  <c r="D9" i="8"/>
  <c r="E15" i="7"/>
  <c r="D7" i="8"/>
  <c r="D40" i="8"/>
  <c r="E47" i="7"/>
  <c r="E45" i="7"/>
  <c r="D38" i="8"/>
  <c r="E59" i="7"/>
  <c r="D54" i="8"/>
  <c r="D56" i="8"/>
  <c r="E61" i="7"/>
  <c r="D82" i="8"/>
  <c r="E85" i="7"/>
  <c r="E16" i="7"/>
  <c r="D8" i="8"/>
  <c r="D31" i="8"/>
  <c r="E38" i="7"/>
  <c r="D71" i="8"/>
  <c r="E74" i="7"/>
  <c r="D76" i="8"/>
  <c r="E79" i="7"/>
  <c r="D70" i="8"/>
  <c r="E73" i="7"/>
  <c r="D78" i="8"/>
  <c r="E81" i="7"/>
  <c r="D16" i="8"/>
  <c r="E24" i="7"/>
  <c r="E25" i="7"/>
  <c r="D17" i="8"/>
  <c r="D34" i="8"/>
  <c r="E41" i="7"/>
  <c r="D27" i="8"/>
  <c r="E34" i="7"/>
  <c r="D58" i="8"/>
  <c r="E63" i="7"/>
  <c r="D48" i="8"/>
  <c r="E53" i="7"/>
  <c r="D30" i="8"/>
  <c r="E37" i="7"/>
  <c r="E28" i="7"/>
  <c r="D20" i="8"/>
  <c r="D14" i="8"/>
  <c r="E22" i="7"/>
  <c r="D49" i="8"/>
  <c r="E54" i="7"/>
  <c r="D57" i="8"/>
  <c r="E62" i="7"/>
  <c r="D73" i="8"/>
  <c r="E76" i="7"/>
  <c r="E78" i="7"/>
  <c r="D75" i="8"/>
  <c r="E20" i="7"/>
  <c r="D12" i="8"/>
  <c r="E39" i="7"/>
  <c r="E43" i="7"/>
  <c r="D36" i="8"/>
  <c r="E33" i="7"/>
  <c r="D26" i="8"/>
  <c r="D61" i="8"/>
  <c r="E66" i="7"/>
  <c r="E60" i="7"/>
  <c r="D55" i="8"/>
  <c r="E8" i="7" l="1"/>
  <c r="C69" i="8" s="1"/>
  <c r="C81" i="8"/>
  <c r="C48" i="8"/>
  <c r="E48" i="8"/>
  <c r="E7" i="7"/>
  <c r="E37" i="8" s="1"/>
  <c r="E58" i="8"/>
  <c r="C71" i="8"/>
  <c r="E56" i="8"/>
  <c r="E79" i="8"/>
  <c r="C79" i="8"/>
  <c r="E60" i="8"/>
  <c r="C80" i="8"/>
  <c r="E54" i="8"/>
  <c r="C54" i="8"/>
  <c r="E9" i="7"/>
  <c r="C51" i="8"/>
  <c r="E6" i="7"/>
  <c r="C8" i="8" s="1"/>
  <c r="C68" i="8"/>
  <c r="E9" i="8" l="1"/>
  <c r="E36" i="8"/>
  <c r="C33" i="8"/>
  <c r="C26" i="8"/>
  <c r="E28" i="8"/>
  <c r="E16" i="8"/>
  <c r="E26" i="8"/>
  <c r="C16" i="8"/>
  <c r="E19" i="8"/>
  <c r="E70" i="8"/>
  <c r="C29" i="8"/>
  <c r="C58" i="8"/>
  <c r="E20" i="8"/>
  <c r="C6" i="8"/>
  <c r="E29" i="8"/>
  <c r="E35" i="8"/>
  <c r="C9" i="8"/>
  <c r="C36" i="8"/>
  <c r="E12" i="8"/>
  <c r="E11" i="8"/>
  <c r="C35" i="8"/>
  <c r="E33" i="8"/>
  <c r="E34" i="8"/>
  <c r="C53" i="8"/>
  <c r="E53" i="8"/>
  <c r="E74" i="8"/>
  <c r="C74" i="8"/>
  <c r="C12" i="8"/>
  <c r="C11" i="8"/>
  <c r="C17" i="8"/>
  <c r="C40" i="8"/>
  <c r="C75" i="8"/>
  <c r="C61" i="8"/>
  <c r="E81" i="8"/>
  <c r="C34" i="8"/>
  <c r="C50" i="8"/>
  <c r="C59" i="8"/>
  <c r="E6" i="8"/>
  <c r="E14" i="8"/>
  <c r="E17" i="8"/>
  <c r="E69" i="8"/>
  <c r="E40" i="8"/>
  <c r="E75" i="8"/>
  <c r="E61" i="8"/>
  <c r="E10" i="8"/>
  <c r="E30" i="8"/>
  <c r="E50" i="8"/>
  <c r="E59" i="8"/>
  <c r="C19" i="8"/>
  <c r="C13" i="8"/>
  <c r="E18" i="8"/>
  <c r="E68" i="8"/>
  <c r="E13" i="8"/>
  <c r="E80" i="8"/>
  <c r="C56" i="8"/>
  <c r="C14" i="8"/>
  <c r="C18" i="8"/>
  <c r="C31" i="8"/>
  <c r="E52" i="8"/>
  <c r="C82" i="8"/>
  <c r="C27" i="8"/>
  <c r="E39" i="8"/>
  <c r="C10" i="8"/>
  <c r="C30" i="8"/>
  <c r="E38" i="8"/>
  <c r="C78" i="8"/>
  <c r="E7" i="8"/>
  <c r="E31" i="8"/>
  <c r="C52" i="8"/>
  <c r="E82" i="8"/>
  <c r="E27" i="8"/>
  <c r="C39" i="8"/>
  <c r="E47" i="8"/>
  <c r="C49" i="8"/>
  <c r="C38" i="8"/>
  <c r="E78" i="8"/>
  <c r="E15" i="8"/>
  <c r="C73" i="8"/>
  <c r="E51" i="8"/>
  <c r="C15" i="8"/>
  <c r="C60" i="8"/>
  <c r="E71" i="8"/>
  <c r="E73" i="8"/>
  <c r="C7" i="8"/>
  <c r="E57" i="8"/>
  <c r="C77" i="8"/>
  <c r="C76" i="8"/>
  <c r="C72" i="8"/>
  <c r="C47" i="8"/>
  <c r="E49" i="8"/>
  <c r="E8" i="8"/>
  <c r="E55" i="8"/>
  <c r="C28" i="8"/>
  <c r="E32" i="8"/>
  <c r="C32" i="8"/>
  <c r="C57" i="8"/>
  <c r="E77" i="8"/>
  <c r="E76" i="8"/>
  <c r="C37" i="8"/>
  <c r="E72" i="8"/>
  <c r="C70" i="8"/>
  <c r="C20" i="8"/>
  <c r="C55" i="8"/>
</calcChain>
</file>

<file path=xl/sharedStrings.xml><?xml version="1.0" encoding="utf-8"?>
<sst xmlns="http://schemas.openxmlformats.org/spreadsheetml/2006/main" count="126" uniqueCount="77">
  <si>
    <t>Eingabe der Messwerte</t>
  </si>
  <si>
    <t>Lösung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</si>
  <si>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</si>
  <si>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</si>
  <si>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</si>
  <si>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</si>
  <si>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</si>
  <si>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</si>
  <si>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</si>
  <si>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</si>
  <si>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</si>
  <si>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</si>
  <si>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</si>
  <si>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</si>
  <si>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</si>
  <si>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</si>
  <si>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</si>
  <si>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Berechnung der Konzentration</t>
  </si>
  <si>
    <t>Konzentration [mmol/kg] ist</t>
  </si>
  <si>
    <t>Stammlösungen</t>
  </si>
  <si>
    <t>Einwaage [g] HAC</t>
  </si>
  <si>
    <t>Einwaage [g] H2O</t>
  </si>
  <si>
    <t>Konz. [mmol/kg]</t>
  </si>
  <si>
    <t>-</t>
  </si>
  <si>
    <t>Stammlösung</t>
  </si>
  <si>
    <t>Stammlösung Konz</t>
  </si>
  <si>
    <t>Temperatur</t>
  </si>
  <si>
    <t>Temp. in [°C]</t>
  </si>
  <si>
    <t>Konzentration [mol/Kg] ist</t>
  </si>
  <si>
    <t>Aktivität a</t>
  </si>
  <si>
    <r>
      <t xml:space="preserve">Mittlerer Aktivitätskoeffizient </t>
    </r>
    <r>
      <rPr>
        <b/>
        <sz val="11"/>
        <color theme="1"/>
        <rFont val="Calibri"/>
        <family val="2"/>
      </rPr>
      <t>γ</t>
    </r>
  </si>
  <si>
    <r>
      <t>α</t>
    </r>
    <r>
      <rPr>
        <b/>
        <sz val="12.65"/>
        <color theme="1"/>
        <rFont val="Calibri"/>
        <family val="2"/>
      </rPr>
      <t>[%]</t>
    </r>
  </si>
  <si>
    <t>Doppeltlogarithmischer Graph</t>
  </si>
  <si>
    <t>x-Wert: log[c]</t>
  </si>
  <si>
    <r>
      <t>y-Wert: log[</t>
    </r>
    <r>
      <rPr>
        <b/>
        <sz val="11"/>
        <color theme="1"/>
        <rFont val="Calibri"/>
        <family val="2"/>
      </rPr>
      <t>α]</t>
    </r>
  </si>
  <si>
    <t>Konstanten:</t>
  </si>
  <si>
    <t>ε_rel</t>
  </si>
  <si>
    <t xml:space="preserve">ε_0 </t>
  </si>
  <si>
    <t>F</t>
  </si>
  <si>
    <t>R</t>
  </si>
  <si>
    <t>Debye-Radius [nm]</t>
  </si>
  <si>
    <t>Graph 1:  Debye-Radius gegen log[c]  Graph 2: log[Debye-Radius] gegen log[c]</t>
  </si>
  <si>
    <t>y1-Wert: Debye-Radius [nm]</t>
  </si>
  <si>
    <t>y2-Wert: log[Debye-Radius]</t>
  </si>
  <si>
    <t>Residuenanalyse</t>
  </si>
  <si>
    <t>Regressionsgeraden:</t>
  </si>
  <si>
    <t>Dissoziation 25°C</t>
  </si>
  <si>
    <t>Dissoziation 40°C</t>
  </si>
  <si>
    <t>rD 25°C</t>
  </si>
  <si>
    <t>rD 40°C</t>
  </si>
  <si>
    <t>Steigung</t>
  </si>
  <si>
    <t>Achsenabschnitt</t>
  </si>
  <si>
    <t>x_i [mmol/kg]</t>
  </si>
  <si>
    <t>y_i</t>
  </si>
  <si>
    <r>
      <rPr>
        <b/>
        <sz val="11"/>
        <color theme="1"/>
        <rFont val="Calibri"/>
        <family val="2"/>
      </rPr>
      <t>ŷ</t>
    </r>
    <r>
      <rPr>
        <b/>
        <sz val="11"/>
        <color theme="1"/>
        <rFont val="Calibri"/>
        <family val="2"/>
        <scheme val="minor"/>
      </rPr>
      <t>_i</t>
    </r>
  </si>
  <si>
    <r>
      <t xml:space="preserve">y_i - </t>
    </r>
    <r>
      <rPr>
        <b/>
        <sz val="11"/>
        <color theme="1"/>
        <rFont val="Calibri"/>
        <family val="2"/>
      </rPr>
      <t>ŷ</t>
    </r>
    <r>
      <rPr>
        <b/>
        <sz val="11"/>
        <color theme="1"/>
        <rFont val="Calibri"/>
        <family val="2"/>
        <scheme val="minor"/>
      </rPr>
      <t>_i</t>
    </r>
  </si>
  <si>
    <t>Residuenanalyse der Dissoziation bei 25°C:</t>
  </si>
  <si>
    <t>Residuenanalyse der Dissoziation bei 40°C:</t>
  </si>
  <si>
    <t>Debye-Radius der Dissoziation bei 40°C:</t>
  </si>
  <si>
    <t>Debye-Radius der Dissoziation bei 25°C:</t>
  </si>
  <si>
    <t>Standartabweichung</t>
  </si>
  <si>
    <t>y1: mean-StD</t>
  </si>
  <si>
    <t>y2: mean</t>
  </si>
  <si>
    <t>y3: mean+StD</t>
  </si>
  <si>
    <t>Graphen bei denen die Standartabweichung mit eingeziechnet ist</t>
  </si>
  <si>
    <t>Dissoziation bei 25°C:</t>
  </si>
  <si>
    <t>Dissoziation bei 40°C:</t>
  </si>
  <si>
    <t>Debye-Radius 25°C:</t>
  </si>
  <si>
    <t>Debye-Radius 40°C:</t>
  </si>
  <si>
    <t>Temperaturvergleich</t>
  </si>
  <si>
    <t>Dissoziation:</t>
  </si>
  <si>
    <t>x-Wert</t>
  </si>
  <si>
    <t>y1-Wert</t>
  </si>
  <si>
    <t>y2-Wert</t>
  </si>
  <si>
    <t>log[c]</t>
  </si>
  <si>
    <t>(X-1)*100</t>
  </si>
  <si>
    <r>
      <t xml:space="preserve">X = 
</t>
    </r>
    <r>
      <rPr>
        <b/>
        <sz val="11"/>
        <color theme="1"/>
        <rFont val="Calibri"/>
        <family val="2"/>
      </rPr>
      <t>α[%](40°C/25°C)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</si>
</sst>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.65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8"/>
      <color rgb="FFC0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3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2" borderId="2" xfId="0" applyFill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3" xfId="0" applyBorder="1"/>
    <xf numFmtId="0" fontId="0" fillId="2" borderId="3" xfId="0" applyFill="1" applyBorder="1"/>
    <xf numFmtId="0" fontId="0" fillId="0" borderId="0" xfId="0" applyBorder="1"/>
    <xf numFmtId="0" fontId="2" fillId="0" borderId="0" xfId="0" applyFont="1" applyAlignment="1"/>
    <xf numFmtId="0" fontId="0" fillId="0" borderId="0" xfId="0" applyAlignment="1">
      <alignment horizontal="left"/>
    </xf>
    <xf numFmtId="0" fontId="6" fillId="0" borderId="0" xfId="0" applyFont="1"/>
    <xf numFmtId="11" fontId="0" fillId="0" borderId="0" xfId="0" applyNumberFormat="1"/>
    <xf numFmtId="0" fontId="4" fillId="0" borderId="0" xfId="0" applyFont="1"/>
    <xf numFmtId="11" fontId="1" fillId="0" borderId="0" xfId="0" applyNumberFormat="1" applyFont="1"/>
    <xf numFmtId="0" fontId="8" fillId="0" borderId="0" xfId="0" applyFont="1"/>
    <xf numFmtId="0" fontId="7" fillId="0" borderId="0" xfId="0" applyFont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 applyFill="1" applyBorder="1" applyAlignment="1"/>
    <xf numFmtId="0" fontId="0" fillId="0" borderId="7" xfId="0" applyBorder="1"/>
    <xf numFmtId="0" fontId="1" fillId="3" borderId="1" xfId="0" applyFont="1" applyFill="1" applyBorder="1"/>
    <xf numFmtId="0" fontId="1" fillId="4" borderId="0" xfId="0" applyFont="1" applyFill="1"/>
    <xf numFmtId="0" fontId="1" fillId="4" borderId="3" xfId="0" applyFont="1" applyFill="1" applyBorder="1"/>
    <xf numFmtId="0" fontId="1" fillId="4" borderId="2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0" fillId="4" borderId="8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9" fillId="4" borderId="0" xfId="0" applyFont="1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9CFC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'Dissoziation bei 25°C'!$A$25:$A$39</c:f>
              <c:numCache>
                <c:formatCode>General</c:formatCode>
                <c:ptCount val="15"/>
                <c:pt idx="0">
                  <c:v>-1.300018159169229</c:v>
                </c:pt>
                <c:pt idx="1">
                  <c:v>-1.6010481548332103</c:v>
                </c:pt>
                <c:pt idx="2">
                  <c:v>-1.8213121492324966</c:v>
                </c:pt>
                <c:pt idx="3">
                  <c:v>-2.299324120696467</c:v>
                </c:pt>
                <c:pt idx="4">
                  <c:v>-3.0014756619720178</c:v>
                </c:pt>
                <c:pt idx="5">
                  <c:v>-1.9963953529269682</c:v>
                </c:pt>
                <c:pt idx="6">
                  <c:v>-2.2175098489104141</c:v>
                </c:pt>
                <c:pt idx="7">
                  <c:v>-2.9984388463984799</c:v>
                </c:pt>
                <c:pt idx="8">
                  <c:v>-3.2968760314841816</c:v>
                </c:pt>
                <c:pt idx="9">
                  <c:v>-3.698045118269492</c:v>
                </c:pt>
                <c:pt idx="10">
                  <c:v>-3.0948512610380616</c:v>
                </c:pt>
                <c:pt idx="11">
                  <c:v>-3.2171578960668632</c:v>
                </c:pt>
                <c:pt idx="12">
                  <c:v>-3.3904924065113473</c:v>
                </c:pt>
                <c:pt idx="13">
                  <c:v>-3.5221562129548381</c:v>
                </c:pt>
                <c:pt idx="14">
                  <c:v>-3.9962334823217494</c:v>
                </c:pt>
              </c:numCache>
            </c:numRef>
          </c:xVal>
          <c:yVal>
            <c:numRef>
              <c:f>'Dissoziation bei 25°C'!$B$25:$B$39</c:f>
              <c:numCache>
                <c:formatCode>General</c:formatCode>
                <c:ptCount val="15"/>
                <c:pt idx="0">
                  <c:v>0.27001815916922889</c:v>
                </c:pt>
                <c:pt idx="1">
                  <c:v>0.46104815483320977</c:v>
                </c:pt>
                <c:pt idx="2">
                  <c:v>0.57131214923249618</c:v>
                </c:pt>
                <c:pt idx="3">
                  <c:v>0.76932412069646705</c:v>
                </c:pt>
                <c:pt idx="4">
                  <c:v>1.091475661972017</c:v>
                </c:pt>
                <c:pt idx="5">
                  <c:v>0.61639535292696812</c:v>
                </c:pt>
                <c:pt idx="6">
                  <c:v>0.71750984891041425</c:v>
                </c:pt>
                <c:pt idx="7">
                  <c:v>1.0884388463984793</c:v>
                </c:pt>
                <c:pt idx="8">
                  <c:v>1.2268760314841807</c:v>
                </c:pt>
                <c:pt idx="9">
                  <c:v>1.4080451182694915</c:v>
                </c:pt>
                <c:pt idx="10">
                  <c:v>1.1348512610380612</c:v>
                </c:pt>
                <c:pt idx="11">
                  <c:v>1.1871578960668632</c:v>
                </c:pt>
                <c:pt idx="12">
                  <c:v>1.2604924065113465</c:v>
                </c:pt>
                <c:pt idx="13">
                  <c:v>1.3121562129548381</c:v>
                </c:pt>
                <c:pt idx="14">
                  <c:v>1.4962334823217489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9-46C2-80BC-920E1D76D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30656"/>
        <c:axId val="699224424"/>
      </c:scatterChart>
      <c:valAx>
        <c:axId val="6992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9224424"/>
        <c:crosses val="autoZero"/>
        <c:crossBetween val="midCat"/>
      </c:valAx>
      <c:valAx>
        <c:axId val="69922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923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Residuenanalyse!$B$52:$B$66</c:f>
              <c:numCache>
                <c:formatCode>General</c:formatCode>
                <c:ptCount val="15"/>
                <c:pt idx="0">
                  <c:v>1.699981840830771</c:v>
                </c:pt>
                <c:pt idx="1">
                  <c:v>1.3989518451667897</c:v>
                </c:pt>
                <c:pt idx="2">
                  <c:v>1.1786878507675034</c:v>
                </c:pt>
                <c:pt idx="3">
                  <c:v>0.70067587930353292</c:v>
                </c:pt>
                <c:pt idx="4">
                  <c:v>-1.4756619720177201E-3</c:v>
                </c:pt>
                <c:pt idx="5">
                  <c:v>1.0036046470730318</c:v>
                </c:pt>
                <c:pt idx="6">
                  <c:v>0.78249015108958564</c:v>
                </c:pt>
                <c:pt idx="7">
                  <c:v>1.5611536015199474E-3</c:v>
                </c:pt>
                <c:pt idx="8">
                  <c:v>-0.29687603148418157</c:v>
                </c:pt>
                <c:pt idx="9">
                  <c:v>-0.69804511826949223</c:v>
                </c:pt>
                <c:pt idx="10">
                  <c:v>-9.4851261038061824E-2</c:v>
                </c:pt>
                <c:pt idx="11">
                  <c:v>-0.21715789606686339</c:v>
                </c:pt>
                <c:pt idx="12">
                  <c:v>-0.3904924065113472</c:v>
                </c:pt>
                <c:pt idx="13">
                  <c:v>-0.52215621295483816</c:v>
                </c:pt>
                <c:pt idx="14">
                  <c:v>-0.99623348232174957</c:v>
                </c:pt>
              </c:numCache>
            </c:numRef>
          </c:xVal>
          <c:yVal>
            <c:numRef>
              <c:f>Residuenanalyse!$E$52:$E$66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6-4349-AB3C-00FF83311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808696"/>
        <c:axId val="779810008"/>
      </c:scatterChart>
      <c:valAx>
        <c:axId val="77980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9810008"/>
        <c:crosses val="autoZero"/>
        <c:crossBetween val="midCat"/>
      </c:valAx>
      <c:valAx>
        <c:axId val="77981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980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Residuenanalyse!$B$71:$B$85</c:f>
              <c:numCache>
                <c:formatCode>General</c:formatCode>
                <c:ptCount val="15"/>
                <c:pt idx="0">
                  <c:v>1.699981840830771</c:v>
                </c:pt>
                <c:pt idx="1">
                  <c:v>1.3989518451667897</c:v>
                </c:pt>
                <c:pt idx="2">
                  <c:v>1.1786878507675034</c:v>
                </c:pt>
                <c:pt idx="3">
                  <c:v>0.70067587930353292</c:v>
                </c:pt>
                <c:pt idx="4">
                  <c:v>-1.4756619720177201E-3</c:v>
                </c:pt>
                <c:pt idx="5">
                  <c:v>1.0036046470730318</c:v>
                </c:pt>
                <c:pt idx="6">
                  <c:v>0.78249015108958564</c:v>
                </c:pt>
                <c:pt idx="7">
                  <c:v>1.5611536015199474E-3</c:v>
                </c:pt>
                <c:pt idx="8">
                  <c:v>-0.29687603148418157</c:v>
                </c:pt>
                <c:pt idx="9">
                  <c:v>-0.69804511826949223</c:v>
                </c:pt>
                <c:pt idx="10">
                  <c:v>-9.4851261038061824E-2</c:v>
                </c:pt>
                <c:pt idx="11">
                  <c:v>-0.21715789606686339</c:v>
                </c:pt>
                <c:pt idx="12">
                  <c:v>-0.3904924065113472</c:v>
                </c:pt>
                <c:pt idx="13">
                  <c:v>-0.52215621295483816</c:v>
                </c:pt>
                <c:pt idx="14">
                  <c:v>-0.99623348232174957</c:v>
                </c:pt>
              </c:numCache>
            </c:numRef>
          </c:xVal>
          <c:yVal>
            <c:numRef>
              <c:f>Residuenanalyse!$E$71:$E$85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8-4287-B2F0-635C2F5A7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970992"/>
        <c:axId val="710971976"/>
      </c:scatterChart>
      <c:valAx>
        <c:axId val="71097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0971976"/>
        <c:crosses val="autoZero"/>
        <c:crossBetween val="midCat"/>
      </c:valAx>
      <c:valAx>
        <c:axId val="71097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097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9048556430446193E-2"/>
          <c:y val="0.10226851851851854"/>
          <c:w val="0.9223958880139983"/>
          <c:h val="0.671457786526684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'Graphen mit Standartabweichung'!$B$6:$B$20</c:f>
              <c:numCache>
                <c:formatCode>General</c:formatCode>
                <c:ptCount val="15"/>
                <c:pt idx="0">
                  <c:v>-1.300018159169229</c:v>
                </c:pt>
                <c:pt idx="1">
                  <c:v>-1.6010481548332103</c:v>
                </c:pt>
                <c:pt idx="2">
                  <c:v>-1.8213121492324966</c:v>
                </c:pt>
                <c:pt idx="3">
                  <c:v>-2.299324120696467</c:v>
                </c:pt>
                <c:pt idx="4">
                  <c:v>-3.0014756619720178</c:v>
                </c:pt>
                <c:pt idx="5">
                  <c:v>-1.9963953529269682</c:v>
                </c:pt>
                <c:pt idx="6">
                  <c:v>-2.2175098489104141</c:v>
                </c:pt>
                <c:pt idx="7">
                  <c:v>-2.9984388463984799</c:v>
                </c:pt>
                <c:pt idx="8">
                  <c:v>-3.2968760314841816</c:v>
                </c:pt>
                <c:pt idx="9">
                  <c:v>-3.698045118269492</c:v>
                </c:pt>
                <c:pt idx="10">
                  <c:v>-3.0948512610380616</c:v>
                </c:pt>
                <c:pt idx="11">
                  <c:v>-3.2171578960668632</c:v>
                </c:pt>
                <c:pt idx="12">
                  <c:v>-3.3904924065113473</c:v>
                </c:pt>
                <c:pt idx="13">
                  <c:v>-3.5221562129548381</c:v>
                </c:pt>
                <c:pt idx="14">
                  <c:v>-3.9962334823217494</c:v>
                </c:pt>
              </c:numCache>
            </c:numRef>
          </c:xVal>
          <c:yVal>
            <c:numRef>
              <c:f>'Graphen mit Standartabweichung'!$C$6:$C$20</c:f>
              <c:numCache>
                <c:formatCode>General</c:formatCode>
                <c:ptCount val="15"/>
                <c:pt idx="0">
                  <c:v>0.29132086360096321</c:v>
                </c:pt>
                <c:pt idx="1">
                  <c:v>0.42805190940295923</c:v>
                </c:pt>
                <c:pt idx="2">
                  <c:v>0.52809817303296924</c:v>
                </c:pt>
                <c:pt idx="3">
                  <c:v>0.74521632639167423</c:v>
                </c:pt>
                <c:pt idx="4">
                  <c:v>1.064141071210972</c:v>
                </c:pt>
                <c:pt idx="5">
                  <c:v>0.60762283797775707</c:v>
                </c:pt>
                <c:pt idx="6">
                  <c:v>0.70805540852977944</c:v>
                </c:pt>
                <c:pt idx="7">
                  <c:v>1.0627617170759738</c:v>
                </c:pt>
                <c:pt idx="8">
                  <c:v>1.1983150805637783</c:v>
                </c:pt>
                <c:pt idx="9">
                  <c:v>1.3805303732910019</c:v>
                </c:pt>
                <c:pt idx="10">
                  <c:v>1.1065532676584628</c:v>
                </c:pt>
                <c:pt idx="11">
                  <c:v>1.1621062502744475</c:v>
                </c:pt>
                <c:pt idx="12">
                  <c:v>1.2408366400297135</c:v>
                </c:pt>
                <c:pt idx="13">
                  <c:v>1.3006397500473112</c:v>
                </c:pt>
                <c:pt idx="14">
                  <c:v>1.5159707196024108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A0-42FF-9CCB-3F379B508B5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'Graphen mit Standartabweichung'!$B$6:$B$20</c:f>
              <c:numCache>
                <c:formatCode>General</c:formatCode>
                <c:ptCount val="15"/>
                <c:pt idx="0">
                  <c:v>-1.300018159169229</c:v>
                </c:pt>
                <c:pt idx="1">
                  <c:v>-1.6010481548332103</c:v>
                </c:pt>
                <c:pt idx="2">
                  <c:v>-1.8213121492324966</c:v>
                </c:pt>
                <c:pt idx="3">
                  <c:v>-2.299324120696467</c:v>
                </c:pt>
                <c:pt idx="4">
                  <c:v>-3.0014756619720178</c:v>
                </c:pt>
                <c:pt idx="5">
                  <c:v>-1.9963953529269682</c:v>
                </c:pt>
                <c:pt idx="6">
                  <c:v>-2.2175098489104141</c:v>
                </c:pt>
                <c:pt idx="7">
                  <c:v>-2.9984388463984799</c:v>
                </c:pt>
                <c:pt idx="8">
                  <c:v>-3.2968760314841816</c:v>
                </c:pt>
                <c:pt idx="9">
                  <c:v>-3.698045118269492</c:v>
                </c:pt>
                <c:pt idx="10">
                  <c:v>-3.0948512610380616</c:v>
                </c:pt>
                <c:pt idx="11">
                  <c:v>-3.2171578960668632</c:v>
                </c:pt>
                <c:pt idx="12">
                  <c:v>-3.3904924065113473</c:v>
                </c:pt>
                <c:pt idx="13">
                  <c:v>-3.5221562129548381</c:v>
                </c:pt>
                <c:pt idx="14">
                  <c:v>-3.9962334823217494</c:v>
                </c:pt>
              </c:numCache>
            </c:numRef>
          </c:xVal>
          <c:yVal>
            <c:numRef>
              <c:f>'Graphen mit Standartabweichung'!$D$6:$D$20</c:f>
              <c:numCache>
                <c:formatCode>General</c:formatCode>
                <c:ptCount val="15"/>
                <c:pt idx="0">
                  <c:v>0.30939515120733907</c:v>
                </c:pt>
                <c:pt idx="1">
                  <c:v>0.44612619700933509</c:v>
                </c:pt>
                <c:pt idx="2">
                  <c:v>0.5461724606393451</c:v>
                </c:pt>
                <c:pt idx="3">
                  <c:v>0.76329061399805009</c:v>
                </c:pt>
                <c:pt idx="4">
                  <c:v>1.082215358817348</c:v>
                </c:pt>
                <c:pt idx="5">
                  <c:v>0.62569712558413293</c:v>
                </c:pt>
                <c:pt idx="6">
                  <c:v>0.7261296961361553</c:v>
                </c:pt>
                <c:pt idx="7">
                  <c:v>1.0808360046823497</c:v>
                </c:pt>
                <c:pt idx="8">
                  <c:v>1.2163893681701543</c:v>
                </c:pt>
                <c:pt idx="9">
                  <c:v>1.3986046608973779</c:v>
                </c:pt>
                <c:pt idx="10">
                  <c:v>1.1246275552648388</c:v>
                </c:pt>
                <c:pt idx="11">
                  <c:v>1.1801805378808234</c:v>
                </c:pt>
                <c:pt idx="12">
                  <c:v>1.2589109276360895</c:v>
                </c:pt>
                <c:pt idx="13">
                  <c:v>1.3187140376536872</c:v>
                </c:pt>
                <c:pt idx="14">
                  <c:v>1.5340450072087868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A0-42FF-9CCB-3F379B508B50}"/>
            </c:ext>
          </c:extLst>
        </c:ser>
        <c:ser>
          <c:idx val="2"/>
          <c:order val="2"/>
          <c:spPr>
            <a:ln w="19050" cap="rnd" cmpd="dbl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'Graphen mit Standartabweichung'!$B$6:$B$20</c:f>
              <c:numCache>
                <c:formatCode>General</c:formatCode>
                <c:ptCount val="15"/>
                <c:pt idx="0">
                  <c:v>-1.300018159169229</c:v>
                </c:pt>
                <c:pt idx="1">
                  <c:v>-1.6010481548332103</c:v>
                </c:pt>
                <c:pt idx="2">
                  <c:v>-1.8213121492324966</c:v>
                </c:pt>
                <c:pt idx="3">
                  <c:v>-2.299324120696467</c:v>
                </c:pt>
                <c:pt idx="4">
                  <c:v>-3.0014756619720178</c:v>
                </c:pt>
                <c:pt idx="5">
                  <c:v>-1.9963953529269682</c:v>
                </c:pt>
                <c:pt idx="6">
                  <c:v>-2.2175098489104141</c:v>
                </c:pt>
                <c:pt idx="7">
                  <c:v>-2.9984388463984799</c:v>
                </c:pt>
                <c:pt idx="8">
                  <c:v>-3.2968760314841816</c:v>
                </c:pt>
                <c:pt idx="9">
                  <c:v>-3.698045118269492</c:v>
                </c:pt>
                <c:pt idx="10">
                  <c:v>-3.0948512610380616</c:v>
                </c:pt>
                <c:pt idx="11">
                  <c:v>-3.2171578960668632</c:v>
                </c:pt>
                <c:pt idx="12">
                  <c:v>-3.3904924065113473</c:v>
                </c:pt>
                <c:pt idx="13">
                  <c:v>-3.5221562129548381</c:v>
                </c:pt>
                <c:pt idx="14">
                  <c:v>-3.9962334823217494</c:v>
                </c:pt>
              </c:numCache>
            </c:numRef>
          </c:xVal>
          <c:yVal>
            <c:numRef>
              <c:f>'Graphen mit Standartabweichung'!$E$6:$E$20</c:f>
              <c:numCache>
                <c:formatCode>General</c:formatCode>
                <c:ptCount val="15"/>
                <c:pt idx="0">
                  <c:v>0.32746943881371493</c:v>
                </c:pt>
                <c:pt idx="1">
                  <c:v>0.46420048461571095</c:v>
                </c:pt>
                <c:pt idx="2">
                  <c:v>0.56424674824572096</c:v>
                </c:pt>
                <c:pt idx="3">
                  <c:v>0.78136490160442595</c:v>
                </c:pt>
                <c:pt idx="4">
                  <c:v>1.100289646423724</c:v>
                </c:pt>
                <c:pt idx="5">
                  <c:v>0.64377141319050879</c:v>
                </c:pt>
                <c:pt idx="6">
                  <c:v>0.74420398374253116</c:v>
                </c:pt>
                <c:pt idx="7">
                  <c:v>1.0989102922887257</c:v>
                </c:pt>
                <c:pt idx="8">
                  <c:v>1.2344636557765303</c:v>
                </c:pt>
                <c:pt idx="9">
                  <c:v>1.4166789485037539</c:v>
                </c:pt>
                <c:pt idx="10">
                  <c:v>1.1427018428712148</c:v>
                </c:pt>
                <c:pt idx="11">
                  <c:v>1.1982548254871994</c:v>
                </c:pt>
                <c:pt idx="12">
                  <c:v>1.2769852152424654</c:v>
                </c:pt>
                <c:pt idx="13">
                  <c:v>1.3367883252600632</c:v>
                </c:pt>
                <c:pt idx="14">
                  <c:v>1.5521192948151628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A0-42FF-9CCB-3F379B508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53912"/>
        <c:axId val="707656536"/>
      </c:scatterChart>
      <c:valAx>
        <c:axId val="70765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656536"/>
        <c:crosses val="autoZero"/>
        <c:crossBetween val="midCat"/>
      </c:valAx>
      <c:valAx>
        <c:axId val="70765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653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'Graphen mit Standartabweichung'!$B$26:$B$40</c:f>
              <c:numCache>
                <c:formatCode>General</c:formatCode>
                <c:ptCount val="15"/>
                <c:pt idx="0">
                  <c:v>-1.300018159169229</c:v>
                </c:pt>
                <c:pt idx="1">
                  <c:v>-1.6010481548332103</c:v>
                </c:pt>
                <c:pt idx="2">
                  <c:v>-1.8213121492324966</c:v>
                </c:pt>
                <c:pt idx="3">
                  <c:v>-2.299324120696467</c:v>
                </c:pt>
                <c:pt idx="4">
                  <c:v>-3.0014756619720178</c:v>
                </c:pt>
                <c:pt idx="5">
                  <c:v>-1.9963953529269682</c:v>
                </c:pt>
                <c:pt idx="6">
                  <c:v>-2.2175098489104141</c:v>
                </c:pt>
                <c:pt idx="7">
                  <c:v>-2.9984388463984799</c:v>
                </c:pt>
                <c:pt idx="8">
                  <c:v>-3.2968760314841816</c:v>
                </c:pt>
                <c:pt idx="9">
                  <c:v>-3.698045118269492</c:v>
                </c:pt>
                <c:pt idx="10">
                  <c:v>-3.0948512610380616</c:v>
                </c:pt>
                <c:pt idx="11">
                  <c:v>-3.2171578960668632</c:v>
                </c:pt>
                <c:pt idx="12">
                  <c:v>-3.3904924065113473</c:v>
                </c:pt>
                <c:pt idx="13">
                  <c:v>-3.5221562129548381</c:v>
                </c:pt>
                <c:pt idx="14">
                  <c:v>-3.9962334823217494</c:v>
                </c:pt>
              </c:numCache>
            </c:numRef>
          </c:xVal>
          <c:yVal>
            <c:numRef>
              <c:f>'Graphen mit Standartabweichung'!$C$26:$C$40</c:f>
              <c:numCache>
                <c:formatCode>General</c:formatCode>
                <c:ptCount val="15"/>
                <c:pt idx="0">
                  <c:v>-7.6603492686993402E-2</c:v>
                </c:pt>
                <c:pt idx="1">
                  <c:v>9.3410211156572664E-2</c:v>
                </c:pt>
                <c:pt idx="2">
                  <c:v>0.21780943399349439</c:v>
                </c:pt>
                <c:pt idx="3">
                  <c:v>0.48777783222869564</c:v>
                </c:pt>
                <c:pt idx="4">
                  <c:v>0.88433427481315952</c:v>
                </c:pt>
                <c:pt idx="5">
                  <c:v>0.31669175259845139</c:v>
                </c:pt>
                <c:pt idx="6">
                  <c:v>0.44157131602113053</c:v>
                </c:pt>
                <c:pt idx="7">
                  <c:v>0.882619162462285</c:v>
                </c:pt>
                <c:pt idx="8">
                  <c:v>1.0511685161210604</c:v>
                </c:pt>
                <c:pt idx="9">
                  <c:v>1.2777381048475047</c:v>
                </c:pt>
                <c:pt idx="10">
                  <c:v>0.93707031997309165</c:v>
                </c:pt>
                <c:pt idx="11">
                  <c:v>1.006145841766277</c:v>
                </c:pt>
                <c:pt idx="12">
                  <c:v>1.1040405451149509</c:v>
                </c:pt>
                <c:pt idx="13">
                  <c:v>1.1784007474802549</c:v>
                </c:pt>
                <c:pt idx="14">
                  <c:v>1.4461469310302832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B-485F-899B-D9D6C5708B7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'Graphen mit Standartabweichung'!$B$26:$B$40</c:f>
              <c:numCache>
                <c:formatCode>General</c:formatCode>
                <c:ptCount val="15"/>
                <c:pt idx="0">
                  <c:v>-1.300018159169229</c:v>
                </c:pt>
                <c:pt idx="1">
                  <c:v>-1.6010481548332103</c:v>
                </c:pt>
                <c:pt idx="2">
                  <c:v>-1.8213121492324966</c:v>
                </c:pt>
                <c:pt idx="3">
                  <c:v>-2.299324120696467</c:v>
                </c:pt>
                <c:pt idx="4">
                  <c:v>-3.0014756619720178</c:v>
                </c:pt>
                <c:pt idx="5">
                  <c:v>-1.9963953529269682</c:v>
                </c:pt>
                <c:pt idx="6">
                  <c:v>-2.2175098489104141</c:v>
                </c:pt>
                <c:pt idx="7">
                  <c:v>-2.9984388463984799</c:v>
                </c:pt>
                <c:pt idx="8">
                  <c:v>-3.2968760314841816</c:v>
                </c:pt>
                <c:pt idx="9">
                  <c:v>-3.698045118269492</c:v>
                </c:pt>
                <c:pt idx="10">
                  <c:v>-3.0948512610380616</c:v>
                </c:pt>
                <c:pt idx="11">
                  <c:v>-3.2171578960668632</c:v>
                </c:pt>
                <c:pt idx="12">
                  <c:v>-3.3904924065113473</c:v>
                </c:pt>
                <c:pt idx="13">
                  <c:v>-3.5221562129548381</c:v>
                </c:pt>
                <c:pt idx="14">
                  <c:v>-3.9962334823217494</c:v>
                </c:pt>
              </c:numCache>
            </c:numRef>
          </c:xVal>
          <c:yVal>
            <c:numRef>
              <c:f>'Graphen mit Standartabweichung'!$D$26:$D$40</c:f>
              <c:numCache>
                <c:formatCode>General</c:formatCode>
                <c:ptCount val="15"/>
                <c:pt idx="0">
                  <c:v>0.16885304688510505</c:v>
                </c:pt>
                <c:pt idx="1">
                  <c:v>0.33886675072867112</c:v>
                </c:pt>
                <c:pt idx="2">
                  <c:v>0.46326597356559285</c:v>
                </c:pt>
                <c:pt idx="3">
                  <c:v>0.73323437180079409</c:v>
                </c:pt>
                <c:pt idx="4">
                  <c:v>1.129790814385258</c:v>
                </c:pt>
                <c:pt idx="5">
                  <c:v>0.56214829217054985</c:v>
                </c:pt>
                <c:pt idx="6">
                  <c:v>0.68702785559322899</c:v>
                </c:pt>
                <c:pt idx="7">
                  <c:v>1.1280757020343835</c:v>
                </c:pt>
                <c:pt idx="8">
                  <c:v>1.2966250556931589</c:v>
                </c:pt>
                <c:pt idx="9">
                  <c:v>1.5231946444196032</c:v>
                </c:pt>
                <c:pt idx="10">
                  <c:v>1.1825268595451901</c:v>
                </c:pt>
                <c:pt idx="11">
                  <c:v>1.2516023813383754</c:v>
                </c:pt>
                <c:pt idx="12">
                  <c:v>1.3494970846870493</c:v>
                </c:pt>
                <c:pt idx="13">
                  <c:v>1.4238572870523534</c:v>
                </c:pt>
                <c:pt idx="14">
                  <c:v>1.6916034706023817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B-485F-899B-D9D6C5708B7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'Graphen mit Standartabweichung'!$B$26:$B$40</c:f>
              <c:numCache>
                <c:formatCode>General</c:formatCode>
                <c:ptCount val="15"/>
                <c:pt idx="0">
                  <c:v>-1.300018159169229</c:v>
                </c:pt>
                <c:pt idx="1">
                  <c:v>-1.6010481548332103</c:v>
                </c:pt>
                <c:pt idx="2">
                  <c:v>-1.8213121492324966</c:v>
                </c:pt>
                <c:pt idx="3">
                  <c:v>-2.299324120696467</c:v>
                </c:pt>
                <c:pt idx="4">
                  <c:v>-3.0014756619720178</c:v>
                </c:pt>
                <c:pt idx="5">
                  <c:v>-1.9963953529269682</c:v>
                </c:pt>
                <c:pt idx="6">
                  <c:v>-2.2175098489104141</c:v>
                </c:pt>
                <c:pt idx="7">
                  <c:v>-2.9984388463984799</c:v>
                </c:pt>
                <c:pt idx="8">
                  <c:v>-3.2968760314841816</c:v>
                </c:pt>
                <c:pt idx="9">
                  <c:v>-3.698045118269492</c:v>
                </c:pt>
                <c:pt idx="10">
                  <c:v>-3.0948512610380616</c:v>
                </c:pt>
                <c:pt idx="11">
                  <c:v>-3.2171578960668632</c:v>
                </c:pt>
                <c:pt idx="12">
                  <c:v>-3.3904924065113473</c:v>
                </c:pt>
                <c:pt idx="13">
                  <c:v>-3.5221562129548381</c:v>
                </c:pt>
                <c:pt idx="14">
                  <c:v>-3.9962334823217494</c:v>
                </c:pt>
              </c:numCache>
            </c:numRef>
          </c:xVal>
          <c:yVal>
            <c:numRef>
              <c:f>'Graphen mit Standartabweichung'!$E$26:$E$40</c:f>
              <c:numCache>
                <c:formatCode>General</c:formatCode>
                <c:ptCount val="15"/>
                <c:pt idx="0">
                  <c:v>0.4143095864572035</c:v>
                </c:pt>
                <c:pt idx="1">
                  <c:v>0.58432329030076957</c:v>
                </c:pt>
                <c:pt idx="2">
                  <c:v>0.7087225131376913</c:v>
                </c:pt>
                <c:pt idx="3">
                  <c:v>0.97869091137289255</c:v>
                </c:pt>
                <c:pt idx="4">
                  <c:v>1.3752473539573564</c:v>
                </c:pt>
                <c:pt idx="5">
                  <c:v>0.8076048317426483</c:v>
                </c:pt>
                <c:pt idx="6">
                  <c:v>0.93248439516532744</c:v>
                </c:pt>
                <c:pt idx="7">
                  <c:v>1.3735322416064819</c:v>
                </c:pt>
                <c:pt idx="8">
                  <c:v>1.5420815952652573</c:v>
                </c:pt>
                <c:pt idx="9">
                  <c:v>1.7686511839917016</c:v>
                </c:pt>
                <c:pt idx="10">
                  <c:v>1.4279833991172886</c:v>
                </c:pt>
                <c:pt idx="11">
                  <c:v>1.4970589209104739</c:v>
                </c:pt>
                <c:pt idx="12">
                  <c:v>1.5949536242591478</c:v>
                </c:pt>
                <c:pt idx="13">
                  <c:v>1.6693138266244518</c:v>
                </c:pt>
                <c:pt idx="14">
                  <c:v>1.9370600101744802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CB-485F-899B-D9D6C5708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50184"/>
        <c:axId val="780043296"/>
      </c:scatterChart>
      <c:valAx>
        <c:axId val="78005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0043296"/>
        <c:crosses val="autoZero"/>
        <c:crossBetween val="midCat"/>
      </c:valAx>
      <c:valAx>
        <c:axId val="7800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005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'Graphen mit Standartabweichung'!$B$47:$B$61</c:f>
              <c:numCache>
                <c:formatCode>General</c:formatCode>
                <c:ptCount val="15"/>
                <c:pt idx="0">
                  <c:v>-1.300018159169229</c:v>
                </c:pt>
                <c:pt idx="1">
                  <c:v>-1.6010481548332103</c:v>
                </c:pt>
                <c:pt idx="2">
                  <c:v>-1.8213121492324966</c:v>
                </c:pt>
                <c:pt idx="3">
                  <c:v>-2.299324120696467</c:v>
                </c:pt>
                <c:pt idx="4">
                  <c:v>-3.0014756619720178</c:v>
                </c:pt>
                <c:pt idx="5">
                  <c:v>-1.9963953529269682</c:v>
                </c:pt>
                <c:pt idx="6">
                  <c:v>-2.2175098489104141</c:v>
                </c:pt>
                <c:pt idx="7">
                  <c:v>-2.9984388463984799</c:v>
                </c:pt>
                <c:pt idx="8">
                  <c:v>-3.2968760314841816</c:v>
                </c:pt>
                <c:pt idx="9">
                  <c:v>-3.698045118269492</c:v>
                </c:pt>
                <c:pt idx="10">
                  <c:v>-3.0948512610380616</c:v>
                </c:pt>
                <c:pt idx="11">
                  <c:v>-3.2171578960668632</c:v>
                </c:pt>
                <c:pt idx="12">
                  <c:v>-3.3904924065113473</c:v>
                </c:pt>
                <c:pt idx="13">
                  <c:v>-3.5221562129548381</c:v>
                </c:pt>
                <c:pt idx="14">
                  <c:v>-3.9962334823217494</c:v>
                </c:pt>
              </c:numCache>
            </c:numRef>
          </c:xVal>
          <c:yVal>
            <c:numRef>
              <c:f>'Graphen mit Standartabweichung'!$C$47:$C$61</c:f>
              <c:numCache>
                <c:formatCode>General</c:formatCode>
                <c:ptCount val="15"/>
                <c:pt idx="0">
                  <c:v>42.957033380070349</c:v>
                </c:pt>
                <c:pt idx="1">
                  <c:v>60.750419205409273</c:v>
                </c:pt>
                <c:pt idx="2">
                  <c:v>78.285490374664889</c:v>
                </c:pt>
                <c:pt idx="3">
                  <c:v>135.73356693407408</c:v>
                </c:pt>
                <c:pt idx="4">
                  <c:v>304.62323976923346</c:v>
                </c:pt>
                <c:pt idx="5">
                  <c:v>95.768542545660537</c:v>
                </c:pt>
                <c:pt idx="6">
                  <c:v>123.53218585065815</c:v>
                </c:pt>
                <c:pt idx="7">
                  <c:v>303.56005643336238</c:v>
                </c:pt>
                <c:pt idx="8">
                  <c:v>428.01916697354307</c:v>
                </c:pt>
                <c:pt idx="9">
                  <c:v>679.27833103648607</c:v>
                </c:pt>
                <c:pt idx="10">
                  <c:v>339.19608595559248</c:v>
                </c:pt>
                <c:pt idx="11">
                  <c:v>390.48481485193827</c:v>
                </c:pt>
                <c:pt idx="12">
                  <c:v>476.72881729809507</c:v>
                </c:pt>
                <c:pt idx="13">
                  <c:v>554.75766071519797</c:v>
                </c:pt>
                <c:pt idx="14">
                  <c:v>957.50696742653224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2-488C-A886-347F0824FAD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'Graphen mit Standartabweichung'!$B$47:$B$61</c:f>
              <c:numCache>
                <c:formatCode>General</c:formatCode>
                <c:ptCount val="15"/>
                <c:pt idx="0">
                  <c:v>-1.300018159169229</c:v>
                </c:pt>
                <c:pt idx="1">
                  <c:v>-1.6010481548332103</c:v>
                </c:pt>
                <c:pt idx="2">
                  <c:v>-1.8213121492324966</c:v>
                </c:pt>
                <c:pt idx="3">
                  <c:v>-2.299324120696467</c:v>
                </c:pt>
                <c:pt idx="4">
                  <c:v>-3.0014756619720178</c:v>
                </c:pt>
                <c:pt idx="5">
                  <c:v>-1.9963953529269682</c:v>
                </c:pt>
                <c:pt idx="6">
                  <c:v>-2.2175098489104141</c:v>
                </c:pt>
                <c:pt idx="7">
                  <c:v>-2.9984388463984799</c:v>
                </c:pt>
                <c:pt idx="8">
                  <c:v>-3.2968760314841816</c:v>
                </c:pt>
                <c:pt idx="9">
                  <c:v>-3.698045118269492</c:v>
                </c:pt>
                <c:pt idx="10">
                  <c:v>-3.0948512610380616</c:v>
                </c:pt>
                <c:pt idx="11">
                  <c:v>-3.2171578960668632</c:v>
                </c:pt>
                <c:pt idx="12">
                  <c:v>-3.3904924065113473</c:v>
                </c:pt>
                <c:pt idx="13">
                  <c:v>-3.5221562129548381</c:v>
                </c:pt>
                <c:pt idx="14">
                  <c:v>-3.9962334823217494</c:v>
                </c:pt>
              </c:numCache>
            </c:numRef>
          </c:xVal>
          <c:yVal>
            <c:numRef>
              <c:f>'Graphen mit Standartabweichung'!$D$47:$D$61</c:f>
              <c:numCache>
                <c:formatCode>General</c:formatCode>
                <c:ptCount val="15"/>
                <c:pt idx="0">
                  <c:v>42.957033380070349</c:v>
                </c:pt>
                <c:pt idx="1">
                  <c:v>60.750419205409273</c:v>
                </c:pt>
                <c:pt idx="2">
                  <c:v>78.285490374664889</c:v>
                </c:pt>
                <c:pt idx="3">
                  <c:v>135.73356693407408</c:v>
                </c:pt>
                <c:pt idx="4">
                  <c:v>304.62323976923346</c:v>
                </c:pt>
                <c:pt idx="5">
                  <c:v>95.768542545660537</c:v>
                </c:pt>
                <c:pt idx="6">
                  <c:v>123.53218585065815</c:v>
                </c:pt>
                <c:pt idx="7">
                  <c:v>303.56005643336238</c:v>
                </c:pt>
                <c:pt idx="8">
                  <c:v>428.01916697354307</c:v>
                </c:pt>
                <c:pt idx="9">
                  <c:v>679.27833103648607</c:v>
                </c:pt>
                <c:pt idx="10">
                  <c:v>339.19608595559248</c:v>
                </c:pt>
                <c:pt idx="11">
                  <c:v>390.48481485193827</c:v>
                </c:pt>
                <c:pt idx="12">
                  <c:v>476.72881729809507</c:v>
                </c:pt>
                <c:pt idx="13">
                  <c:v>554.75766071519797</c:v>
                </c:pt>
                <c:pt idx="14">
                  <c:v>957.50696742653224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92-488C-A886-347F0824FAD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'Graphen mit Standartabweichung'!$B$47:$B$61</c:f>
              <c:numCache>
                <c:formatCode>General</c:formatCode>
                <c:ptCount val="15"/>
                <c:pt idx="0">
                  <c:v>-1.300018159169229</c:v>
                </c:pt>
                <c:pt idx="1">
                  <c:v>-1.6010481548332103</c:v>
                </c:pt>
                <c:pt idx="2">
                  <c:v>-1.8213121492324966</c:v>
                </c:pt>
                <c:pt idx="3">
                  <c:v>-2.299324120696467</c:v>
                </c:pt>
                <c:pt idx="4">
                  <c:v>-3.0014756619720178</c:v>
                </c:pt>
                <c:pt idx="5">
                  <c:v>-1.9963953529269682</c:v>
                </c:pt>
                <c:pt idx="6">
                  <c:v>-2.2175098489104141</c:v>
                </c:pt>
                <c:pt idx="7">
                  <c:v>-2.9984388463984799</c:v>
                </c:pt>
                <c:pt idx="8">
                  <c:v>-3.2968760314841816</c:v>
                </c:pt>
                <c:pt idx="9">
                  <c:v>-3.698045118269492</c:v>
                </c:pt>
                <c:pt idx="10">
                  <c:v>-3.0948512610380616</c:v>
                </c:pt>
                <c:pt idx="11">
                  <c:v>-3.2171578960668632</c:v>
                </c:pt>
                <c:pt idx="12">
                  <c:v>-3.3904924065113473</c:v>
                </c:pt>
                <c:pt idx="13">
                  <c:v>-3.5221562129548381</c:v>
                </c:pt>
                <c:pt idx="14">
                  <c:v>-3.9962334823217494</c:v>
                </c:pt>
              </c:numCache>
            </c:numRef>
          </c:xVal>
          <c:yVal>
            <c:numRef>
              <c:f>'Graphen mit Standartabweichung'!$E$47:$E$61</c:f>
              <c:numCache>
                <c:formatCode>General</c:formatCode>
                <c:ptCount val="15"/>
                <c:pt idx="0">
                  <c:v>42.957033380070349</c:v>
                </c:pt>
                <c:pt idx="1">
                  <c:v>60.750419205409273</c:v>
                </c:pt>
                <c:pt idx="2">
                  <c:v>78.285490374664889</c:v>
                </c:pt>
                <c:pt idx="3">
                  <c:v>135.73356693407408</c:v>
                </c:pt>
                <c:pt idx="4">
                  <c:v>304.62323976923346</c:v>
                </c:pt>
                <c:pt idx="5">
                  <c:v>95.768542545660537</c:v>
                </c:pt>
                <c:pt idx="6">
                  <c:v>123.53218585065815</c:v>
                </c:pt>
                <c:pt idx="7">
                  <c:v>303.56005643336238</c:v>
                </c:pt>
                <c:pt idx="8">
                  <c:v>428.01916697354307</c:v>
                </c:pt>
                <c:pt idx="9">
                  <c:v>679.27833103648607</c:v>
                </c:pt>
                <c:pt idx="10">
                  <c:v>339.19608595559248</c:v>
                </c:pt>
                <c:pt idx="11">
                  <c:v>390.48481485193827</c:v>
                </c:pt>
                <c:pt idx="12">
                  <c:v>476.72881729809507</c:v>
                </c:pt>
                <c:pt idx="13">
                  <c:v>554.75766071519797</c:v>
                </c:pt>
                <c:pt idx="14">
                  <c:v>957.50696742653224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92-488C-A886-347F0824F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366184"/>
        <c:axId val="803364544"/>
      </c:scatterChart>
      <c:valAx>
        <c:axId val="80336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3364544"/>
        <c:crosses val="autoZero"/>
        <c:crossBetween val="midCat"/>
      </c:valAx>
      <c:valAx>
        <c:axId val="8033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3366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'Graphen mit Standartabweichung'!$B$68:$B$82</c:f>
              <c:numCache>
                <c:formatCode>General</c:formatCode>
                <c:ptCount val="15"/>
                <c:pt idx="0">
                  <c:v>-1.300018159169229</c:v>
                </c:pt>
                <c:pt idx="1">
                  <c:v>-1.6010481548332103</c:v>
                </c:pt>
                <c:pt idx="2">
                  <c:v>-1.8213121492324966</c:v>
                </c:pt>
                <c:pt idx="3">
                  <c:v>-2.299324120696467</c:v>
                </c:pt>
                <c:pt idx="4">
                  <c:v>-3.0014756619720178</c:v>
                </c:pt>
                <c:pt idx="5">
                  <c:v>-1.9963953529269682</c:v>
                </c:pt>
                <c:pt idx="6">
                  <c:v>-2.2175098489104141</c:v>
                </c:pt>
                <c:pt idx="7">
                  <c:v>-2.9984388463984799</c:v>
                </c:pt>
                <c:pt idx="8">
                  <c:v>-3.2968760314841816</c:v>
                </c:pt>
                <c:pt idx="9">
                  <c:v>-3.698045118269492</c:v>
                </c:pt>
                <c:pt idx="10">
                  <c:v>-3.0948512610380616</c:v>
                </c:pt>
                <c:pt idx="11">
                  <c:v>-3.2171578960668632</c:v>
                </c:pt>
                <c:pt idx="12">
                  <c:v>-3.3904924065113473</c:v>
                </c:pt>
                <c:pt idx="13">
                  <c:v>-3.5221562129548381</c:v>
                </c:pt>
                <c:pt idx="14">
                  <c:v>-3.9962334823217494</c:v>
                </c:pt>
              </c:numCache>
            </c:numRef>
          </c:xVal>
          <c:yVal>
            <c:numRef>
              <c:f>'Graphen mit Standartabweichung'!$C$68:$C$82</c:f>
              <c:numCache>
                <c:formatCode>General</c:formatCode>
                <c:ptCount val="15"/>
                <c:pt idx="0">
                  <c:v>44.02436317137262</c:v>
                </c:pt>
                <c:pt idx="1">
                  <c:v>62.259851471793738</c:v>
                </c:pt>
                <c:pt idx="2">
                  <c:v>80.230606913889233</c:v>
                </c:pt>
                <c:pt idx="3">
                  <c:v>139.10606424753314</c:v>
                </c:pt>
                <c:pt idx="4">
                  <c:v>312.19204593077723</c:v>
                </c:pt>
                <c:pt idx="5">
                  <c:v>98.148050870274176</c:v>
                </c:pt>
                <c:pt idx="6">
                  <c:v>126.60152215646244</c:v>
                </c:pt>
                <c:pt idx="7">
                  <c:v>311.10244626308076</c:v>
                </c:pt>
                <c:pt idx="8">
                  <c:v>438.65392389721819</c:v>
                </c:pt>
                <c:pt idx="9">
                  <c:v>696.15598627134909</c:v>
                </c:pt>
                <c:pt idx="10">
                  <c:v>347.62390461872855</c:v>
                </c:pt>
                <c:pt idx="11">
                  <c:v>400.18697636423605</c:v>
                </c:pt>
                <c:pt idx="12">
                  <c:v>488.57383612359484</c:v>
                </c:pt>
                <c:pt idx="13">
                  <c:v>568.54141931406798</c:v>
                </c:pt>
                <c:pt idx="14">
                  <c:v>981.29761662410874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A-407A-A288-6B252458ADC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'Graphen mit Standartabweichung'!$B$68:$B$82</c:f>
              <c:numCache>
                <c:formatCode>General</c:formatCode>
                <c:ptCount val="15"/>
                <c:pt idx="0">
                  <c:v>-1.300018159169229</c:v>
                </c:pt>
                <c:pt idx="1">
                  <c:v>-1.6010481548332103</c:v>
                </c:pt>
                <c:pt idx="2">
                  <c:v>-1.8213121492324966</c:v>
                </c:pt>
                <c:pt idx="3">
                  <c:v>-2.299324120696467</c:v>
                </c:pt>
                <c:pt idx="4">
                  <c:v>-3.0014756619720178</c:v>
                </c:pt>
                <c:pt idx="5">
                  <c:v>-1.9963953529269682</c:v>
                </c:pt>
                <c:pt idx="6">
                  <c:v>-2.2175098489104141</c:v>
                </c:pt>
                <c:pt idx="7">
                  <c:v>-2.9984388463984799</c:v>
                </c:pt>
                <c:pt idx="8">
                  <c:v>-3.2968760314841816</c:v>
                </c:pt>
                <c:pt idx="9">
                  <c:v>-3.698045118269492</c:v>
                </c:pt>
                <c:pt idx="10">
                  <c:v>-3.0948512610380616</c:v>
                </c:pt>
                <c:pt idx="11">
                  <c:v>-3.2171578960668632</c:v>
                </c:pt>
                <c:pt idx="12">
                  <c:v>-3.3904924065113473</c:v>
                </c:pt>
                <c:pt idx="13">
                  <c:v>-3.5221562129548381</c:v>
                </c:pt>
                <c:pt idx="14">
                  <c:v>-3.9962334823217494</c:v>
                </c:pt>
              </c:numCache>
            </c:numRef>
          </c:xVal>
          <c:yVal>
            <c:numRef>
              <c:f>'Graphen mit Standartabweichung'!$D$68:$D$82</c:f>
              <c:numCache>
                <c:formatCode>General</c:formatCode>
                <c:ptCount val="15"/>
                <c:pt idx="0">
                  <c:v>44.02436317137262</c:v>
                </c:pt>
                <c:pt idx="1">
                  <c:v>62.259851471793738</c:v>
                </c:pt>
                <c:pt idx="2">
                  <c:v>80.230606913889233</c:v>
                </c:pt>
                <c:pt idx="3">
                  <c:v>139.10606424753314</c:v>
                </c:pt>
                <c:pt idx="4">
                  <c:v>312.19204593077723</c:v>
                </c:pt>
                <c:pt idx="5">
                  <c:v>98.148050870274176</c:v>
                </c:pt>
                <c:pt idx="6">
                  <c:v>126.60152215646244</c:v>
                </c:pt>
                <c:pt idx="7">
                  <c:v>311.10244626308076</c:v>
                </c:pt>
                <c:pt idx="8">
                  <c:v>438.65392389721819</c:v>
                </c:pt>
                <c:pt idx="9">
                  <c:v>696.15598627134909</c:v>
                </c:pt>
                <c:pt idx="10">
                  <c:v>347.62390461872855</c:v>
                </c:pt>
                <c:pt idx="11">
                  <c:v>400.18697636423605</c:v>
                </c:pt>
                <c:pt idx="12">
                  <c:v>488.57383612359484</c:v>
                </c:pt>
                <c:pt idx="13">
                  <c:v>568.54141931406798</c:v>
                </c:pt>
                <c:pt idx="14">
                  <c:v>981.29761662410874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A-407A-A288-6B252458ADC6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'Graphen mit Standartabweichung'!$B$68:$B$82</c:f>
              <c:numCache>
                <c:formatCode>General</c:formatCode>
                <c:ptCount val="15"/>
                <c:pt idx="0">
                  <c:v>-1.300018159169229</c:v>
                </c:pt>
                <c:pt idx="1">
                  <c:v>-1.6010481548332103</c:v>
                </c:pt>
                <c:pt idx="2">
                  <c:v>-1.8213121492324966</c:v>
                </c:pt>
                <c:pt idx="3">
                  <c:v>-2.299324120696467</c:v>
                </c:pt>
                <c:pt idx="4">
                  <c:v>-3.0014756619720178</c:v>
                </c:pt>
                <c:pt idx="5">
                  <c:v>-1.9963953529269682</c:v>
                </c:pt>
                <c:pt idx="6">
                  <c:v>-2.2175098489104141</c:v>
                </c:pt>
                <c:pt idx="7">
                  <c:v>-2.9984388463984799</c:v>
                </c:pt>
                <c:pt idx="8">
                  <c:v>-3.2968760314841816</c:v>
                </c:pt>
                <c:pt idx="9">
                  <c:v>-3.698045118269492</c:v>
                </c:pt>
                <c:pt idx="10">
                  <c:v>-3.0948512610380616</c:v>
                </c:pt>
                <c:pt idx="11">
                  <c:v>-3.2171578960668632</c:v>
                </c:pt>
                <c:pt idx="12">
                  <c:v>-3.3904924065113473</c:v>
                </c:pt>
                <c:pt idx="13">
                  <c:v>-3.5221562129548381</c:v>
                </c:pt>
                <c:pt idx="14">
                  <c:v>-3.9962334823217494</c:v>
                </c:pt>
              </c:numCache>
            </c:numRef>
          </c:xVal>
          <c:yVal>
            <c:numRef>
              <c:f>'Graphen mit Standartabweichung'!$E$68:$E$82</c:f>
              <c:numCache>
                <c:formatCode>General</c:formatCode>
                <c:ptCount val="15"/>
                <c:pt idx="0">
                  <c:v>44.02436317137262</c:v>
                </c:pt>
                <c:pt idx="1">
                  <c:v>62.259851471793738</c:v>
                </c:pt>
                <c:pt idx="2">
                  <c:v>80.230606913889233</c:v>
                </c:pt>
                <c:pt idx="3">
                  <c:v>139.10606424753314</c:v>
                </c:pt>
                <c:pt idx="4">
                  <c:v>312.19204593077723</c:v>
                </c:pt>
                <c:pt idx="5">
                  <c:v>98.148050870274176</c:v>
                </c:pt>
                <c:pt idx="6">
                  <c:v>126.60152215646244</c:v>
                </c:pt>
                <c:pt idx="7">
                  <c:v>311.10244626308076</c:v>
                </c:pt>
                <c:pt idx="8">
                  <c:v>438.65392389721819</c:v>
                </c:pt>
                <c:pt idx="9">
                  <c:v>696.15598627134909</c:v>
                </c:pt>
                <c:pt idx="10">
                  <c:v>347.62390461872855</c:v>
                </c:pt>
                <c:pt idx="11">
                  <c:v>400.18697636423605</c:v>
                </c:pt>
                <c:pt idx="12">
                  <c:v>488.57383612359484</c:v>
                </c:pt>
                <c:pt idx="13">
                  <c:v>568.54141931406798</c:v>
                </c:pt>
                <c:pt idx="14">
                  <c:v>981.29761662410874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A-407A-A288-6B252458A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968728"/>
        <c:axId val="771967088"/>
      </c:scatterChart>
      <c:valAx>
        <c:axId val="77196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1967088"/>
        <c:crosses val="autoZero"/>
        <c:crossBetween val="midCat"/>
      </c:valAx>
      <c:valAx>
        <c:axId val="7719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196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Temperaturvergleich!$B$8:$B$22</c:f>
              <c:numCache>
                <c:formatCode>General</c:formatCode>
                <c:ptCount val="15"/>
                <c:pt idx="0">
                  <c:v>-1.300018159169229</c:v>
                </c:pt>
                <c:pt idx="1">
                  <c:v>-1.6010481548332103</c:v>
                </c:pt>
                <c:pt idx="2">
                  <c:v>-1.8213121492324966</c:v>
                </c:pt>
                <c:pt idx="3">
                  <c:v>-2.299324120696467</c:v>
                </c:pt>
                <c:pt idx="4">
                  <c:v>-3.0014756619720178</c:v>
                </c:pt>
                <c:pt idx="5">
                  <c:v>-1.9963953529269682</c:v>
                </c:pt>
                <c:pt idx="6">
                  <c:v>-2.2175098489104141</c:v>
                </c:pt>
                <c:pt idx="7">
                  <c:v>-2.9984388463984799</c:v>
                </c:pt>
                <c:pt idx="8">
                  <c:v>-3.2968760314841816</c:v>
                </c:pt>
                <c:pt idx="9">
                  <c:v>-3.698045118269492</c:v>
                </c:pt>
                <c:pt idx="10">
                  <c:v>-3.0948512610380616</c:v>
                </c:pt>
                <c:pt idx="11">
                  <c:v>-3.2171578960668632</c:v>
                </c:pt>
                <c:pt idx="12">
                  <c:v>-3.3904924065113473</c:v>
                </c:pt>
                <c:pt idx="13">
                  <c:v>-3.5221562129548381</c:v>
                </c:pt>
                <c:pt idx="14">
                  <c:v>-3.9962334823217494</c:v>
                </c:pt>
              </c:numCache>
            </c:numRef>
          </c:xVal>
          <c:yVal>
            <c:numRef>
              <c:f>Temperaturvergleich!$C$8:$C$22</c:f>
              <c:numCache>
                <c:formatCode>General</c:formatCode>
                <c:ptCount val="15"/>
                <c:pt idx="0">
                  <c:v>0.93325430079699045</c:v>
                </c:pt>
                <c:pt idx="1">
                  <c:v>0.87096358995608048</c:v>
                </c:pt>
                <c:pt idx="2">
                  <c:v>0.8511380382023771</c:v>
                </c:pt>
                <c:pt idx="3">
                  <c:v>0.9120108393559101</c:v>
                </c:pt>
                <c:pt idx="4">
                  <c:v>0.93325430079699123</c:v>
                </c:pt>
                <c:pt idx="5">
                  <c:v>0.93325430079699023</c:v>
                </c:pt>
                <c:pt idx="6">
                  <c:v>0.93325430079699134</c:v>
                </c:pt>
                <c:pt idx="7">
                  <c:v>0.93325430079699123</c:v>
                </c:pt>
                <c:pt idx="8">
                  <c:v>0.91201083935591021</c:v>
                </c:pt>
                <c:pt idx="9">
                  <c:v>8.9125093813374701</c:v>
                </c:pt>
                <c:pt idx="10">
                  <c:v>0.91201083935591087</c:v>
                </c:pt>
                <c:pt idx="11">
                  <c:v>0.91201083935590865</c:v>
                </c:pt>
                <c:pt idx="12">
                  <c:v>0.93325430079699145</c:v>
                </c:pt>
                <c:pt idx="13">
                  <c:v>0.8912509381337459</c:v>
                </c:pt>
                <c:pt idx="14">
                  <c:v>0.91201083935590999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5-4F99-BCB3-085B91C96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61456"/>
        <c:axId val="707661784"/>
      </c:scatterChart>
      <c:valAx>
        <c:axId val="7076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661784"/>
        <c:crosses val="autoZero"/>
        <c:crossBetween val="midCat"/>
      </c:valAx>
      <c:valAx>
        <c:axId val="70766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66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Temperaturvergleich!$B$8:$B$22</c:f>
              <c:numCache>
                <c:formatCode>General</c:formatCode>
                <c:ptCount val="15"/>
                <c:pt idx="0">
                  <c:v>-1.300018159169229</c:v>
                </c:pt>
                <c:pt idx="1">
                  <c:v>-1.6010481548332103</c:v>
                </c:pt>
                <c:pt idx="2">
                  <c:v>-1.8213121492324966</c:v>
                </c:pt>
                <c:pt idx="3">
                  <c:v>-2.299324120696467</c:v>
                </c:pt>
                <c:pt idx="4">
                  <c:v>-3.0014756619720178</c:v>
                </c:pt>
                <c:pt idx="5">
                  <c:v>-1.9963953529269682</c:v>
                </c:pt>
                <c:pt idx="6">
                  <c:v>-2.2175098489104141</c:v>
                </c:pt>
                <c:pt idx="7">
                  <c:v>-2.9984388463984799</c:v>
                </c:pt>
                <c:pt idx="8">
                  <c:v>-3.2968760314841816</c:v>
                </c:pt>
                <c:pt idx="9">
                  <c:v>-3.698045118269492</c:v>
                </c:pt>
                <c:pt idx="10">
                  <c:v>-3.0948512610380616</c:v>
                </c:pt>
                <c:pt idx="11">
                  <c:v>-3.2171578960668632</c:v>
                </c:pt>
                <c:pt idx="12">
                  <c:v>-3.3904924065113473</c:v>
                </c:pt>
                <c:pt idx="13">
                  <c:v>-3.5221562129548381</c:v>
                </c:pt>
                <c:pt idx="14">
                  <c:v>-3.9962334823217494</c:v>
                </c:pt>
              </c:numCache>
            </c:numRef>
          </c:xVal>
          <c:yVal>
            <c:numRef>
              <c:f>Temperaturvergleich!$D$8:$D$22</c:f>
              <c:numCache>
                <c:formatCode>General</c:formatCode>
                <c:ptCount val="15"/>
                <c:pt idx="0">
                  <c:v>-6.6745699203009545</c:v>
                </c:pt>
                <c:pt idx="1">
                  <c:v>-12.903641004391952</c:v>
                </c:pt>
                <c:pt idx="2">
                  <c:v>-14.88619617976229</c:v>
                </c:pt>
                <c:pt idx="3">
                  <c:v>-8.7989160644089903</c:v>
                </c:pt>
                <c:pt idx="4">
                  <c:v>-6.6745699203008773</c:v>
                </c:pt>
                <c:pt idx="5">
                  <c:v>-6.6745699203009767</c:v>
                </c:pt>
                <c:pt idx="6">
                  <c:v>-6.6745699203008657</c:v>
                </c:pt>
                <c:pt idx="7">
                  <c:v>-6.6745699203008773</c:v>
                </c:pt>
                <c:pt idx="8">
                  <c:v>-8.7989160644089797</c:v>
                </c:pt>
                <c:pt idx="9">
                  <c:v>791.25093813374701</c:v>
                </c:pt>
                <c:pt idx="10">
                  <c:v>-8.7989160644089122</c:v>
                </c:pt>
                <c:pt idx="11">
                  <c:v>-8.7989160644091342</c:v>
                </c:pt>
                <c:pt idx="12">
                  <c:v>-6.6745699203008542</c:v>
                </c:pt>
                <c:pt idx="13">
                  <c:v>-10.87490618662541</c:v>
                </c:pt>
                <c:pt idx="14">
                  <c:v>-8.798916064409001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0-4A3A-845E-95FBA4456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995592"/>
        <c:axId val="710987720"/>
      </c:scatterChart>
      <c:valAx>
        <c:axId val="71099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0987720"/>
        <c:crosses val="autoZero"/>
        <c:crossBetween val="midCat"/>
      </c:valAx>
      <c:valAx>
        <c:axId val="71098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099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03455818022746"/>
                  <c:y val="-0.56019539224263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'Dissoziation bei 40°C'!$A$25:$A$39</c:f>
              <c:numCache>
                <c:formatCode>General</c:formatCode>
                <c:ptCount val="15"/>
                <c:pt idx="0">
                  <c:v>-1.300018159169229</c:v>
                </c:pt>
                <c:pt idx="1">
                  <c:v>-1.6010481548332103</c:v>
                </c:pt>
                <c:pt idx="2">
                  <c:v>-1.8213121492324966</c:v>
                </c:pt>
                <c:pt idx="3">
                  <c:v>-2.299324120696467</c:v>
                </c:pt>
                <c:pt idx="4">
                  <c:v>-3.0014756619720178</c:v>
                </c:pt>
                <c:pt idx="5">
                  <c:v>-1.9963953529269682</c:v>
                </c:pt>
                <c:pt idx="6">
                  <c:v>-2.2175098489104141</c:v>
                </c:pt>
                <c:pt idx="7">
                  <c:v>-2.9984388463984799</c:v>
                </c:pt>
                <c:pt idx="8">
                  <c:v>-3.2968760314841816</c:v>
                </c:pt>
                <c:pt idx="9">
                  <c:v>-3.698045118269492</c:v>
                </c:pt>
                <c:pt idx="10">
                  <c:v>-3.0948512610380616</c:v>
                </c:pt>
                <c:pt idx="11">
                  <c:v>-3.2171578960668632</c:v>
                </c:pt>
                <c:pt idx="12">
                  <c:v>-3.3904924065113473</c:v>
                </c:pt>
                <c:pt idx="13">
                  <c:v>-3.5221562129548381</c:v>
                </c:pt>
                <c:pt idx="14">
                  <c:v>-3.9962334823217494</c:v>
                </c:pt>
              </c:numCache>
            </c:numRef>
          </c:xVal>
          <c:yVal>
            <c:numRef>
              <c:f>'Dissoziation bei 40°C'!$B$25:$B$39</c:f>
              <c:numCache>
                <c:formatCode>General</c:formatCode>
                <c:ptCount val="15"/>
                <c:pt idx="0">
                  <c:v>0.24001815916922861</c:v>
                </c:pt>
                <c:pt idx="1">
                  <c:v>0.40104815483320971</c:v>
                </c:pt>
                <c:pt idx="2">
                  <c:v>0.50131214923249645</c:v>
                </c:pt>
                <c:pt idx="3">
                  <c:v>0.72932412069646724</c:v>
                </c:pt>
                <c:pt idx="4">
                  <c:v>1.0614756619720171</c:v>
                </c:pt>
                <c:pt idx="5">
                  <c:v>0.58639535292696776</c:v>
                </c:pt>
                <c:pt idx="6">
                  <c:v>0.68750984891041433</c:v>
                </c:pt>
                <c:pt idx="7">
                  <c:v>1.0584388463984795</c:v>
                </c:pt>
                <c:pt idx="8">
                  <c:v>1.1868760314841809</c:v>
                </c:pt>
                <c:pt idx="9">
                  <c:v>2.3580451182694921</c:v>
                </c:pt>
                <c:pt idx="10">
                  <c:v>1.0948512610380619</c:v>
                </c:pt>
                <c:pt idx="11">
                  <c:v>1.1471578960668627</c:v>
                </c:pt>
                <c:pt idx="12">
                  <c:v>1.2304924065113467</c:v>
                </c:pt>
                <c:pt idx="13">
                  <c:v>1.2621562129548383</c:v>
                </c:pt>
                <c:pt idx="14">
                  <c:v>1.4562334823217491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A-44BA-9B0E-31F68999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933792"/>
        <c:axId val="711936416"/>
      </c:scatterChart>
      <c:valAx>
        <c:axId val="71193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1936416"/>
        <c:crosses val="autoZero"/>
        <c:crossBetween val="midCat"/>
      </c:valAx>
      <c:valAx>
        <c:axId val="7119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193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'Dissoziation bei 25°C'!$A$25:$A$39</c:f>
              <c:numCache>
                <c:formatCode>General</c:formatCode>
                <c:ptCount val="15"/>
                <c:pt idx="0">
                  <c:v>-1.300018159169229</c:v>
                </c:pt>
                <c:pt idx="1">
                  <c:v>-1.6010481548332103</c:v>
                </c:pt>
                <c:pt idx="2">
                  <c:v>-1.8213121492324966</c:v>
                </c:pt>
                <c:pt idx="3">
                  <c:v>-2.299324120696467</c:v>
                </c:pt>
                <c:pt idx="4">
                  <c:v>-3.0014756619720178</c:v>
                </c:pt>
                <c:pt idx="5">
                  <c:v>-1.9963953529269682</c:v>
                </c:pt>
                <c:pt idx="6">
                  <c:v>-2.2175098489104141</c:v>
                </c:pt>
                <c:pt idx="7">
                  <c:v>-2.9984388463984799</c:v>
                </c:pt>
                <c:pt idx="8">
                  <c:v>-3.2968760314841816</c:v>
                </c:pt>
                <c:pt idx="9">
                  <c:v>-3.698045118269492</c:v>
                </c:pt>
                <c:pt idx="10">
                  <c:v>-3.0948512610380616</c:v>
                </c:pt>
                <c:pt idx="11">
                  <c:v>-3.2171578960668632</c:v>
                </c:pt>
                <c:pt idx="12">
                  <c:v>-3.3904924065113473</c:v>
                </c:pt>
                <c:pt idx="13">
                  <c:v>-3.5221562129548381</c:v>
                </c:pt>
                <c:pt idx="14">
                  <c:v>-3.9962334823217494</c:v>
                </c:pt>
              </c:numCache>
            </c:numRef>
          </c:xVal>
          <c:yVal>
            <c:numRef>
              <c:f>'Dissoziation bei 25°C'!$B$25:$B$39</c:f>
              <c:numCache>
                <c:formatCode>General</c:formatCode>
                <c:ptCount val="15"/>
                <c:pt idx="0">
                  <c:v>0.27001815916922889</c:v>
                </c:pt>
                <c:pt idx="1">
                  <c:v>0.46104815483320977</c:v>
                </c:pt>
                <c:pt idx="2">
                  <c:v>0.57131214923249618</c:v>
                </c:pt>
                <c:pt idx="3">
                  <c:v>0.76932412069646705</c:v>
                </c:pt>
                <c:pt idx="4">
                  <c:v>1.091475661972017</c:v>
                </c:pt>
                <c:pt idx="5">
                  <c:v>0.61639535292696812</c:v>
                </c:pt>
                <c:pt idx="6">
                  <c:v>0.71750984891041425</c:v>
                </c:pt>
                <c:pt idx="7">
                  <c:v>1.0884388463984793</c:v>
                </c:pt>
                <c:pt idx="8">
                  <c:v>1.2268760314841807</c:v>
                </c:pt>
                <c:pt idx="9">
                  <c:v>1.4080451182694915</c:v>
                </c:pt>
                <c:pt idx="10">
                  <c:v>1.1348512610380612</c:v>
                </c:pt>
                <c:pt idx="11">
                  <c:v>1.1871578960668632</c:v>
                </c:pt>
                <c:pt idx="12">
                  <c:v>1.2604924065113465</c:v>
                </c:pt>
                <c:pt idx="13">
                  <c:v>1.3121562129548381</c:v>
                </c:pt>
                <c:pt idx="14">
                  <c:v>1.4962334823217489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92-4180-BBDA-2199854EF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30656"/>
        <c:axId val="699224424"/>
      </c:scatterChart>
      <c:valAx>
        <c:axId val="6992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9224424"/>
        <c:crosses val="autoZero"/>
        <c:crossBetween val="midCat"/>
      </c:valAx>
      <c:valAx>
        <c:axId val="69922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923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Graph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'Debye-Radius 25°C'!$A$30:$A$44</c:f>
              <c:numCache>
                <c:formatCode>General</c:formatCode>
                <c:ptCount val="15"/>
                <c:pt idx="0">
                  <c:v>-1.300018159169229</c:v>
                </c:pt>
                <c:pt idx="1">
                  <c:v>-1.6010481548332103</c:v>
                </c:pt>
                <c:pt idx="2">
                  <c:v>-1.8213121492324966</c:v>
                </c:pt>
                <c:pt idx="3">
                  <c:v>-2.299324120696467</c:v>
                </c:pt>
                <c:pt idx="4">
                  <c:v>-3.0014756619720178</c:v>
                </c:pt>
                <c:pt idx="5">
                  <c:v>-1.9963953529269682</c:v>
                </c:pt>
                <c:pt idx="6">
                  <c:v>-2.2175098489104141</c:v>
                </c:pt>
                <c:pt idx="7">
                  <c:v>-2.9984388463984799</c:v>
                </c:pt>
                <c:pt idx="8">
                  <c:v>-3.2968760314841816</c:v>
                </c:pt>
                <c:pt idx="9">
                  <c:v>-3.698045118269492</c:v>
                </c:pt>
                <c:pt idx="10">
                  <c:v>-3.0948512610380616</c:v>
                </c:pt>
                <c:pt idx="11">
                  <c:v>-3.2171578960668632</c:v>
                </c:pt>
                <c:pt idx="12">
                  <c:v>-3.3904924065113473</c:v>
                </c:pt>
                <c:pt idx="13">
                  <c:v>-3.5221562129548381</c:v>
                </c:pt>
                <c:pt idx="14">
                  <c:v>-3.9962334823217494</c:v>
                </c:pt>
              </c:numCache>
            </c:numRef>
          </c:xVal>
          <c:yVal>
            <c:numRef>
              <c:f>'Debye-Radius 25°C'!$B$30:$B$44</c:f>
              <c:numCache>
                <c:formatCode>General</c:formatCode>
                <c:ptCount val="15"/>
                <c:pt idx="0">
                  <c:v>42.957033380070349</c:v>
                </c:pt>
                <c:pt idx="1">
                  <c:v>60.750419205409244</c:v>
                </c:pt>
                <c:pt idx="2">
                  <c:v>78.285490374664874</c:v>
                </c:pt>
                <c:pt idx="3">
                  <c:v>135.73356693407402</c:v>
                </c:pt>
                <c:pt idx="4">
                  <c:v>304.62323976923341</c:v>
                </c:pt>
                <c:pt idx="5">
                  <c:v>95.768542545660551</c:v>
                </c:pt>
                <c:pt idx="6">
                  <c:v>123.5321858506581</c:v>
                </c:pt>
                <c:pt idx="7">
                  <c:v>303.56005643336232</c:v>
                </c:pt>
                <c:pt idx="8">
                  <c:v>428.01916697354307</c:v>
                </c:pt>
                <c:pt idx="9">
                  <c:v>679.27833103648607</c:v>
                </c:pt>
                <c:pt idx="10">
                  <c:v>339.19608595559225</c:v>
                </c:pt>
                <c:pt idx="11">
                  <c:v>390.48481485193804</c:v>
                </c:pt>
                <c:pt idx="12">
                  <c:v>476.72881729809501</c:v>
                </c:pt>
                <c:pt idx="13">
                  <c:v>554.75766071519797</c:v>
                </c:pt>
                <c:pt idx="14">
                  <c:v>957.50696742653179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6D-4163-B849-4DD44C6B7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984848"/>
        <c:axId val="769985176"/>
      </c:scatterChart>
      <c:valAx>
        <c:axId val="76998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9985176"/>
        <c:crosses val="autoZero"/>
        <c:crossBetween val="midCat"/>
      </c:valAx>
      <c:valAx>
        <c:axId val="76998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998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Graph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38188976377953E-2"/>
                  <c:y val="-0.266965587634878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'Debye-Radius 25°C'!$A$30:$A$44</c:f>
              <c:numCache>
                <c:formatCode>General</c:formatCode>
                <c:ptCount val="15"/>
                <c:pt idx="0">
                  <c:v>-1.300018159169229</c:v>
                </c:pt>
                <c:pt idx="1">
                  <c:v>-1.6010481548332103</c:v>
                </c:pt>
                <c:pt idx="2">
                  <c:v>-1.8213121492324966</c:v>
                </c:pt>
                <c:pt idx="3">
                  <c:v>-2.299324120696467</c:v>
                </c:pt>
                <c:pt idx="4">
                  <c:v>-3.0014756619720178</c:v>
                </c:pt>
                <c:pt idx="5">
                  <c:v>-1.9963953529269682</c:v>
                </c:pt>
                <c:pt idx="6">
                  <c:v>-2.2175098489104141</c:v>
                </c:pt>
                <c:pt idx="7">
                  <c:v>-2.9984388463984799</c:v>
                </c:pt>
                <c:pt idx="8">
                  <c:v>-3.2968760314841816</c:v>
                </c:pt>
                <c:pt idx="9">
                  <c:v>-3.698045118269492</c:v>
                </c:pt>
                <c:pt idx="10">
                  <c:v>-3.0948512610380616</c:v>
                </c:pt>
                <c:pt idx="11">
                  <c:v>-3.2171578960668632</c:v>
                </c:pt>
                <c:pt idx="12">
                  <c:v>-3.3904924065113473</c:v>
                </c:pt>
                <c:pt idx="13">
                  <c:v>-3.5221562129548381</c:v>
                </c:pt>
                <c:pt idx="14">
                  <c:v>-3.9962334823217494</c:v>
                </c:pt>
              </c:numCache>
            </c:numRef>
          </c:xVal>
          <c:yVal>
            <c:numRef>
              <c:f>'Debye-Radius 25°C'!$C$30:$C$44</c:f>
              <c:numCache>
                <c:formatCode>General</c:formatCode>
                <c:ptCount val="15"/>
                <c:pt idx="0">
                  <c:v>1.6330342812773366</c:v>
                </c:pt>
                <c:pt idx="1">
                  <c:v>1.783549279109327</c:v>
                </c:pt>
                <c:pt idx="2">
                  <c:v>1.8936812763089703</c:v>
                </c:pt>
                <c:pt idx="3">
                  <c:v>2.1326872620409554</c:v>
                </c:pt>
                <c:pt idx="4">
                  <c:v>2.4837630326787306</c:v>
                </c:pt>
                <c:pt idx="5">
                  <c:v>1.9812228781562062</c:v>
                </c:pt>
                <c:pt idx="6">
                  <c:v>2.091780126147929</c:v>
                </c:pt>
                <c:pt idx="7">
                  <c:v>2.4822446248919618</c:v>
                </c:pt>
                <c:pt idx="8">
                  <c:v>2.6314632174348129</c:v>
                </c:pt>
                <c:pt idx="9">
                  <c:v>2.8320477608274679</c:v>
                </c:pt>
                <c:pt idx="10">
                  <c:v>2.5304508322117529</c:v>
                </c:pt>
                <c:pt idx="11">
                  <c:v>2.5916041497261535</c:v>
                </c:pt>
                <c:pt idx="12">
                  <c:v>2.6782714049483958</c:v>
                </c:pt>
                <c:pt idx="13">
                  <c:v>2.7441033081701409</c:v>
                </c:pt>
                <c:pt idx="14">
                  <c:v>2.9811419428535966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E-4308-AE22-165C058D7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532144"/>
        <c:axId val="772173056"/>
      </c:scatterChart>
      <c:valAx>
        <c:axId val="78153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2173056"/>
        <c:crosses val="autoZero"/>
        <c:crossBetween val="midCat"/>
      </c:valAx>
      <c:valAx>
        <c:axId val="7721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153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Graph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'Debye-Radius 40°C'!$A$30:$A$44</c:f>
              <c:numCache>
                <c:formatCode>General</c:formatCode>
                <c:ptCount val="15"/>
                <c:pt idx="0">
                  <c:v>-1.300018159169229</c:v>
                </c:pt>
                <c:pt idx="1">
                  <c:v>-1.6010481548332103</c:v>
                </c:pt>
                <c:pt idx="2">
                  <c:v>-1.8213121492324966</c:v>
                </c:pt>
                <c:pt idx="3">
                  <c:v>-2.299324120696467</c:v>
                </c:pt>
                <c:pt idx="4">
                  <c:v>-3.0014756619720178</c:v>
                </c:pt>
                <c:pt idx="5">
                  <c:v>-1.9963953529269682</c:v>
                </c:pt>
                <c:pt idx="6">
                  <c:v>-2.2175098489104141</c:v>
                </c:pt>
                <c:pt idx="7">
                  <c:v>-2.9984388463984799</c:v>
                </c:pt>
                <c:pt idx="8">
                  <c:v>-3.2968760314841816</c:v>
                </c:pt>
                <c:pt idx="9">
                  <c:v>-3.698045118269492</c:v>
                </c:pt>
                <c:pt idx="10">
                  <c:v>-3.0948512610380616</c:v>
                </c:pt>
                <c:pt idx="11">
                  <c:v>-3.2171578960668632</c:v>
                </c:pt>
                <c:pt idx="12">
                  <c:v>-3.3904924065113473</c:v>
                </c:pt>
                <c:pt idx="13">
                  <c:v>-3.5221562129548381</c:v>
                </c:pt>
                <c:pt idx="14">
                  <c:v>-3.9962334823217494</c:v>
                </c:pt>
              </c:numCache>
            </c:numRef>
          </c:xVal>
          <c:yVal>
            <c:numRef>
              <c:f>'Debye-Radius 40°C'!$B$30:$B$44</c:f>
              <c:numCache>
                <c:formatCode>General</c:formatCode>
                <c:ptCount val="15"/>
                <c:pt idx="0">
                  <c:v>44.02436317137262</c:v>
                </c:pt>
                <c:pt idx="1">
                  <c:v>62.259851471793773</c:v>
                </c:pt>
                <c:pt idx="2">
                  <c:v>80.230606913889233</c:v>
                </c:pt>
                <c:pt idx="3">
                  <c:v>139.10606424753308</c:v>
                </c:pt>
                <c:pt idx="4">
                  <c:v>312.19204593077723</c:v>
                </c:pt>
                <c:pt idx="5">
                  <c:v>98.148050870274176</c:v>
                </c:pt>
                <c:pt idx="6">
                  <c:v>126.60152215646239</c:v>
                </c:pt>
                <c:pt idx="7">
                  <c:v>311.10244626308105</c:v>
                </c:pt>
                <c:pt idx="8">
                  <c:v>438.65392389721819</c:v>
                </c:pt>
                <c:pt idx="9">
                  <c:v>696.15598627134909</c:v>
                </c:pt>
                <c:pt idx="10">
                  <c:v>347.62390461872866</c:v>
                </c:pt>
                <c:pt idx="11">
                  <c:v>400.18697636423627</c:v>
                </c:pt>
                <c:pt idx="12">
                  <c:v>488.57383612359473</c:v>
                </c:pt>
                <c:pt idx="13">
                  <c:v>568.54141931406798</c:v>
                </c:pt>
                <c:pt idx="14">
                  <c:v>981.29761662410829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8-435E-8D01-5003D1B6F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34592"/>
        <c:axId val="781834920"/>
      </c:scatterChart>
      <c:valAx>
        <c:axId val="78183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1834920"/>
        <c:crosses val="autoZero"/>
        <c:crossBetween val="midCat"/>
      </c:valAx>
      <c:valAx>
        <c:axId val="7818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183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Graph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292213473315842E-3"/>
                  <c:y val="-0.24625182268883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'Debye-Radius 40°C'!$A$30:$A$44</c:f>
              <c:numCache>
                <c:formatCode>General</c:formatCode>
                <c:ptCount val="15"/>
                <c:pt idx="0">
                  <c:v>-1.300018159169229</c:v>
                </c:pt>
                <c:pt idx="1">
                  <c:v>-1.6010481548332103</c:v>
                </c:pt>
                <c:pt idx="2">
                  <c:v>-1.8213121492324966</c:v>
                </c:pt>
                <c:pt idx="3">
                  <c:v>-2.299324120696467</c:v>
                </c:pt>
                <c:pt idx="4">
                  <c:v>-3.0014756619720178</c:v>
                </c:pt>
                <c:pt idx="5">
                  <c:v>-1.9963953529269682</c:v>
                </c:pt>
                <c:pt idx="6">
                  <c:v>-2.2175098489104141</c:v>
                </c:pt>
                <c:pt idx="7">
                  <c:v>-2.9984388463984799</c:v>
                </c:pt>
                <c:pt idx="8">
                  <c:v>-3.2968760314841816</c:v>
                </c:pt>
                <c:pt idx="9">
                  <c:v>-3.698045118269492</c:v>
                </c:pt>
                <c:pt idx="10">
                  <c:v>-3.0948512610380616</c:v>
                </c:pt>
                <c:pt idx="11">
                  <c:v>-3.2171578960668632</c:v>
                </c:pt>
                <c:pt idx="12">
                  <c:v>-3.3904924065113473</c:v>
                </c:pt>
                <c:pt idx="13">
                  <c:v>-3.5221562129548381</c:v>
                </c:pt>
                <c:pt idx="14">
                  <c:v>-3.9962334823217494</c:v>
                </c:pt>
              </c:numCache>
            </c:numRef>
          </c:xVal>
          <c:yVal>
            <c:numRef>
              <c:f>'Debye-Radius 40°C'!$C$30:$C$44</c:f>
              <c:numCache>
                <c:formatCode>General</c:formatCode>
                <c:ptCount val="15"/>
                <c:pt idx="0">
                  <c:v>1.6436930824551208</c:v>
                </c:pt>
                <c:pt idx="1">
                  <c:v>1.7942080802871114</c:v>
                </c:pt>
                <c:pt idx="2">
                  <c:v>1.9043400774867545</c:v>
                </c:pt>
                <c:pt idx="3">
                  <c:v>2.1433460632187398</c:v>
                </c:pt>
                <c:pt idx="4">
                  <c:v>2.4944218338565149</c:v>
                </c:pt>
                <c:pt idx="5">
                  <c:v>1.9918816793339904</c:v>
                </c:pt>
                <c:pt idx="6">
                  <c:v>2.1024389273257134</c:v>
                </c:pt>
                <c:pt idx="7">
                  <c:v>2.4929034260697462</c:v>
                </c:pt>
                <c:pt idx="8">
                  <c:v>2.6421220186125969</c:v>
                </c:pt>
                <c:pt idx="9">
                  <c:v>2.8427065620052523</c:v>
                </c:pt>
                <c:pt idx="10">
                  <c:v>2.5411096333895369</c:v>
                </c:pt>
                <c:pt idx="11">
                  <c:v>2.6022629509039379</c:v>
                </c:pt>
                <c:pt idx="12">
                  <c:v>2.6889302061261797</c:v>
                </c:pt>
                <c:pt idx="13">
                  <c:v>2.7547621093479253</c:v>
                </c:pt>
                <c:pt idx="14">
                  <c:v>2.991800744031381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B-472E-A5CB-EE3F7761E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206400"/>
        <c:axId val="793200496"/>
      </c:scatterChart>
      <c:valAx>
        <c:axId val="79320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3200496"/>
        <c:crosses val="autoZero"/>
        <c:crossBetween val="midCat"/>
      </c:valAx>
      <c:valAx>
        <c:axId val="7932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320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Residuenanalyse!$B$14:$B$28</c:f>
              <c:numCache>
                <c:formatCode>General</c:formatCode>
                <c:ptCount val="15"/>
                <c:pt idx="0">
                  <c:v>1.699981840830771</c:v>
                </c:pt>
                <c:pt idx="1">
                  <c:v>1.3989518451667897</c:v>
                </c:pt>
                <c:pt idx="2">
                  <c:v>1.1786878507675034</c:v>
                </c:pt>
                <c:pt idx="3">
                  <c:v>0.70067587930353292</c:v>
                </c:pt>
                <c:pt idx="4">
                  <c:v>-1.4756619720177201E-3</c:v>
                </c:pt>
                <c:pt idx="5">
                  <c:v>1.0036046470730318</c:v>
                </c:pt>
                <c:pt idx="6">
                  <c:v>0.78249015108958564</c:v>
                </c:pt>
                <c:pt idx="7">
                  <c:v>1.5611536015199474E-3</c:v>
                </c:pt>
                <c:pt idx="8">
                  <c:v>-0.29687603148418157</c:v>
                </c:pt>
                <c:pt idx="9">
                  <c:v>-0.69804511826949223</c:v>
                </c:pt>
                <c:pt idx="10">
                  <c:v>-9.4851261038061824E-2</c:v>
                </c:pt>
                <c:pt idx="11">
                  <c:v>-0.21715789606686339</c:v>
                </c:pt>
                <c:pt idx="12">
                  <c:v>-0.3904924065113472</c:v>
                </c:pt>
                <c:pt idx="13">
                  <c:v>-0.52215621295483816</c:v>
                </c:pt>
                <c:pt idx="14">
                  <c:v>-0.99623348232174957</c:v>
                </c:pt>
              </c:numCache>
            </c:numRef>
          </c:xVal>
          <c:yVal>
            <c:numRef>
              <c:f>Residuenanalyse!$E$14:$E$28</c:f>
              <c:numCache>
                <c:formatCode>General</c:formatCode>
                <c:ptCount val="15"/>
                <c:pt idx="0">
                  <c:v>-3.9376992038110181E-2</c:v>
                </c:pt>
                <c:pt idx="1">
                  <c:v>1.4921957823874676E-2</c:v>
                </c:pt>
                <c:pt idx="2">
                  <c:v>2.5139688593151077E-2</c:v>
                </c:pt>
                <c:pt idx="3">
                  <c:v>6.0335066984169572E-3</c:v>
                </c:pt>
                <c:pt idx="4">
                  <c:v>9.2603031546689696E-3</c:v>
                </c:pt>
                <c:pt idx="5">
                  <c:v>-9.3017726571648085E-3</c:v>
                </c:pt>
                <c:pt idx="6">
                  <c:v>-8.6198472257410508E-3</c:v>
                </c:pt>
                <c:pt idx="7">
                  <c:v>7.6028417161295714E-3</c:v>
                </c:pt>
                <c:pt idx="8">
                  <c:v>1.0486663314026368E-2</c:v>
                </c:pt>
                <c:pt idx="9">
                  <c:v>9.4404573721136309E-3</c:v>
                </c:pt>
                <c:pt idx="10">
                  <c:v>1.0223705773222402E-2</c:v>
                </c:pt>
                <c:pt idx="11">
                  <c:v>6.9773581860397282E-3</c:v>
                </c:pt>
                <c:pt idx="12">
                  <c:v>1.5814788752570585E-3</c:v>
                </c:pt>
                <c:pt idx="13">
                  <c:v>-6.5578246988491351E-3</c:v>
                </c:pt>
                <c:pt idx="14">
                  <c:v>-3.7811524887037873E-2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C-43F3-A739-963D69F62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971976"/>
        <c:axId val="710967056"/>
      </c:scatterChart>
      <c:valAx>
        <c:axId val="71097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0967056"/>
        <c:crosses val="autoZero"/>
        <c:crossBetween val="midCat"/>
      </c:valAx>
      <c:valAx>
        <c:axId val="7109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097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Residuenanalyse!$B$33:$B$47</c:f>
              <c:numCache>
                <c:formatCode>General</c:formatCode>
                <c:ptCount val="15"/>
                <c:pt idx="0">
                  <c:v>1.699981840830771</c:v>
                </c:pt>
                <c:pt idx="1">
                  <c:v>1.3989518451667897</c:v>
                </c:pt>
                <c:pt idx="2">
                  <c:v>1.1786878507675034</c:v>
                </c:pt>
                <c:pt idx="3">
                  <c:v>0.70067587930353292</c:v>
                </c:pt>
                <c:pt idx="4">
                  <c:v>-1.4756619720177201E-3</c:v>
                </c:pt>
                <c:pt idx="5">
                  <c:v>1.0036046470730318</c:v>
                </c:pt>
                <c:pt idx="6">
                  <c:v>0.78249015108958564</c:v>
                </c:pt>
                <c:pt idx="7">
                  <c:v>1.5611536015199474E-3</c:v>
                </c:pt>
                <c:pt idx="8">
                  <c:v>-0.29687603148418157</c:v>
                </c:pt>
                <c:pt idx="9">
                  <c:v>-0.69804511826949223</c:v>
                </c:pt>
                <c:pt idx="10">
                  <c:v>-9.4851261038061824E-2</c:v>
                </c:pt>
                <c:pt idx="11">
                  <c:v>-0.21715789606686339</c:v>
                </c:pt>
                <c:pt idx="12">
                  <c:v>-0.3904924065113472</c:v>
                </c:pt>
                <c:pt idx="13">
                  <c:v>-0.52215621295483816</c:v>
                </c:pt>
                <c:pt idx="14">
                  <c:v>-0.99623348232174957</c:v>
                </c:pt>
              </c:numCache>
            </c:numRef>
          </c:xVal>
          <c:yVal>
            <c:numRef>
              <c:f>Residuenanalyse!$E$33:$E$47</c:f>
              <c:numCache>
                <c:formatCode>General</c:formatCode>
                <c:ptCount val="15"/>
                <c:pt idx="0">
                  <c:v>7.1165112284123561E-2</c:v>
                </c:pt>
                <c:pt idx="1">
                  <c:v>6.2181404104538596E-2</c:v>
                </c:pt>
                <c:pt idx="2">
                  <c:v>3.8046175666903603E-2</c:v>
                </c:pt>
                <c:pt idx="3">
                  <c:v>-3.9102511043268562E-3</c:v>
                </c:pt>
                <c:pt idx="4">
                  <c:v>-6.8315152413240821E-2</c:v>
                </c:pt>
                <c:pt idx="5">
                  <c:v>2.4247060756417915E-2</c:v>
                </c:pt>
                <c:pt idx="6">
                  <c:v>4.8199331718534744E-4</c:v>
                </c:pt>
                <c:pt idx="7">
                  <c:v>-6.9636855635903938E-2</c:v>
                </c:pt>
                <c:pt idx="8">
                  <c:v>-0.10974902420897803</c:v>
                </c:pt>
                <c:pt idx="9">
                  <c:v>0.83485047384988897</c:v>
                </c:pt>
                <c:pt idx="10">
                  <c:v>-8.767559850712825E-2</c:v>
                </c:pt>
                <c:pt idx="11">
                  <c:v>-0.10444448527151273</c:v>
                </c:pt>
                <c:pt idx="12">
                  <c:v>-0.11900467817570259</c:v>
                </c:pt>
                <c:pt idx="13">
                  <c:v>-0.16170107409751511</c:v>
                </c:pt>
                <c:pt idx="14">
                  <c:v>-0.2353699882806326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3-4311-B2DB-134B0C3B5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808040"/>
        <c:axId val="779805744"/>
      </c:scatterChart>
      <c:valAx>
        <c:axId val="77980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9805744"/>
        <c:crosses val="autoZero"/>
        <c:crossBetween val="midCat"/>
      </c:valAx>
      <c:valAx>
        <c:axId val="7798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980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24</xdr:row>
      <xdr:rowOff>9525</xdr:rowOff>
    </xdr:from>
    <xdr:to>
      <xdr:col>9</xdr:col>
      <xdr:colOff>0</xdr:colOff>
      <xdr:row>38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B279ECD-9D4B-4825-ACD7-5D523FAD6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24</xdr:row>
      <xdr:rowOff>0</xdr:rowOff>
    </xdr:from>
    <xdr:to>
      <xdr:col>9</xdr:col>
      <xdr:colOff>9525</xdr:colOff>
      <xdr:row>38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D95B1-1E67-4EDA-ADA4-6712EE5EA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9525</xdr:rowOff>
    </xdr:from>
    <xdr:to>
      <xdr:col>9</xdr:col>
      <xdr:colOff>0</xdr:colOff>
      <xdr:row>38</xdr:row>
      <xdr:rowOff>95250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DA5211E-9559-4203-9736-33B1BC4F7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29</xdr:row>
      <xdr:rowOff>0</xdr:rowOff>
    </xdr:from>
    <xdr:to>
      <xdr:col>10</xdr:col>
      <xdr:colOff>14287</xdr:colOff>
      <xdr:row>43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66960A-2F4F-4460-BE17-A4A71D54F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</xdr:colOff>
      <xdr:row>29</xdr:row>
      <xdr:rowOff>9525</xdr:rowOff>
    </xdr:from>
    <xdr:to>
      <xdr:col>16</xdr:col>
      <xdr:colOff>23812</xdr:colOff>
      <xdr:row>43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A7E4A89-B361-41F6-9EBB-2B6D442CB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29</xdr:row>
      <xdr:rowOff>0</xdr:rowOff>
    </xdr:from>
    <xdr:to>
      <xdr:col>10</xdr:col>
      <xdr:colOff>0</xdr:colOff>
      <xdr:row>43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F6D07B3-9401-4DEC-A2D5-4199A6938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</xdr:colOff>
      <xdr:row>29</xdr:row>
      <xdr:rowOff>0</xdr:rowOff>
    </xdr:from>
    <xdr:to>
      <xdr:col>16</xdr:col>
      <xdr:colOff>4762</xdr:colOff>
      <xdr:row>43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4F5B57-E44B-4F82-8C03-3218516E0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12</xdr:row>
      <xdr:rowOff>190500</xdr:rowOff>
    </xdr:from>
    <xdr:to>
      <xdr:col>13</xdr:col>
      <xdr:colOff>9525</xdr:colOff>
      <xdr:row>27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DED6038-F941-40A2-A86E-72AEA084C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190500</xdr:rowOff>
    </xdr:from>
    <xdr:to>
      <xdr:col>13</xdr:col>
      <xdr:colOff>0</xdr:colOff>
      <xdr:row>46</xdr:row>
      <xdr:rowOff>66675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B629FCB-18B9-448C-BF54-04D8E5F3D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50</xdr:row>
      <xdr:rowOff>190500</xdr:rowOff>
    </xdr:from>
    <xdr:to>
      <xdr:col>13</xdr:col>
      <xdr:colOff>9525</xdr:colOff>
      <xdr:row>65</xdr:row>
      <xdr:rowOff>66675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E5BE70E-2C6E-4057-A850-B33135365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13</xdr:col>
      <xdr:colOff>0</xdr:colOff>
      <xdr:row>84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A5CEC9A-6FBF-4552-88B1-58F2DCA47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4</xdr:row>
      <xdr:rowOff>9525</xdr:rowOff>
    </xdr:from>
    <xdr:to>
      <xdr:col>11</xdr:col>
      <xdr:colOff>752475</xdr:colOff>
      <xdr:row>18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73FBE9-C6E3-40F0-9C4A-E3255AA8F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25</xdr:row>
      <xdr:rowOff>0</xdr:rowOff>
    </xdr:from>
    <xdr:to>
      <xdr:col>12</xdr:col>
      <xdr:colOff>4762</xdr:colOff>
      <xdr:row>39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756FE14-0B96-4FB0-88FF-DC32FA8AF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</xdr:colOff>
      <xdr:row>46</xdr:row>
      <xdr:rowOff>9525</xdr:rowOff>
    </xdr:from>
    <xdr:to>
      <xdr:col>12</xdr:col>
      <xdr:colOff>4762</xdr:colOff>
      <xdr:row>60</xdr:row>
      <xdr:rowOff>85725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1F357D0-4215-43DF-BF40-EE7DC59DE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</xdr:colOff>
      <xdr:row>67</xdr:row>
      <xdr:rowOff>0</xdr:rowOff>
    </xdr:from>
    <xdr:to>
      <xdr:col>12</xdr:col>
      <xdr:colOff>4762</xdr:colOff>
      <xdr:row>81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F0AF5BA-D296-4D49-B366-EA915DE85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538162</xdr:colOff>
      <xdr:row>7</xdr:row>
      <xdr:rowOff>28575</xdr:rowOff>
    </xdr:from>
    <xdr:to>
      <xdr:col>16</xdr:col>
      <xdr:colOff>538162</xdr:colOff>
      <xdr:row>21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6EAE4E6-4D2F-419F-903C-CECD26652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500062</xdr:colOff>
      <xdr:row>7</xdr:row>
      <xdr:rowOff>38100</xdr:rowOff>
    </xdr:from>
    <xdr:to>
      <xdr:col>10</xdr:col>
      <xdr:colOff>500062</xdr:colOff>
      <xdr:row>21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3593FC6-9D32-4733-9E66-78849870D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04400-8794-497F-9C7C-5E8387EC680D}">
  <sheetPr codeName="Tabelle1"/>
  <dimension ref="A1:I31"/>
  <sheetViews>
    <sheetView topLeftCell="A4" workbookViewId="0">
      <selection activeCell="H29" sqref="H29"/>
    </sheetView>
  </sheetViews>
  <sheetFormatPr baseColWidth="10" defaultRowHeight="15" x14ac:dyDescent="0.25"/>
  <cols>
    <col min="2" max="2" width="13.5703125" bestFit="1" customWidth="1"/>
    <col min="3" max="3" width="16.5703125" bestFit="1" customWidth="1"/>
    <col min="4" max="4" width="17.85546875" customWidth="1"/>
    <col min="5" max="5" width="16.5703125" bestFit="1" customWidth="1"/>
    <col min="6" max="6" width="15.7109375" hidden="1" customWidth="1"/>
    <col min="7" max="8" width="16.42578125" bestFit="1" customWidth="1"/>
  </cols>
  <sheetData>
    <row r="1" spans="1:9" ht="36" x14ac:dyDescent="0.55000000000000004">
      <c r="A1" s="32" t="s">
        <v>0</v>
      </c>
      <c r="B1" s="32"/>
      <c r="C1" s="32"/>
      <c r="D1" s="32"/>
      <c r="E1" s="32"/>
      <c r="F1" s="32"/>
    </row>
    <row r="3" spans="1:9" ht="23.25" x14ac:dyDescent="0.35">
      <c r="A3" s="33" t="s">
        <v>19</v>
      </c>
      <c r="B3" s="33"/>
      <c r="C3" s="2"/>
    </row>
    <row r="4" spans="1:9" ht="15.75" thickBot="1" x14ac:dyDescent="0.3">
      <c r="B4" s="4" t="s">
        <v>1</v>
      </c>
      <c r="C4" s="4" t="s">
        <v>20</v>
      </c>
      <c r="D4" s="4" t="s">
        <v>21</v>
      </c>
      <c r="E4" s="4" t="s">
        <v>22</v>
      </c>
    </row>
    <row r="5" spans="1:9" ht="15.75" x14ac:dyDescent="0.25">
      <c r="B5">
        <v>0</v>
      </c>
      <c r="C5" s="19" t="s">
        <v>23</v>
      </c>
      <c r="D5" s="19" t="s">
        <v>23</v>
      </c>
      <c r="E5">
        <v>500</v>
      </c>
    </row>
    <row r="6" spans="1:9" x14ac:dyDescent="0.25">
      <c r="B6">
        <v>1</v>
      </c>
      <c r="C6" s="1">
        <v>15.04</v>
      </c>
      <c r="D6" s="1">
        <v>135.01</v>
      </c>
      <c r="E6">
        <f>($C6*$E5)/($C6+D6)</f>
        <v>50.11662779073643</v>
      </c>
    </row>
    <row r="7" spans="1:9" x14ac:dyDescent="0.25">
      <c r="B7">
        <v>2</v>
      </c>
      <c r="C7" s="1">
        <v>15.02</v>
      </c>
      <c r="D7" s="1">
        <v>135.13999999999999</v>
      </c>
      <c r="E7">
        <f>($C7*$E6)/($C7+D7)</f>
        <v>5.0129977984607157</v>
      </c>
    </row>
    <row r="8" spans="1:9" ht="15.75" thickBot="1" x14ac:dyDescent="0.3">
      <c r="B8" s="5">
        <v>3</v>
      </c>
      <c r="C8" s="6">
        <v>15</v>
      </c>
      <c r="D8" s="6">
        <v>135.07</v>
      </c>
      <c r="E8" s="5">
        <f>($C8*$E7)/($C8+D8)</f>
        <v>0.50106594906983903</v>
      </c>
    </row>
    <row r="10" spans="1:9" ht="23.25" x14ac:dyDescent="0.35">
      <c r="A10" s="33" t="s">
        <v>26</v>
      </c>
      <c r="B10" s="33"/>
    </row>
    <row r="11" spans="1:9" x14ac:dyDescent="0.25">
      <c r="C11" s="3" t="s">
        <v>27</v>
      </c>
    </row>
    <row r="12" spans="1:9" x14ac:dyDescent="0.25">
      <c r="B12" s="18">
        <v>1</v>
      </c>
      <c r="C12" s="1">
        <v>25</v>
      </c>
    </row>
    <row r="13" spans="1:9" x14ac:dyDescent="0.25">
      <c r="B13" s="18">
        <v>2</v>
      </c>
      <c r="C13" s="1">
        <v>40</v>
      </c>
    </row>
    <row r="16" spans="1:9" ht="15.75" thickBot="1" x14ac:dyDescent="0.3">
      <c r="B16" s="4" t="s">
        <v>1</v>
      </c>
      <c r="C16" s="4" t="s">
        <v>24</v>
      </c>
      <c r="D16" s="4" t="s">
        <v>20</v>
      </c>
      <c r="E16" s="4" t="s">
        <v>21</v>
      </c>
      <c r="F16" t="s">
        <v>25</v>
      </c>
      <c r="G16" s="4" t="str">
        <f>CONCATENATE("pH-Wert bei ",C12, "°C")</f>
        <v>pH-Wert bei 25°C</v>
      </c>
      <c r="H16" s="4" t="str">
        <f>CONCATENATE("pH-Wert bei ",C13, "°C")</f>
        <v>pH-Wert bei 40°C</v>
      </c>
      <c r="I16" s="7"/>
    </row>
    <row r="17" spans="2:8" x14ac:dyDescent="0.25">
      <c r="B17" t="s">
        <v>2</v>
      </c>
      <c r="C17" s="1">
        <v>1</v>
      </c>
      <c r="D17" s="1">
        <v>50.06</v>
      </c>
      <c r="E17" s="1">
        <v>0</v>
      </c>
      <c r="F17">
        <f t="shared" ref="F17:F31" si="0">IF($C17 = 1,$E$6,IF(C17 = 2,$E$7,IF(C17 = 3,$E$8)))</f>
        <v>50.11662779073643</v>
      </c>
      <c r="G17" s="1">
        <v>3.03</v>
      </c>
      <c r="H17" s="1">
        <v>3.06</v>
      </c>
    </row>
    <row r="18" spans="2:8" x14ac:dyDescent="0.25">
      <c r="B18" t="s">
        <v>3</v>
      </c>
      <c r="C18" s="1">
        <v>1</v>
      </c>
      <c r="D18" s="1">
        <v>25.04</v>
      </c>
      <c r="E18" s="1">
        <v>25.04</v>
      </c>
      <c r="F18">
        <f t="shared" si="0"/>
        <v>50.11662779073643</v>
      </c>
      <c r="G18" s="1">
        <v>3.14</v>
      </c>
      <c r="H18" s="1">
        <v>3.2</v>
      </c>
    </row>
    <row r="19" spans="2:8" x14ac:dyDescent="0.25">
      <c r="B19" t="s">
        <v>4</v>
      </c>
      <c r="C19" s="1">
        <v>1</v>
      </c>
      <c r="D19" s="1">
        <v>15.1</v>
      </c>
      <c r="E19" s="1">
        <v>35.049999999999997</v>
      </c>
      <c r="F19">
        <f t="shared" si="0"/>
        <v>50.11662779073643</v>
      </c>
      <c r="G19" s="1">
        <v>3.25</v>
      </c>
      <c r="H19" s="1">
        <v>3.32</v>
      </c>
    </row>
    <row r="20" spans="2:8" x14ac:dyDescent="0.25">
      <c r="B20" t="s">
        <v>5</v>
      </c>
      <c r="C20" s="1">
        <v>1</v>
      </c>
      <c r="D20" s="1">
        <v>5.01</v>
      </c>
      <c r="E20" s="1">
        <v>45.01</v>
      </c>
      <c r="F20">
        <f t="shared" si="0"/>
        <v>50.11662779073643</v>
      </c>
      <c r="G20" s="1">
        <v>3.53</v>
      </c>
      <c r="H20" s="1">
        <v>3.57</v>
      </c>
    </row>
    <row r="21" spans="2:8" x14ac:dyDescent="0.25">
      <c r="B21" s="9" t="s">
        <v>6</v>
      </c>
      <c r="C21" s="10">
        <v>2</v>
      </c>
      <c r="D21" s="10">
        <v>9.98</v>
      </c>
      <c r="E21" s="10">
        <v>40.22</v>
      </c>
      <c r="F21" s="9">
        <f t="shared" si="0"/>
        <v>5.0129977984607157</v>
      </c>
      <c r="G21" s="10">
        <v>3.91</v>
      </c>
      <c r="H21" s="10">
        <v>3.94</v>
      </c>
    </row>
    <row r="22" spans="2:8" x14ac:dyDescent="0.25">
      <c r="B22" t="s">
        <v>7</v>
      </c>
      <c r="C22" s="1">
        <v>1</v>
      </c>
      <c r="D22" s="1">
        <v>10.08</v>
      </c>
      <c r="E22" s="1">
        <v>40.020000000000003</v>
      </c>
      <c r="F22">
        <f t="shared" si="0"/>
        <v>50.11662779073643</v>
      </c>
      <c r="G22" s="1">
        <v>3.38</v>
      </c>
      <c r="H22" s="1">
        <v>3.41</v>
      </c>
    </row>
    <row r="23" spans="2:8" x14ac:dyDescent="0.25">
      <c r="B23" t="s">
        <v>8</v>
      </c>
      <c r="C23" s="1">
        <v>1</v>
      </c>
      <c r="D23" s="1">
        <v>6.08</v>
      </c>
      <c r="E23" s="1">
        <v>44.2</v>
      </c>
      <c r="F23">
        <f t="shared" si="0"/>
        <v>50.11662779073643</v>
      </c>
      <c r="G23" s="1">
        <v>3.5</v>
      </c>
      <c r="H23" s="1">
        <v>3.53</v>
      </c>
    </row>
    <row r="24" spans="2:8" x14ac:dyDescent="0.25">
      <c r="B24" t="s">
        <v>9</v>
      </c>
      <c r="C24" s="1">
        <v>2</v>
      </c>
      <c r="D24" s="1">
        <v>10.02</v>
      </c>
      <c r="E24" s="1">
        <v>40.03</v>
      </c>
      <c r="F24">
        <f t="shared" si="0"/>
        <v>5.0129977984607157</v>
      </c>
      <c r="G24" s="1">
        <v>3.91</v>
      </c>
      <c r="H24" s="1">
        <v>3.94</v>
      </c>
    </row>
    <row r="25" spans="2:8" x14ac:dyDescent="0.25">
      <c r="B25" t="s">
        <v>10</v>
      </c>
      <c r="C25" s="1">
        <v>2</v>
      </c>
      <c r="D25" s="1">
        <v>5.04</v>
      </c>
      <c r="E25" s="1">
        <v>45.01</v>
      </c>
      <c r="F25">
        <f t="shared" si="0"/>
        <v>5.0129977984607157</v>
      </c>
      <c r="G25" s="1">
        <v>4.07</v>
      </c>
      <c r="H25" s="1">
        <v>4.1100000000000003</v>
      </c>
    </row>
    <row r="26" spans="2:8" x14ac:dyDescent="0.25">
      <c r="B26" s="9" t="s">
        <v>11</v>
      </c>
      <c r="C26" s="10">
        <v>3</v>
      </c>
      <c r="D26" s="10">
        <v>20</v>
      </c>
      <c r="E26" s="10">
        <v>30</v>
      </c>
      <c r="F26" s="10">
        <f t="shared" si="0"/>
        <v>0.50106594906983903</v>
      </c>
      <c r="G26" s="10">
        <v>4.29</v>
      </c>
      <c r="H26" s="10">
        <v>3.34</v>
      </c>
    </row>
    <row r="27" spans="2:8" x14ac:dyDescent="0.25">
      <c r="B27" t="s">
        <v>12</v>
      </c>
      <c r="C27" s="1">
        <v>2</v>
      </c>
      <c r="D27" s="1">
        <v>8.0299999999999994</v>
      </c>
      <c r="E27" s="1">
        <v>42.05</v>
      </c>
      <c r="F27">
        <f t="shared" si="0"/>
        <v>5.0129977984607157</v>
      </c>
      <c r="G27" s="1">
        <v>3.96</v>
      </c>
      <c r="H27" s="1">
        <v>4</v>
      </c>
    </row>
    <row r="28" spans="2:8" x14ac:dyDescent="0.25">
      <c r="B28" t="s">
        <v>13</v>
      </c>
      <c r="C28" s="1">
        <v>2</v>
      </c>
      <c r="D28" s="1">
        <v>6.07</v>
      </c>
      <c r="E28" s="1">
        <v>44.1</v>
      </c>
      <c r="F28">
        <f t="shared" si="0"/>
        <v>5.0129977984607157</v>
      </c>
      <c r="G28" s="1">
        <v>4.03</v>
      </c>
      <c r="H28" s="1">
        <v>4.07</v>
      </c>
    </row>
    <row r="29" spans="2:8" x14ac:dyDescent="0.25">
      <c r="B29" t="s">
        <v>14</v>
      </c>
      <c r="C29" s="1">
        <v>2</v>
      </c>
      <c r="D29" s="1">
        <v>4.07</v>
      </c>
      <c r="E29" s="1">
        <v>46.07</v>
      </c>
      <c r="F29">
        <f t="shared" si="0"/>
        <v>5.0129977984607157</v>
      </c>
      <c r="G29" s="1">
        <v>4.13</v>
      </c>
      <c r="H29" s="1">
        <v>4.16</v>
      </c>
    </row>
    <row r="30" spans="2:8" x14ac:dyDescent="0.25">
      <c r="B30" t="s">
        <v>15</v>
      </c>
      <c r="C30" s="1">
        <v>3</v>
      </c>
      <c r="D30" s="1">
        <v>30.04</v>
      </c>
      <c r="E30" s="1">
        <v>20.05</v>
      </c>
      <c r="F30">
        <f t="shared" si="0"/>
        <v>0.50106594906983903</v>
      </c>
      <c r="G30" s="1">
        <v>4.21</v>
      </c>
      <c r="H30" s="1">
        <v>4.26</v>
      </c>
    </row>
    <row r="31" spans="2:8" ht="15.75" thickBot="1" x14ac:dyDescent="0.3">
      <c r="B31" s="5" t="s">
        <v>16</v>
      </c>
      <c r="C31" s="6">
        <v>3</v>
      </c>
      <c r="D31" s="6">
        <v>10.119999999999999</v>
      </c>
      <c r="E31" s="6">
        <v>40.15</v>
      </c>
      <c r="F31">
        <f t="shared" si="0"/>
        <v>0.50106594906983903</v>
      </c>
      <c r="G31" s="6">
        <v>4.5</v>
      </c>
      <c r="H31" s="6">
        <v>4.54</v>
      </c>
    </row>
  </sheetData>
  <mergeCells count="3">
    <mergeCell ref="A1:F1"/>
    <mergeCell ref="A3:B3"/>
    <mergeCell ref="A10:B10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C3DB-D21D-4F23-9076-2A4DA5FA2E79}">
  <sheetPr codeName="Tabelle2"/>
  <dimension ref="A1:F18"/>
  <sheetViews>
    <sheetView workbookViewId="0">
      <selection activeCell="B12" sqref="B12"/>
    </sheetView>
  </sheetViews>
  <sheetFormatPr baseColWidth="10" defaultRowHeight="15" x14ac:dyDescent="0.25"/>
  <cols>
    <col min="2" max="2" width="26.42578125" bestFit="1" customWidth="1"/>
    <col min="3" max="3" width="24.7109375" bestFit="1" customWidth="1"/>
  </cols>
  <sheetData>
    <row r="1" spans="1:6" ht="36" x14ac:dyDescent="0.55000000000000004">
      <c r="A1" s="32" t="s">
        <v>17</v>
      </c>
      <c r="B1" s="32"/>
      <c r="C1" s="32"/>
      <c r="D1" s="32"/>
      <c r="E1" s="32"/>
      <c r="F1" s="32"/>
    </row>
    <row r="3" spans="1:6" ht="15.75" thickBot="1" x14ac:dyDescent="0.3">
      <c r="A3" s="25" t="s">
        <v>1</v>
      </c>
      <c r="B3" s="25" t="s">
        <v>18</v>
      </c>
      <c r="C3" s="25" t="s">
        <v>28</v>
      </c>
    </row>
    <row r="4" spans="1:6" x14ac:dyDescent="0.25">
      <c r="A4" t="str">
        <f>'Eingabe der Messwerte'!B17</f>
        <v>A1</v>
      </c>
      <c r="B4">
        <f>('Eingabe der Messwerte'!F17*'Eingabe der Messwerte'!D17)/('Eingabe der Messwerte'!D17+'Eingabe der Messwerte'!E17)</f>
        <v>50.11662779073643</v>
      </c>
      <c r="C4">
        <f>B4*10^-3</f>
        <v>5.0116627790736432E-2</v>
      </c>
    </row>
    <row r="5" spans="1:6" x14ac:dyDescent="0.25">
      <c r="A5" t="str">
        <f>'Eingabe der Messwerte'!B18</f>
        <v>A2</v>
      </c>
      <c r="B5">
        <f>('Eingabe der Messwerte'!F18*'Eingabe der Messwerte'!D18)/('Eingabe der Messwerte'!D18+'Eingabe der Messwerte'!E18)</f>
        <v>25.058313895368215</v>
      </c>
      <c r="C5">
        <f t="shared" ref="C5:C18" si="0">B5*10^-3</f>
        <v>2.5058313895368216E-2</v>
      </c>
    </row>
    <row r="6" spans="1:6" x14ac:dyDescent="0.25">
      <c r="A6" t="str">
        <f>'Eingabe der Messwerte'!B19</f>
        <v>A3</v>
      </c>
      <c r="B6">
        <f>('Eingabe der Messwerte'!F19*'Eingabe der Messwerte'!D19)/('Eingabe der Messwerte'!D19+'Eingabe der Messwerte'!E19)</f>
        <v>15.089951737589633</v>
      </c>
      <c r="C6">
        <f t="shared" si="0"/>
        <v>1.5089951737589634E-2</v>
      </c>
    </row>
    <row r="7" spans="1:6" x14ac:dyDescent="0.25">
      <c r="A7" t="str">
        <f>'Eingabe der Messwerte'!B20</f>
        <v>A4</v>
      </c>
      <c r="B7">
        <f>('Eingabe der Messwerte'!F20*'Eingabe der Messwerte'!D20)/('Eingabe der Messwerte'!D20+'Eingabe der Messwerte'!E20)</f>
        <v>5.0196782333384551</v>
      </c>
      <c r="C7">
        <f t="shared" si="0"/>
        <v>5.019678233338455E-3</v>
      </c>
    </row>
    <row r="8" spans="1:6" x14ac:dyDescent="0.25">
      <c r="A8" t="str">
        <f>'Eingabe der Messwerte'!B21</f>
        <v>A5</v>
      </c>
      <c r="B8">
        <f>('Eingabe der Messwerte'!F21*'Eingabe der Messwerte'!D21)/('Eingabe der Messwerte'!D21+'Eingabe der Messwerte'!E21)</f>
        <v>0.99660792885732952</v>
      </c>
      <c r="C8">
        <f t="shared" si="0"/>
        <v>9.9660792885732964E-4</v>
      </c>
    </row>
    <row r="9" spans="1:6" x14ac:dyDescent="0.25">
      <c r="A9" t="str">
        <f>'Eingabe der Messwerte'!B22</f>
        <v>B1</v>
      </c>
      <c r="B9">
        <f>('Eingabe der Messwerte'!F22*'Eingabe der Messwerte'!D22)/('Eingabe der Messwerte'!D22+'Eingabe der Messwerte'!E22)</f>
        <v>10.083345471669126</v>
      </c>
      <c r="C9">
        <f t="shared" si="0"/>
        <v>1.0083345471669126E-2</v>
      </c>
    </row>
    <row r="10" spans="1:6" x14ac:dyDescent="0.25">
      <c r="A10" t="str">
        <f>'Eingabe der Messwerte'!B23</f>
        <v>B2</v>
      </c>
      <c r="B10">
        <f>('Eingabe der Messwerte'!F23*'Eingabe der Messwerte'!D23)/('Eingabe der Messwerte'!D23+'Eingabe der Messwerte'!E23)</f>
        <v>6.0602445697628777</v>
      </c>
      <c r="C10">
        <f t="shared" si="0"/>
        <v>6.0602445697628777E-3</v>
      </c>
    </row>
    <row r="11" spans="1:6" x14ac:dyDescent="0.25">
      <c r="A11" t="str">
        <f>'Eingabe der Messwerte'!B24</f>
        <v>B3</v>
      </c>
      <c r="B11">
        <f>('Eingabe der Messwerte'!F24*'Eingabe der Messwerte'!D24)/('Eingabe der Messwerte'!D24+'Eingabe der Messwerte'!E24)</f>
        <v>1.0036011576538735</v>
      </c>
      <c r="C11">
        <f t="shared" si="0"/>
        <v>1.0036011576538735E-3</v>
      </c>
    </row>
    <row r="12" spans="1:6" x14ac:dyDescent="0.25">
      <c r="A12" t="str">
        <f>'Eingabe der Messwerte'!B25</f>
        <v>B4</v>
      </c>
      <c r="B12">
        <f>('Eingabe der Messwerte'!F25*'Eingabe der Messwerte'!D25)/('Eingabe der Messwerte'!D25+'Eingabe der Messwerte'!E25)</f>
        <v>0.50480537271212811</v>
      </c>
      <c r="C12">
        <f t="shared" si="0"/>
        <v>5.0480537271212808E-4</v>
      </c>
    </row>
    <row r="13" spans="1:6" x14ac:dyDescent="0.25">
      <c r="A13" t="str">
        <f>'Eingabe der Messwerte'!B26</f>
        <v>B5</v>
      </c>
      <c r="B13">
        <f>('Eingabe der Messwerte'!F26*'Eingabe der Messwerte'!D26)/('Eingabe der Messwerte'!D26+'Eingabe der Messwerte'!E26)</f>
        <v>0.20042637962793564</v>
      </c>
      <c r="C13">
        <f t="shared" si="0"/>
        <v>2.0042637962793564E-4</v>
      </c>
    </row>
    <row r="14" spans="1:6" x14ac:dyDescent="0.25">
      <c r="A14" t="str">
        <f>'Eingabe der Messwerte'!B27</f>
        <v>C1</v>
      </c>
      <c r="B14">
        <f>('Eingabe der Messwerte'!F27*'Eingabe der Messwerte'!D27)/('Eingabe der Messwerte'!D27+'Eingabe der Messwerte'!E27)</f>
        <v>0.80380136424999094</v>
      </c>
      <c r="C14">
        <f t="shared" si="0"/>
        <v>8.0380136424999099E-4</v>
      </c>
    </row>
    <row r="15" spans="1:6" x14ac:dyDescent="0.25">
      <c r="A15" t="str">
        <f>'Eingabe der Messwerte'!B28</f>
        <v>C2</v>
      </c>
      <c r="B15">
        <f>('Eingabe der Messwerte'!F28*'Eingabe der Messwerte'!D28)/('Eingabe der Messwerte'!D28+'Eingabe der Messwerte'!E28)</f>
        <v>0.60651577908424448</v>
      </c>
      <c r="C15">
        <f t="shared" si="0"/>
        <v>6.0651577908424445E-4</v>
      </c>
    </row>
    <row r="16" spans="1:6" x14ac:dyDescent="0.25">
      <c r="A16" t="str">
        <f>'Eingabe der Messwerte'!B29</f>
        <v>C3</v>
      </c>
      <c r="B16">
        <f>('Eingabe der Messwerte'!F29*'Eingabe der Messwerte'!D29)/('Eingabe der Messwerte'!D29+'Eingabe der Messwerte'!E29)</f>
        <v>0.40691864857868193</v>
      </c>
      <c r="C16">
        <f t="shared" si="0"/>
        <v>4.0691864857868195E-4</v>
      </c>
    </row>
    <row r="17" spans="1:3" x14ac:dyDescent="0.25">
      <c r="A17" t="str">
        <f>'Eingabe der Messwerte'!B30</f>
        <v>C4</v>
      </c>
      <c r="B17">
        <f>('Eingabe der Messwerte'!F30*'Eingabe der Messwerte'!D30)/('Eingabe der Messwerte'!D30+'Eingabe der Messwerte'!E30)</f>
        <v>0.30049952305965189</v>
      </c>
      <c r="C17">
        <f t="shared" si="0"/>
        <v>3.0049952305965188E-4</v>
      </c>
    </row>
    <row r="18" spans="1:3" ht="15.75" thickBot="1" x14ac:dyDescent="0.3">
      <c r="A18" s="5" t="str">
        <f>'Eingabe der Messwerte'!B31</f>
        <v>C5</v>
      </c>
      <c r="B18" s="5">
        <f>('Eingabe der Messwerte'!F31*'Eingabe der Messwerte'!D31)/('Eingabe der Messwerte'!D31+'Eingabe der Messwerte'!E31)</f>
        <v>0.10087104445169626</v>
      </c>
      <c r="C18" s="5">
        <f t="shared" si="0"/>
        <v>1.0087104445169626E-4</v>
      </c>
    </row>
  </sheetData>
  <mergeCells count="1">
    <mergeCell ref="A1:F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860C-7182-4B52-AFCC-CABE0E20A5A6}">
  <sheetPr codeName="Tabelle3"/>
  <dimension ref="A1:H39"/>
  <sheetViews>
    <sheetView workbookViewId="0">
      <selection activeCell="M14" sqref="M14"/>
    </sheetView>
  </sheetViews>
  <sheetFormatPr baseColWidth="10" defaultRowHeight="15" x14ac:dyDescent="0.25"/>
  <cols>
    <col min="1" max="1" width="13.28515625" bestFit="1" customWidth="1"/>
    <col min="2" max="2" width="13.7109375" bestFit="1" customWidth="1"/>
    <col min="3" max="3" width="29.42578125" bestFit="1" customWidth="1"/>
  </cols>
  <sheetData>
    <row r="1" spans="1:8" ht="36" x14ac:dyDescent="0.55000000000000004">
      <c r="A1" s="35" t="str">
        <f>CONCATENATE("Berechnung der Dissoziation bei ", 'Eingabe der Messwerte'!C12, "°C")</f>
        <v>Berechnung der Dissoziation bei 25°C</v>
      </c>
      <c r="B1" s="35"/>
      <c r="C1" s="35"/>
      <c r="D1" s="35"/>
      <c r="E1" s="35"/>
      <c r="F1" s="35"/>
      <c r="G1" s="12"/>
      <c r="H1" s="12"/>
    </row>
    <row r="4" spans="1:8" ht="18" thickBot="1" x14ac:dyDescent="0.35">
      <c r="A4" s="25" t="s">
        <v>1</v>
      </c>
      <c r="B4" s="25" t="s">
        <v>29</v>
      </c>
      <c r="C4" s="25" t="s">
        <v>30</v>
      </c>
      <c r="D4" s="25" t="s">
        <v>31</v>
      </c>
    </row>
    <row r="5" spans="1:8" x14ac:dyDescent="0.25">
      <c r="A5" t="str">
        <f>'Eingabe der Messwerte'!B17</f>
        <v>A1</v>
      </c>
      <c r="B5">
        <f>10^(-'Eingabe der Messwerte'!G17)</f>
        <v>9.3325430079699062E-4</v>
      </c>
      <c r="C5">
        <f>B5/Konzentration!C4</f>
        <v>1.8621649978003779E-2</v>
      </c>
      <c r="D5">
        <f>C5*100</f>
        <v>1.8621649978003778</v>
      </c>
    </row>
    <row r="6" spans="1:8" x14ac:dyDescent="0.25">
      <c r="A6" t="str">
        <f>'Eingabe der Messwerte'!B18</f>
        <v>A2</v>
      </c>
      <c r="B6">
        <f>10^(-'Eingabe der Messwerte'!G18)</f>
        <v>7.2443596007498929E-4</v>
      </c>
      <c r="C6">
        <f>B6/Konzentration!C5</f>
        <v>2.8910004204588328E-2</v>
      </c>
      <c r="D6">
        <f t="shared" ref="D6:D19" si="0">C6*100</f>
        <v>2.8910004204588327</v>
      </c>
    </row>
    <row r="7" spans="1:8" x14ac:dyDescent="0.25">
      <c r="A7" t="str">
        <f>'Eingabe der Messwerte'!B19</f>
        <v>A3</v>
      </c>
      <c r="B7">
        <f>10^(-'Eingabe der Messwerte'!G19)</f>
        <v>5.6234132519034856E-4</v>
      </c>
      <c r="C7">
        <f>B7/Konzentration!C6</f>
        <v>3.7265945906873599E-2</v>
      </c>
      <c r="D7">
        <f t="shared" si="0"/>
        <v>3.7265945906873599</v>
      </c>
    </row>
    <row r="8" spans="1:8" x14ac:dyDescent="0.25">
      <c r="A8" t="str">
        <f>'Eingabe der Messwerte'!B20</f>
        <v>A4</v>
      </c>
      <c r="B8">
        <f>10^(-'Eingabe der Messwerte'!G20)</f>
        <v>2.9512092266663857E-4</v>
      </c>
      <c r="C8">
        <f>B8/Konzentration!C7</f>
        <v>5.8792796858288157E-2</v>
      </c>
      <c r="D8">
        <f t="shared" si="0"/>
        <v>5.8792796858288154</v>
      </c>
    </row>
    <row r="9" spans="1:8" x14ac:dyDescent="0.25">
      <c r="A9" t="str">
        <f>'Eingabe der Messwerte'!B21</f>
        <v>A5</v>
      </c>
      <c r="B9">
        <f>10^(-'Eingabe der Messwerte'!G21)</f>
        <v>1.2302687708123794E-4</v>
      </c>
      <c r="C9">
        <f>B9/Konzentration!C8</f>
        <v>0.12344561338408735</v>
      </c>
      <c r="D9">
        <f t="shared" si="0"/>
        <v>12.344561338408736</v>
      </c>
    </row>
    <row r="10" spans="1:8" x14ac:dyDescent="0.25">
      <c r="A10" t="str">
        <f>'Eingabe der Messwerte'!B22</f>
        <v>B1</v>
      </c>
      <c r="B10">
        <f>10^(-'Eingabe der Messwerte'!G22)</f>
        <v>4.1686938347033518E-4</v>
      </c>
      <c r="C10">
        <f>B10/Konzentration!C9</f>
        <v>4.1342368427383612E-2</v>
      </c>
      <c r="D10">
        <f t="shared" si="0"/>
        <v>4.1342368427383613</v>
      </c>
    </row>
    <row r="11" spans="1:8" x14ac:dyDescent="0.25">
      <c r="A11" t="str">
        <f>'Eingabe der Messwerte'!B23</f>
        <v>B2</v>
      </c>
      <c r="B11">
        <f>10^(-'Eingabe der Messwerte'!G23)</f>
        <v>3.1622776601683783E-4</v>
      </c>
      <c r="C11">
        <f>B11/Konzentration!C10</f>
        <v>5.2180693761870907E-2</v>
      </c>
      <c r="D11">
        <f t="shared" si="0"/>
        <v>5.2180693761870911</v>
      </c>
    </row>
    <row r="12" spans="1:8" x14ac:dyDescent="0.25">
      <c r="A12" t="str">
        <f>'Eingabe der Messwerte'!B24</f>
        <v>B3</v>
      </c>
      <c r="B12">
        <f>10^(-'Eingabe der Messwerte'!G24)</f>
        <v>1.2302687708123794E-4</v>
      </c>
      <c r="C12">
        <f>B12/Konzentration!C11</f>
        <v>0.12258542763027383</v>
      </c>
      <c r="D12">
        <f t="shared" si="0"/>
        <v>12.258542763027384</v>
      </c>
    </row>
    <row r="13" spans="1:8" x14ac:dyDescent="0.25">
      <c r="A13" t="str">
        <f>'Eingabe der Messwerte'!B25</f>
        <v>B4</v>
      </c>
      <c r="B13">
        <f>10^(-'Eingabe der Messwerte'!G25)</f>
        <v>8.5113803820237487E-5</v>
      </c>
      <c r="C13">
        <f>B13/Konzentration!C12</f>
        <v>0.16860716708095488</v>
      </c>
      <c r="D13">
        <f t="shared" si="0"/>
        <v>16.860716708095488</v>
      </c>
    </row>
    <row r="14" spans="1:8" x14ac:dyDescent="0.25">
      <c r="A14" t="str">
        <f>'Eingabe der Messwerte'!B26</f>
        <v>B5</v>
      </c>
      <c r="B14">
        <f>10^(-'Eingabe der Messwerte'!G26)</f>
        <v>5.12861383991364E-5</v>
      </c>
      <c r="C14">
        <f>B14/Konzentration!C13</f>
        <v>0.25588517087592039</v>
      </c>
      <c r="D14">
        <f t="shared" si="0"/>
        <v>25.588517087592038</v>
      </c>
    </row>
    <row r="15" spans="1:8" x14ac:dyDescent="0.25">
      <c r="A15" t="str">
        <f>'Eingabe der Messwerte'!B27</f>
        <v>C1</v>
      </c>
      <c r="B15">
        <f>10^(-'Eingabe der Messwerte'!G27)</f>
        <v>1.0964781961431837E-4</v>
      </c>
      <c r="C15">
        <f>B15/Konzentration!C14</f>
        <v>0.13641158685594953</v>
      </c>
      <c r="D15">
        <f t="shared" si="0"/>
        <v>13.641158685594954</v>
      </c>
    </row>
    <row r="16" spans="1:8" x14ac:dyDescent="0.25">
      <c r="A16" t="str">
        <f>'Eingabe der Messwerte'!B28</f>
        <v>C2</v>
      </c>
      <c r="B16">
        <f>10^(-'Eingabe der Messwerte'!G28)</f>
        <v>9.3325430079699046E-5</v>
      </c>
      <c r="C16">
        <f>B16/Konzentration!C15</f>
        <v>0.15387139675180031</v>
      </c>
      <c r="D16">
        <f t="shared" si="0"/>
        <v>15.38713967518003</v>
      </c>
    </row>
    <row r="17" spans="1:6" x14ac:dyDescent="0.25">
      <c r="A17" t="str">
        <f>'Eingabe der Messwerte'!B29</f>
        <v>C3</v>
      </c>
      <c r="B17">
        <f>10^(-'Eingabe der Messwerte'!G29)</f>
        <v>7.4131024130091641E-5</v>
      </c>
      <c r="C17">
        <f>B17/Konzentration!C16</f>
        <v>0.18217652198792664</v>
      </c>
      <c r="D17">
        <f t="shared" si="0"/>
        <v>18.217652198792663</v>
      </c>
    </row>
    <row r="18" spans="1:6" x14ac:dyDescent="0.25">
      <c r="A18" t="str">
        <f>'Eingabe der Messwerte'!B30</f>
        <v>C4</v>
      </c>
      <c r="B18">
        <f>10^(-'Eingabe der Messwerte'!G30)</f>
        <v>6.1659500186148184E-5</v>
      </c>
      <c r="C18">
        <f>B18/Konzentration!C17</f>
        <v>0.2051900101482298</v>
      </c>
      <c r="D18">
        <f t="shared" si="0"/>
        <v>20.51900101482298</v>
      </c>
    </row>
    <row r="19" spans="1:6" ht="15.75" thickBot="1" x14ac:dyDescent="0.3">
      <c r="A19" s="5" t="str">
        <f>'Eingabe der Messwerte'!B31</f>
        <v>C5</v>
      </c>
      <c r="B19" s="5">
        <f>10^(-'Eingabe der Messwerte'!G31)</f>
        <v>3.1622776601683748E-5</v>
      </c>
      <c r="C19" s="5">
        <f>B19/Konzentration!C18</f>
        <v>0.31349706720670301</v>
      </c>
      <c r="D19" s="5">
        <f t="shared" si="0"/>
        <v>31.349706720670302</v>
      </c>
      <c r="F19" s="11"/>
    </row>
    <row r="22" spans="1:6" ht="23.25" x14ac:dyDescent="0.35">
      <c r="A22" s="34" t="s">
        <v>32</v>
      </c>
      <c r="B22" s="34"/>
      <c r="C22" s="34"/>
    </row>
    <row r="24" spans="1:6" ht="15.75" thickBot="1" x14ac:dyDescent="0.3">
      <c r="A24" s="25" t="s">
        <v>33</v>
      </c>
      <c r="B24" s="25" t="s">
        <v>34</v>
      </c>
    </row>
    <row r="25" spans="1:6" x14ac:dyDescent="0.25">
      <c r="A25">
        <f>LOG(Konzentration!C4)</f>
        <v>-1.300018159169229</v>
      </c>
      <c r="B25">
        <f t="shared" ref="B25:B39" si="1">LOG(D5)</f>
        <v>0.27001815916922889</v>
      </c>
    </row>
    <row r="26" spans="1:6" x14ac:dyDescent="0.25">
      <c r="A26">
        <f>LOG(Konzentration!C5)</f>
        <v>-1.6010481548332103</v>
      </c>
      <c r="B26">
        <f t="shared" si="1"/>
        <v>0.46104815483320977</v>
      </c>
    </row>
    <row r="27" spans="1:6" x14ac:dyDescent="0.25">
      <c r="A27">
        <f>LOG(Konzentration!C6)</f>
        <v>-1.8213121492324966</v>
      </c>
      <c r="B27">
        <f t="shared" si="1"/>
        <v>0.57131214923249618</v>
      </c>
    </row>
    <row r="28" spans="1:6" x14ac:dyDescent="0.25">
      <c r="A28">
        <f>LOG(Konzentration!C7)</f>
        <v>-2.299324120696467</v>
      </c>
      <c r="B28">
        <f t="shared" si="1"/>
        <v>0.76932412069646705</v>
      </c>
    </row>
    <row r="29" spans="1:6" x14ac:dyDescent="0.25">
      <c r="A29">
        <f>LOG(Konzentration!C8)</f>
        <v>-3.0014756619720178</v>
      </c>
      <c r="B29">
        <f t="shared" si="1"/>
        <v>1.091475661972017</v>
      </c>
    </row>
    <row r="30" spans="1:6" x14ac:dyDescent="0.25">
      <c r="A30">
        <f>LOG(Konzentration!C9)</f>
        <v>-1.9963953529269682</v>
      </c>
      <c r="B30">
        <f t="shared" si="1"/>
        <v>0.61639535292696812</v>
      </c>
    </row>
    <row r="31" spans="1:6" x14ac:dyDescent="0.25">
      <c r="A31">
        <f>LOG(Konzentration!C10)</f>
        <v>-2.2175098489104141</v>
      </c>
      <c r="B31">
        <f t="shared" si="1"/>
        <v>0.71750984891041425</v>
      </c>
    </row>
    <row r="32" spans="1:6" x14ac:dyDescent="0.25">
      <c r="A32">
        <f>LOG(Konzentration!C11)</f>
        <v>-2.9984388463984799</v>
      </c>
      <c r="B32">
        <f t="shared" si="1"/>
        <v>1.0884388463984793</v>
      </c>
    </row>
    <row r="33" spans="1:2" x14ac:dyDescent="0.25">
      <c r="A33">
        <f>LOG(Konzentration!C12)</f>
        <v>-3.2968760314841816</v>
      </c>
      <c r="B33">
        <f t="shared" si="1"/>
        <v>1.2268760314841807</v>
      </c>
    </row>
    <row r="34" spans="1:2" x14ac:dyDescent="0.25">
      <c r="A34">
        <f>LOG(Konzentration!C13)</f>
        <v>-3.698045118269492</v>
      </c>
      <c r="B34">
        <f t="shared" si="1"/>
        <v>1.4080451182694915</v>
      </c>
    </row>
    <row r="35" spans="1:2" x14ac:dyDescent="0.25">
      <c r="A35">
        <f>LOG(Konzentration!C14)</f>
        <v>-3.0948512610380616</v>
      </c>
      <c r="B35">
        <f t="shared" si="1"/>
        <v>1.1348512610380612</v>
      </c>
    </row>
    <row r="36" spans="1:2" x14ac:dyDescent="0.25">
      <c r="A36">
        <f>LOG(Konzentration!C15)</f>
        <v>-3.2171578960668632</v>
      </c>
      <c r="B36">
        <f t="shared" si="1"/>
        <v>1.1871578960668632</v>
      </c>
    </row>
    <row r="37" spans="1:2" x14ac:dyDescent="0.25">
      <c r="A37">
        <f>LOG(Konzentration!C16)</f>
        <v>-3.3904924065113473</v>
      </c>
      <c r="B37">
        <f t="shared" si="1"/>
        <v>1.2604924065113465</v>
      </c>
    </row>
    <row r="38" spans="1:2" x14ac:dyDescent="0.25">
      <c r="A38">
        <f>LOG(Konzentration!C17)</f>
        <v>-3.5221562129548381</v>
      </c>
      <c r="B38">
        <f t="shared" si="1"/>
        <v>1.3121562129548381</v>
      </c>
    </row>
    <row r="39" spans="1:2" ht="15.75" thickBot="1" x14ac:dyDescent="0.3">
      <c r="A39" s="5">
        <f>LOG(Konzentration!C18)</f>
        <v>-3.9962334823217494</v>
      </c>
      <c r="B39" s="5">
        <f t="shared" si="1"/>
        <v>1.4962334823217489</v>
      </c>
    </row>
  </sheetData>
  <mergeCells count="2">
    <mergeCell ref="A22:C22"/>
    <mergeCell ref="A1:F1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43B12-666B-4095-85C4-6B4B0892FD94}">
  <sheetPr codeName="Tabelle4"/>
  <dimension ref="A1:H39"/>
  <sheetViews>
    <sheetView workbookViewId="0">
      <selection activeCell="F16" sqref="F16"/>
    </sheetView>
  </sheetViews>
  <sheetFormatPr baseColWidth="10" defaultRowHeight="15" x14ac:dyDescent="0.25"/>
  <cols>
    <col min="1" max="1" width="13.28515625" bestFit="1" customWidth="1"/>
    <col min="2" max="2" width="13.7109375" bestFit="1" customWidth="1"/>
    <col min="3" max="3" width="29.5703125" bestFit="1" customWidth="1"/>
  </cols>
  <sheetData>
    <row r="1" spans="1:8" ht="36" x14ac:dyDescent="0.55000000000000004">
      <c r="A1" s="35" t="str">
        <f>CONCATENATE("Berechnung der Dissoziation bei ", 'Eingabe der Messwerte'!C12, "°C")</f>
        <v>Berechnung der Dissoziation bei 25°C</v>
      </c>
      <c r="B1" s="35"/>
      <c r="C1" s="35"/>
      <c r="D1" s="35"/>
      <c r="E1" s="35"/>
      <c r="F1" s="35"/>
      <c r="G1" s="12"/>
      <c r="H1" s="12"/>
    </row>
    <row r="4" spans="1:8" ht="18" thickBot="1" x14ac:dyDescent="0.35">
      <c r="A4" s="25" t="s">
        <v>1</v>
      </c>
      <c r="B4" s="25" t="s">
        <v>29</v>
      </c>
      <c r="C4" s="25" t="s">
        <v>30</v>
      </c>
      <c r="D4" s="25" t="s">
        <v>31</v>
      </c>
    </row>
    <row r="5" spans="1:8" x14ac:dyDescent="0.25">
      <c r="A5" t="str">
        <f>'Eingabe der Messwerte'!B17</f>
        <v>A1</v>
      </c>
      <c r="B5">
        <f>10^(-'Eingabe der Messwerte'!H17)</f>
        <v>8.7096358995607975E-4</v>
      </c>
      <c r="C5">
        <f>B5/Konzentration!C4</f>
        <v>1.7378734929908209E-2</v>
      </c>
      <c r="D5">
        <f>C5*100</f>
        <v>1.7378734929908208</v>
      </c>
    </row>
    <row r="6" spans="1:8" x14ac:dyDescent="0.25">
      <c r="A6" t="str">
        <f>'Eingabe der Messwerte'!B18</f>
        <v>A2</v>
      </c>
      <c r="B6">
        <f>10^(-'Eingabe der Messwerte'!H18)</f>
        <v>6.3095734448019244E-4</v>
      </c>
      <c r="C6">
        <f>B6/Konzentration!C5</f>
        <v>2.5179561047673632E-2</v>
      </c>
      <c r="D6">
        <f t="shared" ref="D6:D19" si="0">C6*100</f>
        <v>2.5179561047673631</v>
      </c>
    </row>
    <row r="7" spans="1:8" x14ac:dyDescent="0.25">
      <c r="A7" t="str">
        <f>'Eingabe der Messwerte'!B19</f>
        <v>A3</v>
      </c>
      <c r="B7">
        <f>10^(-'Eingabe der Messwerte'!H19)</f>
        <v>4.7863009232263827E-4</v>
      </c>
      <c r="C7">
        <f>B7/Konzentration!C6</f>
        <v>3.1718464090932298E-2</v>
      </c>
      <c r="D7">
        <f t="shared" si="0"/>
        <v>3.1718464090932299</v>
      </c>
    </row>
    <row r="8" spans="1:8" x14ac:dyDescent="0.25">
      <c r="A8" t="str">
        <f>'Eingabe der Messwerte'!B20</f>
        <v>A4</v>
      </c>
      <c r="B8">
        <f>10^(-'Eingabe der Messwerte'!H20)</f>
        <v>2.6915348039269167E-4</v>
      </c>
      <c r="C8">
        <f>B8/Konzentration!C7</f>
        <v>5.3619668010808898E-2</v>
      </c>
      <c r="D8">
        <f t="shared" si="0"/>
        <v>5.3619668010808894</v>
      </c>
    </row>
    <row r="9" spans="1:8" x14ac:dyDescent="0.25">
      <c r="A9" t="str">
        <f>'Eingabe der Messwerte'!B21</f>
        <v>A5</v>
      </c>
      <c r="B9">
        <f>10^(-'Eingabe der Messwerte'!H21)</f>
        <v>1.148153621496881E-4</v>
      </c>
      <c r="C9">
        <f>B9/Konzentration!C8</f>
        <v>0.11520614960522214</v>
      </c>
      <c r="D9">
        <f t="shared" si="0"/>
        <v>11.520614960522215</v>
      </c>
    </row>
    <row r="10" spans="1:8" x14ac:dyDescent="0.25">
      <c r="A10" t="str">
        <f>'Eingabe der Messwerte'!B22</f>
        <v>B1</v>
      </c>
      <c r="B10">
        <f>10^(-'Eingabe der Messwerte'!H22)</f>
        <v>3.8904514499428012E-4</v>
      </c>
      <c r="C10">
        <f>B10/Konzentration!C9</f>
        <v>3.8582943139989459E-2</v>
      </c>
      <c r="D10">
        <f t="shared" si="0"/>
        <v>3.8582943139989458</v>
      </c>
    </row>
    <row r="11" spans="1:8" x14ac:dyDescent="0.25">
      <c r="A11" t="str">
        <f>'Eingabe der Messwerte'!B23</f>
        <v>B2</v>
      </c>
      <c r="B11">
        <f>10^(-'Eingabe der Messwerte'!H23)</f>
        <v>2.9512092266663857E-4</v>
      </c>
      <c r="C11">
        <f>B11/Konzentration!C10</f>
        <v>4.869785687183676E-2</v>
      </c>
      <c r="D11">
        <f t="shared" si="0"/>
        <v>4.8697856871836764</v>
      </c>
    </row>
    <row r="12" spans="1:8" x14ac:dyDescent="0.25">
      <c r="A12" t="str">
        <f>'Eingabe der Messwerte'!B24</f>
        <v>B3</v>
      </c>
      <c r="B12">
        <f>10^(-'Eingabe der Messwerte'!H24)</f>
        <v>1.148153621496881E-4</v>
      </c>
      <c r="C12">
        <f>B12/Konzentration!C11</f>
        <v>0.11440337755099138</v>
      </c>
      <c r="D12">
        <f t="shared" si="0"/>
        <v>11.440337755099138</v>
      </c>
    </row>
    <row r="13" spans="1:8" x14ac:dyDescent="0.25">
      <c r="A13" t="str">
        <f>'Eingabe der Messwerte'!B25</f>
        <v>B4</v>
      </c>
      <c r="B13">
        <f>10^(-'Eingabe der Messwerte'!H25)</f>
        <v>7.7624711662869057E-5</v>
      </c>
      <c r="C13">
        <f>B13/Konzentration!C12</f>
        <v>0.15377156397092384</v>
      </c>
      <c r="D13">
        <f t="shared" si="0"/>
        <v>15.377156397092385</v>
      </c>
    </row>
    <row r="14" spans="1:8" x14ac:dyDescent="0.25">
      <c r="A14" t="str">
        <f>'Eingabe der Messwerte'!B26</f>
        <v>B5</v>
      </c>
      <c r="B14">
        <f>10^(-'Eingabe der Messwerte'!H26)</f>
        <v>4.5708818961487499E-4</v>
      </c>
      <c r="C14">
        <f>B14/Konzentration!C13</f>
        <v>2.2805789859767818</v>
      </c>
      <c r="D14">
        <f t="shared" si="0"/>
        <v>228.05789859767819</v>
      </c>
    </row>
    <row r="15" spans="1:8" x14ac:dyDescent="0.25">
      <c r="A15" t="str">
        <f>'Eingabe der Messwerte'!B27</f>
        <v>C1</v>
      </c>
      <c r="B15">
        <f>10^(-'Eingabe der Messwerte'!H27)</f>
        <v>1E-4</v>
      </c>
      <c r="C15">
        <f>B15/Konzentration!C14</f>
        <v>0.12440884582636627</v>
      </c>
      <c r="D15">
        <f t="shared" si="0"/>
        <v>12.440884582636627</v>
      </c>
    </row>
    <row r="16" spans="1:8" x14ac:dyDescent="0.25">
      <c r="A16" t="str">
        <f>'Eingabe der Messwerte'!B28</f>
        <v>C2</v>
      </c>
      <c r="B16">
        <f>10^(-'Eingabe der Messwerte'!H28)</f>
        <v>8.5113803820237487E-5</v>
      </c>
      <c r="C16">
        <f>B16/Konzentration!C15</f>
        <v>0.14033238170447543</v>
      </c>
      <c r="D16">
        <f t="shared" si="0"/>
        <v>14.033238170447543</v>
      </c>
    </row>
    <row r="17" spans="1:6" x14ac:dyDescent="0.25">
      <c r="A17" t="str">
        <f>'Eingabe der Messwerte'!B29</f>
        <v>C3</v>
      </c>
      <c r="B17">
        <f>10^(-'Eingabe der Messwerte'!H29)</f>
        <v>6.9183097091893571E-5</v>
      </c>
      <c r="C17">
        <f>B17/Konzentration!C16</f>
        <v>0.17001702264947019</v>
      </c>
      <c r="D17">
        <f t="shared" si="0"/>
        <v>17.001702264947021</v>
      </c>
    </row>
    <row r="18" spans="1:6" x14ac:dyDescent="0.25">
      <c r="A18" t="str">
        <f>'Eingabe der Messwerte'!B30</f>
        <v>C4</v>
      </c>
      <c r="B18">
        <f>10^(-'Eingabe der Messwerte'!H30)</f>
        <v>5.4954087385762447E-5</v>
      </c>
      <c r="C18">
        <f>B18/Konzentration!C17</f>
        <v>0.18287578904028265</v>
      </c>
      <c r="D18">
        <f t="shared" si="0"/>
        <v>18.287578904028265</v>
      </c>
    </row>
    <row r="19" spans="1:6" ht="15.75" thickBot="1" x14ac:dyDescent="0.3">
      <c r="A19" s="5" t="str">
        <f>'Eingabe der Messwerte'!B31</f>
        <v>C5</v>
      </c>
      <c r="B19" s="5">
        <f>10^(-'Eingabe der Messwerte'!H31)</f>
        <v>2.8840315031266029E-5</v>
      </c>
      <c r="C19" s="5">
        <f>B19/Konzentration!C18</f>
        <v>0.28591272339880136</v>
      </c>
      <c r="D19" s="5">
        <f t="shared" si="0"/>
        <v>28.591272339880135</v>
      </c>
      <c r="F19" s="11"/>
    </row>
    <row r="22" spans="1:6" ht="23.25" x14ac:dyDescent="0.35">
      <c r="A22" s="34" t="s">
        <v>32</v>
      </c>
      <c r="B22" s="34"/>
      <c r="C22" s="34"/>
    </row>
    <row r="24" spans="1:6" ht="15.75" thickBot="1" x14ac:dyDescent="0.3">
      <c r="A24" s="25" t="s">
        <v>33</v>
      </c>
      <c r="B24" s="25" t="s">
        <v>34</v>
      </c>
    </row>
    <row r="25" spans="1:6" x14ac:dyDescent="0.25">
      <c r="A25">
        <f>LOG(Konzentration!C4)</f>
        <v>-1.300018159169229</v>
      </c>
      <c r="B25">
        <f t="shared" ref="B25:B39" si="1">LOG(D5)</f>
        <v>0.24001815916922861</v>
      </c>
    </row>
    <row r="26" spans="1:6" x14ac:dyDescent="0.25">
      <c r="A26">
        <f>LOG(Konzentration!C5)</f>
        <v>-1.6010481548332103</v>
      </c>
      <c r="B26">
        <f t="shared" si="1"/>
        <v>0.40104815483320971</v>
      </c>
    </row>
    <row r="27" spans="1:6" x14ac:dyDescent="0.25">
      <c r="A27">
        <f>LOG(Konzentration!C6)</f>
        <v>-1.8213121492324966</v>
      </c>
      <c r="B27">
        <f t="shared" si="1"/>
        <v>0.50131214923249645</v>
      </c>
    </row>
    <row r="28" spans="1:6" x14ac:dyDescent="0.25">
      <c r="A28">
        <f>LOG(Konzentration!C7)</f>
        <v>-2.299324120696467</v>
      </c>
      <c r="B28">
        <f t="shared" si="1"/>
        <v>0.72932412069646724</v>
      </c>
    </row>
    <row r="29" spans="1:6" x14ac:dyDescent="0.25">
      <c r="A29">
        <f>LOG(Konzentration!C8)</f>
        <v>-3.0014756619720178</v>
      </c>
      <c r="B29">
        <f t="shared" si="1"/>
        <v>1.0614756619720171</v>
      </c>
    </row>
    <row r="30" spans="1:6" x14ac:dyDescent="0.25">
      <c r="A30">
        <f>LOG(Konzentration!C9)</f>
        <v>-1.9963953529269682</v>
      </c>
      <c r="B30">
        <f t="shared" si="1"/>
        <v>0.58639535292696776</v>
      </c>
    </row>
    <row r="31" spans="1:6" x14ac:dyDescent="0.25">
      <c r="A31">
        <f>LOG(Konzentration!C10)</f>
        <v>-2.2175098489104141</v>
      </c>
      <c r="B31">
        <f t="shared" si="1"/>
        <v>0.68750984891041433</v>
      </c>
    </row>
    <row r="32" spans="1:6" x14ac:dyDescent="0.25">
      <c r="A32">
        <f>LOG(Konzentration!C11)</f>
        <v>-2.9984388463984799</v>
      </c>
      <c r="B32">
        <f t="shared" si="1"/>
        <v>1.0584388463984795</v>
      </c>
    </row>
    <row r="33" spans="1:2" x14ac:dyDescent="0.25">
      <c r="A33">
        <f>LOG(Konzentration!C12)</f>
        <v>-3.2968760314841816</v>
      </c>
      <c r="B33">
        <f t="shared" si="1"/>
        <v>1.1868760314841809</v>
      </c>
    </row>
    <row r="34" spans="1:2" x14ac:dyDescent="0.25">
      <c r="A34">
        <f>LOG(Konzentration!C13)</f>
        <v>-3.698045118269492</v>
      </c>
      <c r="B34">
        <f t="shared" si="1"/>
        <v>2.3580451182694921</v>
      </c>
    </row>
    <row r="35" spans="1:2" x14ac:dyDescent="0.25">
      <c r="A35">
        <f>LOG(Konzentration!C14)</f>
        <v>-3.0948512610380616</v>
      </c>
      <c r="B35">
        <f t="shared" si="1"/>
        <v>1.0948512610380619</v>
      </c>
    </row>
    <row r="36" spans="1:2" x14ac:dyDescent="0.25">
      <c r="A36">
        <f>LOG(Konzentration!C15)</f>
        <v>-3.2171578960668632</v>
      </c>
      <c r="B36">
        <f t="shared" si="1"/>
        <v>1.1471578960668627</v>
      </c>
    </row>
    <row r="37" spans="1:2" x14ac:dyDescent="0.25">
      <c r="A37">
        <f>LOG(Konzentration!C16)</f>
        <v>-3.3904924065113473</v>
      </c>
      <c r="B37">
        <f t="shared" si="1"/>
        <v>1.2304924065113467</v>
      </c>
    </row>
    <row r="38" spans="1:2" x14ac:dyDescent="0.25">
      <c r="A38">
        <f>LOG(Konzentration!C17)</f>
        <v>-3.5221562129548381</v>
      </c>
      <c r="B38">
        <f t="shared" si="1"/>
        <v>1.2621562129548383</v>
      </c>
    </row>
    <row r="39" spans="1:2" ht="15.75" thickBot="1" x14ac:dyDescent="0.3">
      <c r="A39" s="5">
        <f>LOG(Konzentration!C18)</f>
        <v>-3.9962334823217494</v>
      </c>
      <c r="B39" s="5">
        <f t="shared" si="1"/>
        <v>1.4562334823217491</v>
      </c>
    </row>
  </sheetData>
  <mergeCells count="2">
    <mergeCell ref="A1:F1"/>
    <mergeCell ref="A22:C22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F95A4-5264-4670-9CA5-7ABD906AB3E4}">
  <sheetPr codeName="Tabelle5"/>
  <dimension ref="A1:I44"/>
  <sheetViews>
    <sheetView topLeftCell="A19" workbookViewId="0">
      <selection activeCell="C39" sqref="C39"/>
    </sheetView>
  </sheetViews>
  <sheetFormatPr baseColWidth="10" defaultRowHeight="15" x14ac:dyDescent="0.25"/>
  <cols>
    <col min="1" max="1" width="13.28515625" bestFit="1" customWidth="1"/>
    <col min="2" max="2" width="26.7109375" bestFit="1" customWidth="1"/>
    <col min="3" max="3" width="26" bestFit="1" customWidth="1"/>
  </cols>
  <sheetData>
    <row r="1" spans="1:7" ht="36" x14ac:dyDescent="0.55000000000000004">
      <c r="A1" s="35" t="str">
        <f>CONCATENATE("Debye-Radius bei ", 'Eingabe der Messwerte'!C13,"°C")</f>
        <v>Debye-Radius bei 40°C</v>
      </c>
      <c r="B1" s="35"/>
      <c r="C1" s="35"/>
      <c r="D1" s="12"/>
      <c r="E1" s="12"/>
    </row>
    <row r="3" spans="1:7" ht="23.25" x14ac:dyDescent="0.35">
      <c r="A3" s="34" t="s">
        <v>35</v>
      </c>
      <c r="B3" s="34"/>
    </row>
    <row r="4" spans="1:7" x14ac:dyDescent="0.25">
      <c r="G4" s="13"/>
    </row>
    <row r="5" spans="1:7" x14ac:dyDescent="0.25">
      <c r="B5" s="14" t="s">
        <v>37</v>
      </c>
      <c r="C5" s="15">
        <v>8.8539999999999992E-12</v>
      </c>
    </row>
    <row r="6" spans="1:7" x14ac:dyDescent="0.25">
      <c r="B6" s="14" t="s">
        <v>36</v>
      </c>
      <c r="C6">
        <v>78.5</v>
      </c>
    </row>
    <row r="7" spans="1:7" x14ac:dyDescent="0.25">
      <c r="B7" t="s">
        <v>38</v>
      </c>
      <c r="C7">
        <v>96490</v>
      </c>
    </row>
    <row r="8" spans="1:7" x14ac:dyDescent="0.25">
      <c r="B8" t="s">
        <v>39</v>
      </c>
      <c r="C8">
        <v>8.31</v>
      </c>
    </row>
    <row r="10" spans="1:7" ht="15.75" thickBot="1" x14ac:dyDescent="0.3">
      <c r="A10" s="25" t="str">
        <f>'Eingabe der Messwerte'!B16</f>
        <v>Lösung</v>
      </c>
      <c r="B10" s="25" t="s">
        <v>40</v>
      </c>
    </row>
    <row r="11" spans="1:7" x14ac:dyDescent="0.25">
      <c r="A11" t="str">
        <f>'Eingabe der Messwerte'!B17</f>
        <v>A1</v>
      </c>
      <c r="B11">
        <f>SQRT(($C$5*$C$6*$C$8*(273.15+'Eingabe der Messwerte'!$C$12))/(2*$C$7^2*Konzentration!C4))*10^9</f>
        <v>42.957033380070349</v>
      </c>
    </row>
    <row r="12" spans="1:7" x14ac:dyDescent="0.25">
      <c r="A12" t="str">
        <f>'Eingabe der Messwerte'!B18</f>
        <v>A2</v>
      </c>
      <c r="B12">
        <f>SQRT(($C$5*$C$6*$C$8*(273.15+'Eingabe der Messwerte'!$C$12))/(2*$C$7^2*Konzentration!C5))*10^9</f>
        <v>60.750419205409244</v>
      </c>
    </row>
    <row r="13" spans="1:7" x14ac:dyDescent="0.25">
      <c r="A13" t="str">
        <f>'Eingabe der Messwerte'!B19</f>
        <v>A3</v>
      </c>
      <c r="B13">
        <f>SQRT(($C$5*$C$6*$C$8*(273.15+'Eingabe der Messwerte'!$C$12))/(2*$C$7^2*Konzentration!C6))*10^9</f>
        <v>78.285490374664874</v>
      </c>
    </row>
    <row r="14" spans="1:7" x14ac:dyDescent="0.25">
      <c r="A14" t="str">
        <f>'Eingabe der Messwerte'!B20</f>
        <v>A4</v>
      </c>
      <c r="B14">
        <f>SQRT(($C$5*$C$6*$C$8*(273.15+'Eingabe der Messwerte'!$C$12))/(2*$C$7^2*Konzentration!C7))*10^9</f>
        <v>135.73356693407402</v>
      </c>
    </row>
    <row r="15" spans="1:7" x14ac:dyDescent="0.25">
      <c r="A15" t="str">
        <f>'Eingabe der Messwerte'!B21</f>
        <v>A5</v>
      </c>
      <c r="B15">
        <f>SQRT(($C$5*$C$6*$C$8*(273.15+'Eingabe der Messwerte'!$C$12))/(2*$C$7^2*Konzentration!C8))*10^9</f>
        <v>304.62323976923341</v>
      </c>
    </row>
    <row r="16" spans="1:7" x14ac:dyDescent="0.25">
      <c r="A16" t="str">
        <f>'Eingabe der Messwerte'!B22</f>
        <v>B1</v>
      </c>
      <c r="B16">
        <f>SQRT(($C$5*$C$6*$C$8*(273.15+'Eingabe der Messwerte'!$C$12))/(2*$C$7^2*Konzentration!C9))*10^9</f>
        <v>95.768542545660551</v>
      </c>
    </row>
    <row r="17" spans="1:9" x14ac:dyDescent="0.25">
      <c r="A17" t="str">
        <f>'Eingabe der Messwerte'!B23</f>
        <v>B2</v>
      </c>
      <c r="B17">
        <f>SQRT(($C$5*$C$6*$C$8*(273.15+'Eingabe der Messwerte'!$C$12))/(2*$C$7^2*Konzentration!C10))*10^9</f>
        <v>123.5321858506581</v>
      </c>
    </row>
    <row r="18" spans="1:9" x14ac:dyDescent="0.25">
      <c r="A18" t="str">
        <f>'Eingabe der Messwerte'!B24</f>
        <v>B3</v>
      </c>
      <c r="B18">
        <f>SQRT(($C$5*$C$6*$C$8*(273.15+'Eingabe der Messwerte'!$C$12))/(2*$C$7^2*Konzentration!C11))*10^9</f>
        <v>303.56005643336232</v>
      </c>
    </row>
    <row r="19" spans="1:9" x14ac:dyDescent="0.25">
      <c r="A19" t="str">
        <f>'Eingabe der Messwerte'!B25</f>
        <v>B4</v>
      </c>
      <c r="B19">
        <f>SQRT(($C$5*$C$6*$C$8*(273.15+'Eingabe der Messwerte'!$C$12))/(2*$C$7^2*Konzentration!C12))*10^9</f>
        <v>428.01916697354307</v>
      </c>
    </row>
    <row r="20" spans="1:9" x14ac:dyDescent="0.25">
      <c r="A20" t="str">
        <f>'Eingabe der Messwerte'!B26</f>
        <v>B5</v>
      </c>
      <c r="B20">
        <f>SQRT(($C$5*$C$6*$C$8*(273.15+'Eingabe der Messwerte'!$C$12))/(2*$C$7^2*Konzentration!C13))*10^9</f>
        <v>679.27833103648607</v>
      </c>
    </row>
    <row r="21" spans="1:9" x14ac:dyDescent="0.25">
      <c r="A21" t="str">
        <f>'Eingabe der Messwerte'!B27</f>
        <v>C1</v>
      </c>
      <c r="B21">
        <f>SQRT(($C$5*$C$6*$C$8*(273.15+'Eingabe der Messwerte'!$C$12))/(2*$C$7^2*Konzentration!C14))*10^9</f>
        <v>339.19608595559225</v>
      </c>
    </row>
    <row r="22" spans="1:9" x14ac:dyDescent="0.25">
      <c r="A22" t="str">
        <f>'Eingabe der Messwerte'!B28</f>
        <v>C2</v>
      </c>
      <c r="B22">
        <f>SQRT(($C$5*$C$6*$C$8*(273.15+'Eingabe der Messwerte'!$C$12))/(2*$C$7^2*Konzentration!C15))*10^9</f>
        <v>390.48481485193804</v>
      </c>
    </row>
    <row r="23" spans="1:9" x14ac:dyDescent="0.25">
      <c r="A23" t="str">
        <f>'Eingabe der Messwerte'!B29</f>
        <v>C3</v>
      </c>
      <c r="B23">
        <f>SQRT(($C$5*$C$6*$C$8*(273.15+'Eingabe der Messwerte'!$C$12))/(2*$C$7^2*Konzentration!C16))*10^9</f>
        <v>476.72881729809501</v>
      </c>
    </row>
    <row r="24" spans="1:9" x14ac:dyDescent="0.25">
      <c r="A24" t="str">
        <f>'Eingabe der Messwerte'!B30</f>
        <v>C4</v>
      </c>
      <c r="B24">
        <f>SQRT(($C$5*$C$6*$C$8*(273.15+'Eingabe der Messwerte'!$C$12))/(2*$C$7^2*Konzentration!C17))*10^9</f>
        <v>554.75766071519797</v>
      </c>
    </row>
    <row r="25" spans="1:9" ht="15.75" thickBot="1" x14ac:dyDescent="0.3">
      <c r="A25" s="5" t="str">
        <f>'Eingabe der Messwerte'!B31</f>
        <v>C5</v>
      </c>
      <c r="B25" s="5">
        <f>SQRT(($C$5*$C$6*$C$8*(273.15+'Eingabe der Messwerte'!$C$12))/(2*$C$7^2*Konzentration!C18))*10^9</f>
        <v>957.50696742653179</v>
      </c>
    </row>
    <row r="27" spans="1:9" ht="23.25" x14ac:dyDescent="0.35">
      <c r="A27" s="33" t="s">
        <v>41</v>
      </c>
      <c r="B27" s="33"/>
      <c r="C27" s="33"/>
      <c r="D27" s="33"/>
      <c r="E27" s="33"/>
      <c r="F27" s="33"/>
      <c r="G27" s="33"/>
      <c r="H27" s="33"/>
      <c r="I27" s="33"/>
    </row>
    <row r="29" spans="1:9" ht="15.75" thickBot="1" x14ac:dyDescent="0.3">
      <c r="A29" s="25" t="s">
        <v>33</v>
      </c>
      <c r="B29" s="25" t="s">
        <v>42</v>
      </c>
      <c r="C29" s="25" t="s">
        <v>43</v>
      </c>
      <c r="D29" s="8"/>
    </row>
    <row r="30" spans="1:9" x14ac:dyDescent="0.25">
      <c r="A30">
        <f>LOG(Konzentration!C4)</f>
        <v>-1.300018159169229</v>
      </c>
      <c r="B30">
        <f>B11</f>
        <v>42.957033380070349</v>
      </c>
      <c r="C30">
        <f>LOG(B11)</f>
        <v>1.6330342812773366</v>
      </c>
    </row>
    <row r="31" spans="1:9" x14ac:dyDescent="0.25">
      <c r="A31">
        <f>LOG(Konzentration!C5)</f>
        <v>-1.6010481548332103</v>
      </c>
      <c r="B31">
        <f t="shared" ref="B31:B44" si="0">B12</f>
        <v>60.750419205409244</v>
      </c>
      <c r="C31">
        <f t="shared" ref="C31:C44" si="1">LOG(B12)</f>
        <v>1.783549279109327</v>
      </c>
    </row>
    <row r="32" spans="1:9" x14ac:dyDescent="0.25">
      <c r="A32">
        <f>LOG(Konzentration!C6)</f>
        <v>-1.8213121492324966</v>
      </c>
      <c r="B32">
        <f t="shared" si="0"/>
        <v>78.285490374664874</v>
      </c>
      <c r="C32">
        <f t="shared" si="1"/>
        <v>1.8936812763089703</v>
      </c>
    </row>
    <row r="33" spans="1:3" x14ac:dyDescent="0.25">
      <c r="A33">
        <f>LOG(Konzentration!C7)</f>
        <v>-2.299324120696467</v>
      </c>
      <c r="B33">
        <f t="shared" si="0"/>
        <v>135.73356693407402</v>
      </c>
      <c r="C33">
        <f t="shared" si="1"/>
        <v>2.1326872620409554</v>
      </c>
    </row>
    <row r="34" spans="1:3" x14ac:dyDescent="0.25">
      <c r="A34">
        <f>LOG(Konzentration!C8)</f>
        <v>-3.0014756619720178</v>
      </c>
      <c r="B34">
        <f t="shared" si="0"/>
        <v>304.62323976923341</v>
      </c>
      <c r="C34">
        <f t="shared" si="1"/>
        <v>2.4837630326787306</v>
      </c>
    </row>
    <row r="35" spans="1:3" x14ac:dyDescent="0.25">
      <c r="A35">
        <f>LOG(Konzentration!C9)</f>
        <v>-1.9963953529269682</v>
      </c>
      <c r="B35">
        <f t="shared" si="0"/>
        <v>95.768542545660551</v>
      </c>
      <c r="C35">
        <f t="shared" si="1"/>
        <v>1.9812228781562062</v>
      </c>
    </row>
    <row r="36" spans="1:3" x14ac:dyDescent="0.25">
      <c r="A36">
        <f>LOG(Konzentration!C10)</f>
        <v>-2.2175098489104141</v>
      </c>
      <c r="B36">
        <f t="shared" si="0"/>
        <v>123.5321858506581</v>
      </c>
      <c r="C36">
        <f t="shared" si="1"/>
        <v>2.091780126147929</v>
      </c>
    </row>
    <row r="37" spans="1:3" x14ac:dyDescent="0.25">
      <c r="A37">
        <f>LOG(Konzentration!C11)</f>
        <v>-2.9984388463984799</v>
      </c>
      <c r="B37">
        <f t="shared" si="0"/>
        <v>303.56005643336232</v>
      </c>
      <c r="C37">
        <f t="shared" si="1"/>
        <v>2.4822446248919618</v>
      </c>
    </row>
    <row r="38" spans="1:3" x14ac:dyDescent="0.25">
      <c r="A38">
        <f>LOG(Konzentration!C12)</f>
        <v>-3.2968760314841816</v>
      </c>
      <c r="B38">
        <f t="shared" si="0"/>
        <v>428.01916697354307</v>
      </c>
      <c r="C38">
        <f t="shared" si="1"/>
        <v>2.6314632174348129</v>
      </c>
    </row>
    <row r="39" spans="1:3" x14ac:dyDescent="0.25">
      <c r="A39">
        <f>LOG(Konzentration!C13)</f>
        <v>-3.698045118269492</v>
      </c>
      <c r="B39">
        <f t="shared" si="0"/>
        <v>679.27833103648607</v>
      </c>
      <c r="C39">
        <f t="shared" si="1"/>
        <v>2.8320477608274679</v>
      </c>
    </row>
    <row r="40" spans="1:3" x14ac:dyDescent="0.25">
      <c r="A40">
        <f>LOG(Konzentration!C14)</f>
        <v>-3.0948512610380616</v>
      </c>
      <c r="B40">
        <f t="shared" si="0"/>
        <v>339.19608595559225</v>
      </c>
      <c r="C40">
        <f t="shared" si="1"/>
        <v>2.5304508322117529</v>
      </c>
    </row>
    <row r="41" spans="1:3" x14ac:dyDescent="0.25">
      <c r="A41">
        <f>LOG(Konzentration!C15)</f>
        <v>-3.2171578960668632</v>
      </c>
      <c r="B41">
        <f t="shared" si="0"/>
        <v>390.48481485193804</v>
      </c>
      <c r="C41">
        <f t="shared" si="1"/>
        <v>2.5916041497261535</v>
      </c>
    </row>
    <row r="42" spans="1:3" x14ac:dyDescent="0.25">
      <c r="A42">
        <f>LOG(Konzentration!C16)</f>
        <v>-3.3904924065113473</v>
      </c>
      <c r="B42">
        <f t="shared" si="0"/>
        <v>476.72881729809501</v>
      </c>
      <c r="C42">
        <f t="shared" si="1"/>
        <v>2.6782714049483958</v>
      </c>
    </row>
    <row r="43" spans="1:3" x14ac:dyDescent="0.25">
      <c r="A43">
        <f>LOG(Konzentration!C17)</f>
        <v>-3.5221562129548381</v>
      </c>
      <c r="B43">
        <f t="shared" si="0"/>
        <v>554.75766071519797</v>
      </c>
      <c r="C43">
        <f t="shared" si="1"/>
        <v>2.7441033081701409</v>
      </c>
    </row>
    <row r="44" spans="1:3" ht="15.75" thickBot="1" x14ac:dyDescent="0.3">
      <c r="A44" s="5">
        <f>LOG(Konzentration!C18)</f>
        <v>-3.9962334823217494</v>
      </c>
      <c r="B44" s="5">
        <f t="shared" si="0"/>
        <v>957.50696742653179</v>
      </c>
      <c r="C44" s="5">
        <f t="shared" si="1"/>
        <v>2.9811419428535966</v>
      </c>
    </row>
  </sheetData>
  <mergeCells count="3">
    <mergeCell ref="A3:B3"/>
    <mergeCell ref="A27:I27"/>
    <mergeCell ref="A1:C1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635B-689D-4E4C-958E-729528721E79}">
  <sheetPr codeName="Tabelle6"/>
  <dimension ref="A1:I44"/>
  <sheetViews>
    <sheetView topLeftCell="A8" workbookViewId="0">
      <selection activeCell="G21" sqref="G21"/>
    </sheetView>
  </sheetViews>
  <sheetFormatPr baseColWidth="10" defaultRowHeight="15" x14ac:dyDescent="0.25"/>
  <cols>
    <col min="1" max="1" width="13.28515625" bestFit="1" customWidth="1"/>
    <col min="2" max="2" width="26.7109375" bestFit="1" customWidth="1"/>
    <col min="3" max="3" width="26" bestFit="1" customWidth="1"/>
  </cols>
  <sheetData>
    <row r="1" spans="1:7" ht="36" x14ac:dyDescent="0.55000000000000004">
      <c r="A1" s="35" t="str">
        <f>CONCATENATE("Debye-Radius bei ", 'Eingabe der Messwerte'!C13, "°C")</f>
        <v>Debye-Radius bei 40°C</v>
      </c>
      <c r="B1" s="35"/>
      <c r="C1" s="35"/>
      <c r="D1" s="12"/>
      <c r="E1" s="12"/>
    </row>
    <row r="3" spans="1:7" ht="23.25" x14ac:dyDescent="0.35">
      <c r="A3" s="34" t="s">
        <v>35</v>
      </c>
      <c r="B3" s="34"/>
    </row>
    <row r="4" spans="1:7" x14ac:dyDescent="0.25">
      <c r="G4" s="13"/>
    </row>
    <row r="5" spans="1:7" x14ac:dyDescent="0.25">
      <c r="B5" s="16" t="s">
        <v>37</v>
      </c>
      <c r="C5" s="17">
        <v>8.8539999999999992E-12</v>
      </c>
    </row>
    <row r="6" spans="1:7" x14ac:dyDescent="0.25">
      <c r="B6" s="16" t="s">
        <v>36</v>
      </c>
      <c r="C6" s="3">
        <v>78.5</v>
      </c>
    </row>
    <row r="7" spans="1:7" x14ac:dyDescent="0.25">
      <c r="B7" s="3" t="s">
        <v>38</v>
      </c>
      <c r="C7" s="3">
        <v>96490</v>
      </c>
    </row>
    <row r="8" spans="1:7" x14ac:dyDescent="0.25">
      <c r="B8" s="3" t="s">
        <v>39</v>
      </c>
      <c r="C8" s="3">
        <v>8.31</v>
      </c>
    </row>
    <row r="10" spans="1:7" ht="15.75" thickBot="1" x14ac:dyDescent="0.3">
      <c r="A10" s="25" t="str">
        <f>'Eingabe der Messwerte'!B16</f>
        <v>Lösung</v>
      </c>
      <c r="B10" s="25" t="s">
        <v>40</v>
      </c>
    </row>
    <row r="11" spans="1:7" x14ac:dyDescent="0.25">
      <c r="A11" t="str">
        <f>'Eingabe der Messwerte'!B17</f>
        <v>A1</v>
      </c>
      <c r="B11">
        <f>SQRT(($C$5*$C$6*$C$8*(273.15+'Eingabe der Messwerte'!$C$13))/(2*$C$7^2*Konzentration!C4))*10^9</f>
        <v>44.02436317137262</v>
      </c>
    </row>
    <row r="12" spans="1:7" x14ac:dyDescent="0.25">
      <c r="A12" t="str">
        <f>'Eingabe der Messwerte'!B18</f>
        <v>A2</v>
      </c>
      <c r="B12">
        <f>SQRT(($C$5*$C$6*$C$8*(273.15+'Eingabe der Messwerte'!$C$13))/(2*$C$7^2*Konzentration!C5))*10^9</f>
        <v>62.259851471793773</v>
      </c>
    </row>
    <row r="13" spans="1:7" x14ac:dyDescent="0.25">
      <c r="A13" t="str">
        <f>'Eingabe der Messwerte'!B19</f>
        <v>A3</v>
      </c>
      <c r="B13">
        <f>SQRT(($C$5*$C$6*$C$8*(273.15+'Eingabe der Messwerte'!$C$13))/(2*$C$7^2*Konzentration!C6))*10^9</f>
        <v>80.230606913889233</v>
      </c>
    </row>
    <row r="14" spans="1:7" x14ac:dyDescent="0.25">
      <c r="A14" t="str">
        <f>'Eingabe der Messwerte'!B20</f>
        <v>A4</v>
      </c>
      <c r="B14">
        <f>SQRT(($C$5*$C$6*$C$8*(273.15+'Eingabe der Messwerte'!$C$13))/(2*$C$7^2*Konzentration!C7))*10^9</f>
        <v>139.10606424753308</v>
      </c>
    </row>
    <row r="15" spans="1:7" x14ac:dyDescent="0.25">
      <c r="A15" t="str">
        <f>'Eingabe der Messwerte'!B21</f>
        <v>A5</v>
      </c>
      <c r="B15">
        <f>SQRT(($C$5*$C$6*$C$8*(273.15+'Eingabe der Messwerte'!$C$13))/(2*$C$7^2*Konzentration!C8))*10^9</f>
        <v>312.19204593077723</v>
      </c>
    </row>
    <row r="16" spans="1:7" x14ac:dyDescent="0.25">
      <c r="A16" t="str">
        <f>'Eingabe der Messwerte'!B22</f>
        <v>B1</v>
      </c>
      <c r="B16">
        <f>SQRT(($C$5*$C$6*$C$8*(273.15+'Eingabe der Messwerte'!$C$13))/(2*$C$7^2*Konzentration!C9))*10^9</f>
        <v>98.148050870274176</v>
      </c>
    </row>
    <row r="17" spans="1:9" x14ac:dyDescent="0.25">
      <c r="A17" t="str">
        <f>'Eingabe der Messwerte'!B23</f>
        <v>B2</v>
      </c>
      <c r="B17">
        <f>SQRT(($C$5*$C$6*$C$8*(273.15+'Eingabe der Messwerte'!$C$13))/(2*$C$7^2*Konzentration!C10))*10^9</f>
        <v>126.60152215646239</v>
      </c>
    </row>
    <row r="18" spans="1:9" x14ac:dyDescent="0.25">
      <c r="A18" t="str">
        <f>'Eingabe der Messwerte'!B24</f>
        <v>B3</v>
      </c>
      <c r="B18">
        <f>SQRT(($C$5*$C$6*$C$8*(273.15+'Eingabe der Messwerte'!$C$13))/(2*$C$7^2*Konzentration!C11))*10^9</f>
        <v>311.10244626308105</v>
      </c>
    </row>
    <row r="19" spans="1:9" x14ac:dyDescent="0.25">
      <c r="A19" t="str">
        <f>'Eingabe der Messwerte'!B25</f>
        <v>B4</v>
      </c>
      <c r="B19">
        <f>SQRT(($C$5*$C$6*$C$8*(273.15+'Eingabe der Messwerte'!$C$13))/(2*$C$7^2*Konzentration!C12))*10^9</f>
        <v>438.65392389721819</v>
      </c>
    </row>
    <row r="20" spans="1:9" x14ac:dyDescent="0.25">
      <c r="A20" t="str">
        <f>'Eingabe der Messwerte'!B26</f>
        <v>B5</v>
      </c>
      <c r="B20">
        <f>SQRT(($C$5*$C$6*$C$8*(273.15+'Eingabe der Messwerte'!$C$13))/(2*$C$7^2*Konzentration!C13))*10^9</f>
        <v>696.15598627134909</v>
      </c>
    </row>
    <row r="21" spans="1:9" x14ac:dyDescent="0.25">
      <c r="A21" t="str">
        <f>'Eingabe der Messwerte'!B27</f>
        <v>C1</v>
      </c>
      <c r="B21">
        <f>SQRT(($C$5*$C$6*$C$8*(273.15+'Eingabe der Messwerte'!$C$13))/(2*$C$7^2*Konzentration!C14))*10^9</f>
        <v>347.62390461872866</v>
      </c>
    </row>
    <row r="22" spans="1:9" x14ac:dyDescent="0.25">
      <c r="A22" t="str">
        <f>'Eingabe der Messwerte'!B28</f>
        <v>C2</v>
      </c>
      <c r="B22">
        <f>SQRT(($C$5*$C$6*$C$8*(273.15+'Eingabe der Messwerte'!$C$13))/(2*$C$7^2*Konzentration!C15))*10^9</f>
        <v>400.18697636423627</v>
      </c>
    </row>
    <row r="23" spans="1:9" x14ac:dyDescent="0.25">
      <c r="A23" t="str">
        <f>'Eingabe der Messwerte'!B29</f>
        <v>C3</v>
      </c>
      <c r="B23">
        <f>SQRT(($C$5*$C$6*$C$8*(273.15+'Eingabe der Messwerte'!$C$13))/(2*$C$7^2*Konzentration!C16))*10^9</f>
        <v>488.57383612359473</v>
      </c>
    </row>
    <row r="24" spans="1:9" x14ac:dyDescent="0.25">
      <c r="A24" t="str">
        <f>'Eingabe der Messwerte'!B30</f>
        <v>C4</v>
      </c>
      <c r="B24">
        <f>SQRT(($C$5*$C$6*$C$8*(273.15+'Eingabe der Messwerte'!$C$13))/(2*$C$7^2*Konzentration!C17))*10^9</f>
        <v>568.54141931406798</v>
      </c>
    </row>
    <row r="25" spans="1:9" ht="15.75" thickBot="1" x14ac:dyDescent="0.3">
      <c r="A25" s="5" t="str">
        <f>'Eingabe der Messwerte'!B31</f>
        <v>C5</v>
      </c>
      <c r="B25" s="5">
        <f>SQRT(($C$5*$C$6*$C$8*(273.15+'Eingabe der Messwerte'!$C$13))/(2*$C$7^2*Konzentration!C18))*10^9</f>
        <v>981.29761662410829</v>
      </c>
    </row>
    <row r="27" spans="1:9" ht="23.25" x14ac:dyDescent="0.35">
      <c r="A27" s="33" t="s">
        <v>41</v>
      </c>
      <c r="B27" s="33"/>
      <c r="C27" s="33"/>
      <c r="D27" s="33"/>
      <c r="E27" s="33"/>
      <c r="F27" s="33"/>
      <c r="G27" s="33"/>
      <c r="H27" s="33"/>
      <c r="I27" s="33"/>
    </row>
    <row r="29" spans="1:9" ht="15.75" thickBot="1" x14ac:dyDescent="0.3">
      <c r="A29" s="25" t="s">
        <v>33</v>
      </c>
      <c r="B29" s="25" t="s">
        <v>42</v>
      </c>
      <c r="C29" s="25" t="s">
        <v>43</v>
      </c>
      <c r="D29" s="8"/>
    </row>
    <row r="30" spans="1:9" x14ac:dyDescent="0.25">
      <c r="A30">
        <f>LOG(Konzentration!C4)</f>
        <v>-1.300018159169229</v>
      </c>
      <c r="B30">
        <f>B11</f>
        <v>44.02436317137262</v>
      </c>
      <c r="C30">
        <f>LOG(B11)</f>
        <v>1.6436930824551208</v>
      </c>
    </row>
    <row r="31" spans="1:9" x14ac:dyDescent="0.25">
      <c r="A31">
        <f>LOG(Konzentration!C5)</f>
        <v>-1.6010481548332103</v>
      </c>
      <c r="B31">
        <f t="shared" ref="B31:B44" si="0">B12</f>
        <v>62.259851471793773</v>
      </c>
      <c r="C31">
        <f t="shared" ref="C31:C44" si="1">LOG(B12)</f>
        <v>1.7942080802871114</v>
      </c>
    </row>
    <row r="32" spans="1:9" x14ac:dyDescent="0.25">
      <c r="A32">
        <f>LOG(Konzentration!C6)</f>
        <v>-1.8213121492324966</v>
      </c>
      <c r="B32">
        <f t="shared" si="0"/>
        <v>80.230606913889233</v>
      </c>
      <c r="C32">
        <f t="shared" si="1"/>
        <v>1.9043400774867545</v>
      </c>
    </row>
    <row r="33" spans="1:3" x14ac:dyDescent="0.25">
      <c r="A33">
        <f>LOG(Konzentration!C7)</f>
        <v>-2.299324120696467</v>
      </c>
      <c r="B33">
        <f t="shared" si="0"/>
        <v>139.10606424753308</v>
      </c>
      <c r="C33">
        <f t="shared" si="1"/>
        <v>2.1433460632187398</v>
      </c>
    </row>
    <row r="34" spans="1:3" x14ac:dyDescent="0.25">
      <c r="A34">
        <f>LOG(Konzentration!C8)</f>
        <v>-3.0014756619720178</v>
      </c>
      <c r="B34">
        <f t="shared" si="0"/>
        <v>312.19204593077723</v>
      </c>
      <c r="C34">
        <f t="shared" si="1"/>
        <v>2.4944218338565149</v>
      </c>
    </row>
    <row r="35" spans="1:3" x14ac:dyDescent="0.25">
      <c r="A35">
        <f>LOG(Konzentration!C9)</f>
        <v>-1.9963953529269682</v>
      </c>
      <c r="B35">
        <f t="shared" si="0"/>
        <v>98.148050870274176</v>
      </c>
      <c r="C35">
        <f t="shared" si="1"/>
        <v>1.9918816793339904</v>
      </c>
    </row>
    <row r="36" spans="1:3" x14ac:dyDescent="0.25">
      <c r="A36">
        <f>LOG(Konzentration!C10)</f>
        <v>-2.2175098489104141</v>
      </c>
      <c r="B36">
        <f t="shared" si="0"/>
        <v>126.60152215646239</v>
      </c>
      <c r="C36">
        <f t="shared" si="1"/>
        <v>2.1024389273257134</v>
      </c>
    </row>
    <row r="37" spans="1:3" x14ac:dyDescent="0.25">
      <c r="A37">
        <f>LOG(Konzentration!C11)</f>
        <v>-2.9984388463984799</v>
      </c>
      <c r="B37">
        <f t="shared" si="0"/>
        <v>311.10244626308105</v>
      </c>
      <c r="C37">
        <f t="shared" si="1"/>
        <v>2.4929034260697462</v>
      </c>
    </row>
    <row r="38" spans="1:3" x14ac:dyDescent="0.25">
      <c r="A38">
        <f>LOG(Konzentration!C12)</f>
        <v>-3.2968760314841816</v>
      </c>
      <c r="B38">
        <f t="shared" si="0"/>
        <v>438.65392389721819</v>
      </c>
      <c r="C38">
        <f t="shared" si="1"/>
        <v>2.6421220186125969</v>
      </c>
    </row>
    <row r="39" spans="1:3" x14ac:dyDescent="0.25">
      <c r="A39">
        <f>LOG(Konzentration!C13)</f>
        <v>-3.698045118269492</v>
      </c>
      <c r="B39">
        <f t="shared" si="0"/>
        <v>696.15598627134909</v>
      </c>
      <c r="C39">
        <f t="shared" si="1"/>
        <v>2.8427065620052523</v>
      </c>
    </row>
    <row r="40" spans="1:3" x14ac:dyDescent="0.25">
      <c r="A40">
        <f>LOG(Konzentration!C14)</f>
        <v>-3.0948512610380616</v>
      </c>
      <c r="B40">
        <f t="shared" si="0"/>
        <v>347.62390461872866</v>
      </c>
      <c r="C40">
        <f t="shared" si="1"/>
        <v>2.5411096333895369</v>
      </c>
    </row>
    <row r="41" spans="1:3" x14ac:dyDescent="0.25">
      <c r="A41">
        <f>LOG(Konzentration!C15)</f>
        <v>-3.2171578960668632</v>
      </c>
      <c r="B41">
        <f t="shared" si="0"/>
        <v>400.18697636423627</v>
      </c>
      <c r="C41">
        <f t="shared" si="1"/>
        <v>2.6022629509039379</v>
      </c>
    </row>
    <row r="42" spans="1:3" x14ac:dyDescent="0.25">
      <c r="A42">
        <f>LOG(Konzentration!C16)</f>
        <v>-3.3904924065113473</v>
      </c>
      <c r="B42">
        <f t="shared" si="0"/>
        <v>488.57383612359473</v>
      </c>
      <c r="C42">
        <f t="shared" si="1"/>
        <v>2.6889302061261797</v>
      </c>
    </row>
    <row r="43" spans="1:3" x14ac:dyDescent="0.25">
      <c r="A43">
        <f>LOG(Konzentration!C17)</f>
        <v>-3.5221562129548381</v>
      </c>
      <c r="B43">
        <f t="shared" si="0"/>
        <v>568.54141931406798</v>
      </c>
      <c r="C43">
        <f t="shared" si="1"/>
        <v>2.7547621093479253</v>
      </c>
    </row>
    <row r="44" spans="1:3" ht="15.75" thickBot="1" x14ac:dyDescent="0.3">
      <c r="A44" s="5">
        <f>LOG(Konzentration!C18)</f>
        <v>-3.9962334823217494</v>
      </c>
      <c r="B44" s="5">
        <f t="shared" si="0"/>
        <v>981.29761662410829</v>
      </c>
      <c r="C44" s="5">
        <f t="shared" si="1"/>
        <v>2.991800744031381</v>
      </c>
    </row>
  </sheetData>
  <mergeCells count="3">
    <mergeCell ref="A3:B3"/>
    <mergeCell ref="A27:I27"/>
    <mergeCell ref="A1:C1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BFE06-0E3B-4BFF-960A-6789FF962C77}">
  <sheetPr codeName="Tabelle7"/>
  <dimension ref="A1:F85"/>
  <sheetViews>
    <sheetView tabSelected="1" topLeftCell="A35" workbookViewId="0">
      <selection activeCell="C9" sqref="C9"/>
    </sheetView>
  </sheetViews>
  <sheetFormatPr baseColWidth="10" defaultRowHeight="15" x14ac:dyDescent="0.25"/>
  <cols>
    <col min="2" max="2" width="16.140625" bestFit="1" customWidth="1"/>
    <col min="3" max="3" width="12.7109375" bestFit="1" customWidth="1"/>
    <col min="4" max="4" width="15.5703125" bestFit="1" customWidth="1"/>
    <col min="5" max="5" width="19.28515625" bestFit="1" customWidth="1"/>
  </cols>
  <sheetData>
    <row r="1" spans="1:6" ht="36" x14ac:dyDescent="0.55000000000000004">
      <c r="A1" s="35" t="s">
        <v>44</v>
      </c>
      <c r="B1" s="35"/>
      <c r="C1" s="35"/>
      <c r="D1" s="35"/>
    </row>
    <row r="3" spans="1:6" ht="23.25" x14ac:dyDescent="0.35">
      <c r="B3" s="34" t="s">
        <v>45</v>
      </c>
      <c r="C3" s="34"/>
      <c r="D3" s="34"/>
    </row>
    <row r="5" spans="1:6" ht="15.75" thickBot="1" x14ac:dyDescent="0.3">
      <c r="B5" s="25"/>
      <c r="C5" s="25" t="s">
        <v>50</v>
      </c>
      <c r="D5" s="25" t="s">
        <v>51</v>
      </c>
      <c r="E5" s="25" t="s">
        <v>60</v>
      </c>
    </row>
    <row r="6" spans="1:6" x14ac:dyDescent="0.25">
      <c r="B6" s="26" t="s">
        <v>46</v>
      </c>
      <c r="C6" s="20">
        <f>SLOPE('Dissoziation bei 25°C'!B25:B39,'Dissoziation bei 25°C'!A25:A39)</f>
        <v>-0.45421070249298157</v>
      </c>
      <c r="D6">
        <f>INTERCEPT('Dissoziation bei 25°C'!B25:B39,'Dissoziation bei 25°C'!A25:A39)</f>
        <v>-0.28108701012254922</v>
      </c>
      <c r="E6">
        <f>_xlfn.STDEV.S(E14:E28)</f>
        <v>1.8074287606375864E-2</v>
      </c>
    </row>
    <row r="7" spans="1:6" x14ac:dyDescent="0.25">
      <c r="B7" s="27" t="s">
        <v>47</v>
      </c>
      <c r="C7" s="21">
        <f>SLOPE('Dissoziation bei 40°C'!B26:B40,'Dissoziation bei 25°C'!A26:A40)</f>
        <v>-0.5647732993138016</v>
      </c>
      <c r="D7" s="9">
        <f>INTERCEPT('Dissoziation bei 40°C'!B26:B40,'Dissoziation bei 25°C'!A26:A40)</f>
        <v>-0.56536249803675531</v>
      </c>
      <c r="E7" s="9">
        <f>_xlfn.STDEV.S(E33:E47)</f>
        <v>0.24545653957209845</v>
      </c>
    </row>
    <row r="8" spans="1:6" x14ac:dyDescent="0.25">
      <c r="B8" s="26" t="s">
        <v>48</v>
      </c>
      <c r="C8" s="20">
        <f>SLOPE('Debye-Radius 25°C'!C30:C44,'Debye-Radius 25°C'!A30:A44)</f>
        <v>-0.5</v>
      </c>
      <c r="D8">
        <f>INTERCEPT('Debye-Radius 25°C'!C30:C44,'Debye-Radius 25°C'!A30:A44)</f>
        <v>0.98302520169272189</v>
      </c>
      <c r="E8">
        <f>_xlfn.STDEV.S(E52:E66)</f>
        <v>0</v>
      </c>
    </row>
    <row r="9" spans="1:6" ht="15.75" thickBot="1" x14ac:dyDescent="0.3">
      <c r="B9" s="28" t="s">
        <v>49</v>
      </c>
      <c r="C9" s="22">
        <f>SLOPE('Debye-Radius 40°C'!C31:C45,'Debye-Radius 25°C'!A31:A45)</f>
        <v>-0.5</v>
      </c>
      <c r="D9" s="5">
        <f>INTERCEPT('Debye-Radius 40°C'!C31:C45,'Debye-Radius 25°C'!A31:A45)</f>
        <v>0.99368400287050607</v>
      </c>
      <c r="E9" s="5">
        <f>_xlfn.STDEV.S(E71:E85)</f>
        <v>0</v>
      </c>
    </row>
    <row r="11" spans="1:6" ht="23.25" x14ac:dyDescent="0.35">
      <c r="B11" s="37" t="s">
        <v>56</v>
      </c>
      <c r="C11" s="37"/>
      <c r="D11" s="37"/>
      <c r="E11" s="37"/>
      <c r="F11" s="37"/>
    </row>
    <row r="13" spans="1:6" ht="15.75" thickBot="1" x14ac:dyDescent="0.3">
      <c r="B13" s="25" t="s">
        <v>52</v>
      </c>
      <c r="C13" s="25" t="s">
        <v>53</v>
      </c>
      <c r="D13" s="25" t="s">
        <v>54</v>
      </c>
      <c r="E13" s="25" t="s">
        <v>55</v>
      </c>
    </row>
    <row r="14" spans="1:6" x14ac:dyDescent="0.25">
      <c r="B14">
        <f>LOG(Konzentration!B4)</f>
        <v>1.699981840830771</v>
      </c>
      <c r="C14">
        <f>'Dissoziation bei 25°C'!B25</f>
        <v>0.27001815916922889</v>
      </c>
      <c r="D14">
        <f>$C$6*LOG(Konzentration!C4)+$D$6</f>
        <v>0.30939515120733907</v>
      </c>
      <c r="E14">
        <f>C14-D14</f>
        <v>-3.9376992038110181E-2</v>
      </c>
    </row>
    <row r="15" spans="1:6" x14ac:dyDescent="0.25">
      <c r="B15">
        <f>LOG(Konzentration!B5)</f>
        <v>1.3989518451667897</v>
      </c>
      <c r="C15">
        <f>'Dissoziation bei 25°C'!B26</f>
        <v>0.46104815483320977</v>
      </c>
      <c r="D15">
        <f>$C$6*LOG(Konzentration!C5)+$D$6</f>
        <v>0.44612619700933509</v>
      </c>
      <c r="E15">
        <f t="shared" ref="E15:E28" si="0">C15-D15</f>
        <v>1.4921957823874676E-2</v>
      </c>
    </row>
    <row r="16" spans="1:6" x14ac:dyDescent="0.25">
      <c r="B16">
        <f>LOG(Konzentration!B6)</f>
        <v>1.1786878507675034</v>
      </c>
      <c r="C16">
        <f>'Dissoziation bei 25°C'!B27</f>
        <v>0.57131214923249618</v>
      </c>
      <c r="D16">
        <f>$C$6*LOG(Konzentration!C6)+$D$6</f>
        <v>0.5461724606393451</v>
      </c>
      <c r="E16">
        <f t="shared" si="0"/>
        <v>2.5139688593151077E-2</v>
      </c>
    </row>
    <row r="17" spans="2:6" x14ac:dyDescent="0.25">
      <c r="B17">
        <f>LOG(Konzentration!B7)</f>
        <v>0.70067587930353292</v>
      </c>
      <c r="C17">
        <f>'Dissoziation bei 25°C'!B28</f>
        <v>0.76932412069646705</v>
      </c>
      <c r="D17">
        <f>$C$6*LOG(Konzentration!C7)+$D$6</f>
        <v>0.76329061399805009</v>
      </c>
      <c r="E17">
        <f t="shared" si="0"/>
        <v>6.0335066984169572E-3</v>
      </c>
    </row>
    <row r="18" spans="2:6" x14ac:dyDescent="0.25">
      <c r="B18">
        <f>LOG(Konzentration!B8)</f>
        <v>-1.4756619720177201E-3</v>
      </c>
      <c r="C18">
        <f>'Dissoziation bei 25°C'!B29</f>
        <v>1.091475661972017</v>
      </c>
      <c r="D18">
        <f>$C$6*LOG(Konzentration!C8)+$D$6</f>
        <v>1.082215358817348</v>
      </c>
      <c r="E18">
        <f t="shared" si="0"/>
        <v>9.2603031546689696E-3</v>
      </c>
    </row>
    <row r="19" spans="2:6" x14ac:dyDescent="0.25">
      <c r="B19">
        <f>LOG(Konzentration!B9)</f>
        <v>1.0036046470730318</v>
      </c>
      <c r="C19">
        <f>'Dissoziation bei 25°C'!B30</f>
        <v>0.61639535292696812</v>
      </c>
      <c r="D19">
        <f>$C$6*LOG(Konzentration!C9)+$D$6</f>
        <v>0.62569712558413293</v>
      </c>
      <c r="E19">
        <f t="shared" si="0"/>
        <v>-9.3017726571648085E-3</v>
      </c>
    </row>
    <row r="20" spans="2:6" x14ac:dyDescent="0.25">
      <c r="B20">
        <f>LOG(Konzentration!B10)</f>
        <v>0.78249015108958564</v>
      </c>
      <c r="C20">
        <f>'Dissoziation bei 25°C'!B31</f>
        <v>0.71750984891041425</v>
      </c>
      <c r="D20">
        <f>$C$6*LOG(Konzentration!C10)+$D$6</f>
        <v>0.7261296961361553</v>
      </c>
      <c r="E20">
        <f t="shared" si="0"/>
        <v>-8.6198472257410508E-3</v>
      </c>
    </row>
    <row r="21" spans="2:6" x14ac:dyDescent="0.25">
      <c r="B21">
        <f>LOG(Konzentration!B11)</f>
        <v>1.5611536015199474E-3</v>
      </c>
      <c r="C21">
        <f>'Dissoziation bei 25°C'!B32</f>
        <v>1.0884388463984793</v>
      </c>
      <c r="D21">
        <f>$C$6*LOG(Konzentration!C11)+$D$6</f>
        <v>1.0808360046823497</v>
      </c>
      <c r="E21">
        <f t="shared" si="0"/>
        <v>7.6028417161295714E-3</v>
      </c>
    </row>
    <row r="22" spans="2:6" x14ac:dyDescent="0.25">
      <c r="B22">
        <f>LOG(Konzentration!B12)</f>
        <v>-0.29687603148418157</v>
      </c>
      <c r="C22">
        <f>'Dissoziation bei 25°C'!B33</f>
        <v>1.2268760314841807</v>
      </c>
      <c r="D22">
        <f>$C$6*LOG(Konzentration!C12)+$D$6</f>
        <v>1.2163893681701543</v>
      </c>
      <c r="E22">
        <f t="shared" si="0"/>
        <v>1.0486663314026368E-2</v>
      </c>
    </row>
    <row r="23" spans="2:6" x14ac:dyDescent="0.25">
      <c r="B23">
        <f>LOG(Konzentration!B13)</f>
        <v>-0.69804511826949223</v>
      </c>
      <c r="C23">
        <f>'Dissoziation bei 25°C'!B34</f>
        <v>1.4080451182694915</v>
      </c>
      <c r="D23">
        <f>$C$6*LOG(Konzentration!C13)+$D$6</f>
        <v>1.3986046608973779</v>
      </c>
      <c r="E23">
        <f t="shared" si="0"/>
        <v>9.4404573721136309E-3</v>
      </c>
    </row>
    <row r="24" spans="2:6" x14ac:dyDescent="0.25">
      <c r="B24">
        <f>LOG(Konzentration!B14)</f>
        <v>-9.4851261038061824E-2</v>
      </c>
      <c r="C24">
        <f>'Dissoziation bei 25°C'!B35</f>
        <v>1.1348512610380612</v>
      </c>
      <c r="D24">
        <f>$C$6*LOG(Konzentration!C14)+$D$6</f>
        <v>1.1246275552648388</v>
      </c>
      <c r="E24">
        <f t="shared" si="0"/>
        <v>1.0223705773222402E-2</v>
      </c>
    </row>
    <row r="25" spans="2:6" x14ac:dyDescent="0.25">
      <c r="B25">
        <f>LOG(Konzentration!B15)</f>
        <v>-0.21715789606686339</v>
      </c>
      <c r="C25">
        <f>'Dissoziation bei 25°C'!B36</f>
        <v>1.1871578960668632</v>
      </c>
      <c r="D25">
        <f>$C$6*LOG(Konzentration!C15)+$D$6</f>
        <v>1.1801805378808234</v>
      </c>
      <c r="E25">
        <f t="shared" si="0"/>
        <v>6.9773581860397282E-3</v>
      </c>
    </row>
    <row r="26" spans="2:6" x14ac:dyDescent="0.25">
      <c r="B26">
        <f>LOG(Konzentration!B16)</f>
        <v>-0.3904924065113472</v>
      </c>
      <c r="C26">
        <f>'Dissoziation bei 25°C'!B37</f>
        <v>1.2604924065113465</v>
      </c>
      <c r="D26">
        <f>$C$6*LOG(Konzentration!C16)+$D$6</f>
        <v>1.2589109276360895</v>
      </c>
      <c r="E26">
        <f t="shared" si="0"/>
        <v>1.5814788752570585E-3</v>
      </c>
    </row>
    <row r="27" spans="2:6" x14ac:dyDescent="0.25">
      <c r="B27">
        <f>LOG(Konzentration!B17)</f>
        <v>-0.52215621295483816</v>
      </c>
      <c r="C27">
        <f>'Dissoziation bei 25°C'!B38</f>
        <v>1.3121562129548381</v>
      </c>
      <c r="D27">
        <f>$C$6*LOG(Konzentration!C17)+$D$6</f>
        <v>1.3187140376536872</v>
      </c>
      <c r="E27">
        <f t="shared" si="0"/>
        <v>-6.5578246988491351E-3</v>
      </c>
    </row>
    <row r="28" spans="2:6" ht="15.75" thickBot="1" x14ac:dyDescent="0.3">
      <c r="B28" s="5">
        <f>LOG(Konzentration!B18)</f>
        <v>-0.99623348232174957</v>
      </c>
      <c r="C28" s="5">
        <f>'Dissoziation bei 25°C'!B39</f>
        <v>1.4962334823217489</v>
      </c>
      <c r="D28" s="5">
        <f>$C$6*LOG(Konzentration!C18)+$D$6</f>
        <v>1.5340450072087868</v>
      </c>
      <c r="E28" s="5">
        <f t="shared" si="0"/>
        <v>-3.7811524887037873E-2</v>
      </c>
    </row>
    <row r="30" spans="2:6" ht="23.25" x14ac:dyDescent="0.35">
      <c r="B30" s="37" t="s">
        <v>57</v>
      </c>
      <c r="C30" s="37"/>
      <c r="D30" s="37"/>
      <c r="E30" s="37"/>
      <c r="F30" s="37"/>
    </row>
    <row r="32" spans="2:6" ht="15.75" thickBot="1" x14ac:dyDescent="0.3">
      <c r="B32" s="25" t="s">
        <v>52</v>
      </c>
      <c r="C32" s="25" t="s">
        <v>53</v>
      </c>
      <c r="D32" s="25" t="s">
        <v>54</v>
      </c>
      <c r="E32" s="25" t="s">
        <v>55</v>
      </c>
    </row>
    <row r="33" spans="2:5" x14ac:dyDescent="0.25">
      <c r="B33">
        <f>LOG(Konzentration!B4)</f>
        <v>1.699981840830771</v>
      </c>
      <c r="C33">
        <f>'Dissoziation bei 40°C'!B25</f>
        <v>0.24001815916922861</v>
      </c>
      <c r="D33">
        <f>$C$7*LOG(Konzentration!C4)+$D$7</f>
        <v>0.16885304688510505</v>
      </c>
      <c r="E33">
        <f>C33-D33</f>
        <v>7.1165112284123561E-2</v>
      </c>
    </row>
    <row r="34" spans="2:5" x14ac:dyDescent="0.25">
      <c r="B34">
        <f>LOG(Konzentration!B5)</f>
        <v>1.3989518451667897</v>
      </c>
      <c r="C34">
        <f>'Dissoziation bei 40°C'!B26</f>
        <v>0.40104815483320971</v>
      </c>
      <c r="D34">
        <f>$C$7*LOG(Konzentration!C5)+$D$7</f>
        <v>0.33886675072867112</v>
      </c>
      <c r="E34">
        <f t="shared" ref="E34:E47" si="1">C34-D34</f>
        <v>6.2181404104538596E-2</v>
      </c>
    </row>
    <row r="35" spans="2:5" x14ac:dyDescent="0.25">
      <c r="B35">
        <f>LOG(Konzentration!B6)</f>
        <v>1.1786878507675034</v>
      </c>
      <c r="C35">
        <f>'Dissoziation bei 40°C'!B27</f>
        <v>0.50131214923249645</v>
      </c>
      <c r="D35">
        <f>$C$7*LOG(Konzentration!C6)+$D$7</f>
        <v>0.46326597356559285</v>
      </c>
      <c r="E35">
        <f t="shared" si="1"/>
        <v>3.8046175666903603E-2</v>
      </c>
    </row>
    <row r="36" spans="2:5" x14ac:dyDescent="0.25">
      <c r="B36">
        <f>LOG(Konzentration!B7)</f>
        <v>0.70067587930353292</v>
      </c>
      <c r="C36">
        <f>'Dissoziation bei 40°C'!B28</f>
        <v>0.72932412069646724</v>
      </c>
      <c r="D36">
        <f>$C$7*LOG(Konzentration!C7)+$D$7</f>
        <v>0.73323437180079409</v>
      </c>
      <c r="E36">
        <f t="shared" si="1"/>
        <v>-3.9102511043268562E-3</v>
      </c>
    </row>
    <row r="37" spans="2:5" x14ac:dyDescent="0.25">
      <c r="B37">
        <f>LOG(Konzentration!B8)</f>
        <v>-1.4756619720177201E-3</v>
      </c>
      <c r="C37">
        <f>'Dissoziation bei 40°C'!B29</f>
        <v>1.0614756619720171</v>
      </c>
      <c r="D37">
        <f>$C$7*LOG(Konzentration!C8)+$D$7</f>
        <v>1.129790814385258</v>
      </c>
      <c r="E37">
        <f t="shared" si="1"/>
        <v>-6.8315152413240821E-2</v>
      </c>
    </row>
    <row r="38" spans="2:5" x14ac:dyDescent="0.25">
      <c r="B38">
        <f>LOG(Konzentration!B9)</f>
        <v>1.0036046470730318</v>
      </c>
      <c r="C38">
        <f>'Dissoziation bei 40°C'!B30</f>
        <v>0.58639535292696776</v>
      </c>
      <c r="D38">
        <f>$C$7*LOG(Konzentration!C9)+$D$7</f>
        <v>0.56214829217054985</v>
      </c>
      <c r="E38">
        <f t="shared" si="1"/>
        <v>2.4247060756417915E-2</v>
      </c>
    </row>
    <row r="39" spans="2:5" x14ac:dyDescent="0.25">
      <c r="B39">
        <f>LOG(Konzentration!B10)</f>
        <v>0.78249015108958564</v>
      </c>
      <c r="C39">
        <f>'Dissoziation bei 40°C'!B31</f>
        <v>0.68750984891041433</v>
      </c>
      <c r="D39">
        <f>$C$7*LOG(Konzentration!C10)+$D$7</f>
        <v>0.68702785559322899</v>
      </c>
      <c r="E39">
        <f t="shared" si="1"/>
        <v>4.8199331718534744E-4</v>
      </c>
    </row>
    <row r="40" spans="2:5" x14ac:dyDescent="0.25">
      <c r="B40">
        <f>LOG(Konzentration!B11)</f>
        <v>1.5611536015199474E-3</v>
      </c>
      <c r="C40">
        <f>'Dissoziation bei 40°C'!B32</f>
        <v>1.0584388463984795</v>
      </c>
      <c r="D40">
        <f>$C$7*LOG(Konzentration!C11)+$D$7</f>
        <v>1.1280757020343835</v>
      </c>
      <c r="E40">
        <f t="shared" si="1"/>
        <v>-6.9636855635903938E-2</v>
      </c>
    </row>
    <row r="41" spans="2:5" x14ac:dyDescent="0.25">
      <c r="B41">
        <f>LOG(Konzentration!B12)</f>
        <v>-0.29687603148418157</v>
      </c>
      <c r="C41">
        <f>'Dissoziation bei 40°C'!B33</f>
        <v>1.1868760314841809</v>
      </c>
      <c r="D41">
        <f>$C$7*LOG(Konzentration!C12)+$D$7</f>
        <v>1.2966250556931589</v>
      </c>
      <c r="E41">
        <f t="shared" si="1"/>
        <v>-0.10974902420897803</v>
      </c>
    </row>
    <row r="42" spans="2:5" x14ac:dyDescent="0.25">
      <c r="B42">
        <f>LOG(Konzentration!B13)</f>
        <v>-0.69804511826949223</v>
      </c>
      <c r="C42">
        <f>'Dissoziation bei 40°C'!B34</f>
        <v>2.3580451182694921</v>
      </c>
      <c r="D42">
        <f>$C$7*LOG(Konzentration!C13)+$D$7</f>
        <v>1.5231946444196032</v>
      </c>
      <c r="E42">
        <f t="shared" si="1"/>
        <v>0.83485047384988897</v>
      </c>
    </row>
    <row r="43" spans="2:5" x14ac:dyDescent="0.25">
      <c r="B43">
        <f>LOG(Konzentration!B14)</f>
        <v>-9.4851261038061824E-2</v>
      </c>
      <c r="C43">
        <f>'Dissoziation bei 40°C'!B35</f>
        <v>1.0948512610380619</v>
      </c>
      <c r="D43">
        <f>$C$7*LOG(Konzentration!C14)+$D$7</f>
        <v>1.1825268595451901</v>
      </c>
      <c r="E43">
        <f t="shared" si="1"/>
        <v>-8.767559850712825E-2</v>
      </c>
    </row>
    <row r="44" spans="2:5" x14ac:dyDescent="0.25">
      <c r="B44">
        <f>LOG(Konzentration!B15)</f>
        <v>-0.21715789606686339</v>
      </c>
      <c r="C44">
        <f>'Dissoziation bei 40°C'!B36</f>
        <v>1.1471578960668627</v>
      </c>
      <c r="D44">
        <f>$C$7*LOG(Konzentration!C15)+$D$7</f>
        <v>1.2516023813383754</v>
      </c>
      <c r="E44">
        <f t="shared" si="1"/>
        <v>-0.10444448527151273</v>
      </c>
    </row>
    <row r="45" spans="2:5" x14ac:dyDescent="0.25">
      <c r="B45">
        <f>LOG(Konzentration!B16)</f>
        <v>-0.3904924065113472</v>
      </c>
      <c r="C45">
        <f>'Dissoziation bei 40°C'!B37</f>
        <v>1.2304924065113467</v>
      </c>
      <c r="D45">
        <f>$C$7*LOG(Konzentration!C16)+$D$7</f>
        <v>1.3494970846870493</v>
      </c>
      <c r="E45">
        <f t="shared" si="1"/>
        <v>-0.11900467817570259</v>
      </c>
    </row>
    <row r="46" spans="2:5" x14ac:dyDescent="0.25">
      <c r="B46">
        <f>LOG(Konzentration!B17)</f>
        <v>-0.52215621295483816</v>
      </c>
      <c r="C46">
        <f>'Dissoziation bei 40°C'!B38</f>
        <v>1.2621562129548383</v>
      </c>
      <c r="D46">
        <f>$C$7*LOG(Konzentration!C17)+$D$7</f>
        <v>1.4238572870523534</v>
      </c>
      <c r="E46">
        <f t="shared" si="1"/>
        <v>-0.16170107409751511</v>
      </c>
    </row>
    <row r="47" spans="2:5" ht="15.75" thickBot="1" x14ac:dyDescent="0.3">
      <c r="B47" s="5">
        <f>LOG(Konzentration!B18)</f>
        <v>-0.99623348232174957</v>
      </c>
      <c r="C47" s="5">
        <f>'Dissoziation bei 40°C'!B39</f>
        <v>1.4562334823217491</v>
      </c>
      <c r="D47" s="5">
        <f>$C$7*LOG(Konzentration!C18)+$D$7</f>
        <v>1.6916034706023817</v>
      </c>
      <c r="E47" s="5">
        <f t="shared" si="1"/>
        <v>-0.2353699882806326</v>
      </c>
    </row>
    <row r="49" spans="2:6" ht="23.25" x14ac:dyDescent="0.35">
      <c r="B49" s="36" t="s">
        <v>59</v>
      </c>
      <c r="C49" s="36"/>
      <c r="D49" s="36"/>
      <c r="E49" s="36"/>
      <c r="F49" s="23"/>
    </row>
    <row r="51" spans="2:6" ht="15.75" thickBot="1" x14ac:dyDescent="0.3">
      <c r="B51" s="25" t="s">
        <v>52</v>
      </c>
      <c r="C51" s="25" t="s">
        <v>53</v>
      </c>
      <c r="D51" s="25" t="s">
        <v>54</v>
      </c>
      <c r="E51" s="25" t="s">
        <v>55</v>
      </c>
    </row>
    <row r="52" spans="2:6" x14ac:dyDescent="0.25">
      <c r="B52">
        <f>LOG(Konzentration!B4)</f>
        <v>1.699981840830771</v>
      </c>
      <c r="C52">
        <f>'Debye-Radius 25°C'!C30</f>
        <v>1.6330342812773366</v>
      </c>
      <c r="D52">
        <f>$C$8*LOG(Konzentration!C4)+$D$8</f>
        <v>1.6330342812773364</v>
      </c>
      <c r="E52">
        <f>C52-D52</f>
        <v>0</v>
      </c>
    </row>
    <row r="53" spans="2:6" x14ac:dyDescent="0.25">
      <c r="B53">
        <f>LOG(Konzentration!B5)</f>
        <v>1.3989518451667897</v>
      </c>
      <c r="C53">
        <f>'Debye-Radius 25°C'!C31</f>
        <v>1.783549279109327</v>
      </c>
      <c r="D53">
        <f>$C$8*LOG(Konzentration!C5)+$D$8</f>
        <v>1.783549279109327</v>
      </c>
      <c r="E53">
        <f t="shared" ref="E53:E66" si="2">C53-D53</f>
        <v>0</v>
      </c>
    </row>
    <row r="54" spans="2:6" x14ac:dyDescent="0.25">
      <c r="B54">
        <f>LOG(Konzentration!B6)</f>
        <v>1.1786878507675034</v>
      </c>
      <c r="C54">
        <f>'Debye-Radius 25°C'!C32</f>
        <v>1.8936812763089703</v>
      </c>
      <c r="D54">
        <f>$C$8*LOG(Konzentration!C6)+$D$8</f>
        <v>1.8936812763089703</v>
      </c>
      <c r="E54">
        <f t="shared" si="2"/>
        <v>0</v>
      </c>
    </row>
    <row r="55" spans="2:6" x14ac:dyDescent="0.25">
      <c r="B55">
        <f>LOG(Konzentration!B7)</f>
        <v>0.70067587930353292</v>
      </c>
      <c r="C55">
        <f>'Debye-Radius 25°C'!C33</f>
        <v>2.1326872620409554</v>
      </c>
      <c r="D55">
        <f>$C$8*LOG(Konzentration!C7)+$D$8</f>
        <v>2.1326872620409554</v>
      </c>
      <c r="E55">
        <f t="shared" si="2"/>
        <v>0</v>
      </c>
    </row>
    <row r="56" spans="2:6" x14ac:dyDescent="0.25">
      <c r="B56">
        <f>LOG(Konzentration!B8)</f>
        <v>-1.4756619720177201E-3</v>
      </c>
      <c r="C56">
        <f>'Debye-Radius 25°C'!C34</f>
        <v>2.4837630326787306</v>
      </c>
      <c r="D56">
        <f>$C$8*LOG(Konzentration!C8)+$D$8</f>
        <v>2.4837630326787306</v>
      </c>
      <c r="E56">
        <f t="shared" si="2"/>
        <v>0</v>
      </c>
    </row>
    <row r="57" spans="2:6" x14ac:dyDescent="0.25">
      <c r="B57">
        <f>LOG(Konzentration!B9)</f>
        <v>1.0036046470730318</v>
      </c>
      <c r="C57">
        <f>'Debye-Radius 25°C'!C35</f>
        <v>1.9812228781562062</v>
      </c>
      <c r="D57">
        <f>$C$8*LOG(Konzentration!C9)+$D$8</f>
        <v>1.981222878156206</v>
      </c>
      <c r="E57">
        <f t="shared" si="2"/>
        <v>0</v>
      </c>
    </row>
    <row r="58" spans="2:6" x14ac:dyDescent="0.25">
      <c r="B58">
        <f>LOG(Konzentration!B10)</f>
        <v>0.78249015108958564</v>
      </c>
      <c r="C58">
        <f>'Debye-Radius 25°C'!C36</f>
        <v>2.091780126147929</v>
      </c>
      <c r="D58">
        <f>$C$8*LOG(Konzentration!C10)+$D$8</f>
        <v>2.091780126147929</v>
      </c>
      <c r="E58">
        <f t="shared" si="2"/>
        <v>0</v>
      </c>
    </row>
    <row r="59" spans="2:6" x14ac:dyDescent="0.25">
      <c r="B59">
        <f>LOG(Konzentration!B11)</f>
        <v>1.5611536015199474E-3</v>
      </c>
      <c r="C59">
        <f>'Debye-Radius 25°C'!C37</f>
        <v>2.4822446248919618</v>
      </c>
      <c r="D59">
        <f>$C$8*LOG(Konzentration!C11)+$D$8</f>
        <v>2.4822446248919618</v>
      </c>
      <c r="E59">
        <f t="shared" si="2"/>
        <v>0</v>
      </c>
    </row>
    <row r="60" spans="2:6" x14ac:dyDescent="0.25">
      <c r="B60">
        <f>LOG(Konzentration!B12)</f>
        <v>-0.29687603148418157</v>
      </c>
      <c r="C60">
        <f>'Debye-Radius 25°C'!C38</f>
        <v>2.6314632174348129</v>
      </c>
      <c r="D60">
        <f>$C$8*LOG(Konzentration!C12)+$D$8</f>
        <v>2.6314632174348125</v>
      </c>
      <c r="E60">
        <f t="shared" si="2"/>
        <v>0</v>
      </c>
    </row>
    <row r="61" spans="2:6" x14ac:dyDescent="0.25">
      <c r="B61">
        <f>LOG(Konzentration!B13)</f>
        <v>-0.69804511826949223</v>
      </c>
      <c r="C61">
        <f>'Debye-Radius 25°C'!C39</f>
        <v>2.8320477608274679</v>
      </c>
      <c r="D61">
        <f>$C$8*LOG(Konzentration!C13)+$D$8</f>
        <v>2.8320477608274679</v>
      </c>
      <c r="E61">
        <f t="shared" si="2"/>
        <v>0</v>
      </c>
    </row>
    <row r="62" spans="2:6" x14ac:dyDescent="0.25">
      <c r="B62">
        <f>LOG(Konzentration!B14)</f>
        <v>-9.4851261038061824E-2</v>
      </c>
      <c r="C62">
        <f>'Debye-Radius 25°C'!C40</f>
        <v>2.5304508322117529</v>
      </c>
      <c r="D62">
        <f>$C$8*LOG(Konzentration!C14)+$D$8</f>
        <v>2.5304508322117529</v>
      </c>
      <c r="E62">
        <f t="shared" si="2"/>
        <v>0</v>
      </c>
    </row>
    <row r="63" spans="2:6" x14ac:dyDescent="0.25">
      <c r="B63">
        <f>LOG(Konzentration!B15)</f>
        <v>-0.21715789606686339</v>
      </c>
      <c r="C63">
        <f>'Debye-Radius 25°C'!C41</f>
        <v>2.5916041497261535</v>
      </c>
      <c r="D63">
        <f>$C$8*LOG(Konzentration!C15)+$D$8</f>
        <v>2.5916041497261535</v>
      </c>
      <c r="E63">
        <f t="shared" si="2"/>
        <v>0</v>
      </c>
    </row>
    <row r="64" spans="2:6" x14ac:dyDescent="0.25">
      <c r="B64">
        <f>LOG(Konzentration!B16)</f>
        <v>-0.3904924065113472</v>
      </c>
      <c r="C64">
        <f>'Debye-Radius 25°C'!C42</f>
        <v>2.6782714049483958</v>
      </c>
      <c r="D64">
        <f>$C$8*LOG(Konzentration!C16)+$D$8</f>
        <v>2.6782714049483953</v>
      </c>
      <c r="E64">
        <f t="shared" si="2"/>
        <v>0</v>
      </c>
    </row>
    <row r="65" spans="2:5" x14ac:dyDescent="0.25">
      <c r="B65">
        <f>LOG(Konzentration!B17)</f>
        <v>-0.52215621295483816</v>
      </c>
      <c r="C65">
        <f>'Debye-Radius 25°C'!C43</f>
        <v>2.7441033081701409</v>
      </c>
      <c r="D65">
        <f>$C$8*LOG(Konzentration!C17)+$D$8</f>
        <v>2.7441033081701409</v>
      </c>
      <c r="E65">
        <f t="shared" si="2"/>
        <v>0</v>
      </c>
    </row>
    <row r="66" spans="2:5" ht="15.75" thickBot="1" x14ac:dyDescent="0.3">
      <c r="B66" s="5">
        <f>LOG(Konzentration!B18)</f>
        <v>-0.99623348232174957</v>
      </c>
      <c r="C66" s="5">
        <f>'Debye-Radius 25°C'!C44</f>
        <v>2.9811419428535966</v>
      </c>
      <c r="D66" s="5">
        <f>$C$8*LOG(Konzentration!C18)+$D$8</f>
        <v>2.9811419428535966</v>
      </c>
      <c r="E66" s="5">
        <f t="shared" si="2"/>
        <v>0</v>
      </c>
    </row>
    <row r="68" spans="2:5" ht="23.25" x14ac:dyDescent="0.35">
      <c r="B68" s="36" t="s">
        <v>58</v>
      </c>
      <c r="C68" s="36"/>
      <c r="D68" s="36"/>
      <c r="E68" s="36"/>
    </row>
    <row r="70" spans="2:5" ht="15.75" thickBot="1" x14ac:dyDescent="0.3">
      <c r="B70" s="25" t="s">
        <v>52</v>
      </c>
      <c r="C70" s="25" t="s">
        <v>53</v>
      </c>
      <c r="D70" s="25" t="s">
        <v>54</v>
      </c>
      <c r="E70" s="25" t="s">
        <v>55</v>
      </c>
    </row>
    <row r="71" spans="2:5" x14ac:dyDescent="0.25">
      <c r="B71">
        <f>LOG(Konzentration!B4)</f>
        <v>1.699981840830771</v>
      </c>
      <c r="C71">
        <f>'Debye-Radius 40°C'!C30</f>
        <v>1.6436930824551208</v>
      </c>
      <c r="D71" s="24">
        <f>$C$9*LOG(Konzentration!C4)+$D$9</f>
        <v>1.6436930824551206</v>
      </c>
      <c r="E71">
        <f>C71-D71</f>
        <v>0</v>
      </c>
    </row>
    <row r="72" spans="2:5" x14ac:dyDescent="0.25">
      <c r="B72">
        <f>LOG(Konzentration!B5)</f>
        <v>1.3989518451667897</v>
      </c>
      <c r="C72">
        <f>'Debye-Radius 40°C'!C31</f>
        <v>1.7942080802871114</v>
      </c>
      <c r="D72" s="11">
        <f>$C$9*LOG(Konzentration!C5)+$D$9</f>
        <v>1.7942080802871112</v>
      </c>
      <c r="E72">
        <f t="shared" ref="E72:E85" si="3">C72-D72</f>
        <v>0</v>
      </c>
    </row>
    <row r="73" spans="2:5" x14ac:dyDescent="0.25">
      <c r="B73">
        <f>LOG(Konzentration!B6)</f>
        <v>1.1786878507675034</v>
      </c>
      <c r="C73">
        <f>'Debye-Radius 40°C'!C32</f>
        <v>1.9043400774867545</v>
      </c>
      <c r="D73" s="11">
        <f>$C$9*LOG(Konzentration!C6)+$D$9</f>
        <v>1.9043400774867543</v>
      </c>
      <c r="E73">
        <f t="shared" si="3"/>
        <v>0</v>
      </c>
    </row>
    <row r="74" spans="2:5" x14ac:dyDescent="0.25">
      <c r="B74">
        <f>LOG(Konzentration!B7)</f>
        <v>0.70067587930353292</v>
      </c>
      <c r="C74">
        <f>'Debye-Radius 40°C'!C33</f>
        <v>2.1433460632187398</v>
      </c>
      <c r="D74" s="11">
        <f>$C$9*LOG(Konzentration!C7)+$D$9</f>
        <v>2.1433460632187398</v>
      </c>
      <c r="E74">
        <f t="shared" si="3"/>
        <v>0</v>
      </c>
    </row>
    <row r="75" spans="2:5" x14ac:dyDescent="0.25">
      <c r="B75">
        <f>LOG(Konzentration!B8)</f>
        <v>-1.4756619720177201E-3</v>
      </c>
      <c r="C75">
        <f>'Debye-Radius 40°C'!C34</f>
        <v>2.4944218338565149</v>
      </c>
      <c r="D75" s="11">
        <f>$C$9*LOG(Konzentration!C8)+$D$9</f>
        <v>2.4944218338565149</v>
      </c>
      <c r="E75">
        <f t="shared" si="3"/>
        <v>0</v>
      </c>
    </row>
    <row r="76" spans="2:5" x14ac:dyDescent="0.25">
      <c r="B76">
        <f>LOG(Konzentration!B9)</f>
        <v>1.0036046470730318</v>
      </c>
      <c r="C76">
        <f>'Debye-Radius 40°C'!C35</f>
        <v>1.9918816793339904</v>
      </c>
      <c r="D76" s="11">
        <f>$C$9*LOG(Konzentration!C9)+$D$9</f>
        <v>1.9918816793339902</v>
      </c>
      <c r="E76">
        <f t="shared" si="3"/>
        <v>0</v>
      </c>
    </row>
    <row r="77" spans="2:5" x14ac:dyDescent="0.25">
      <c r="B77">
        <f>LOG(Konzentration!B10)</f>
        <v>0.78249015108958564</v>
      </c>
      <c r="C77">
        <f>'Debye-Radius 40°C'!C36</f>
        <v>2.1024389273257134</v>
      </c>
      <c r="D77" s="11">
        <f>$C$9*LOG(Konzentration!C10)+$D$9</f>
        <v>2.1024389273257134</v>
      </c>
      <c r="E77">
        <f t="shared" si="3"/>
        <v>0</v>
      </c>
    </row>
    <row r="78" spans="2:5" x14ac:dyDescent="0.25">
      <c r="B78">
        <f>LOG(Konzentration!B11)</f>
        <v>1.5611536015199474E-3</v>
      </c>
      <c r="C78">
        <f>'Debye-Radius 40°C'!C37</f>
        <v>2.4929034260697462</v>
      </c>
      <c r="D78" s="11">
        <f>$C$9*LOG(Konzentration!C11)+$D$9</f>
        <v>2.4929034260697458</v>
      </c>
      <c r="E78">
        <f t="shared" si="3"/>
        <v>0</v>
      </c>
    </row>
    <row r="79" spans="2:5" x14ac:dyDescent="0.25">
      <c r="B79">
        <f>LOG(Konzentration!B12)</f>
        <v>-0.29687603148418157</v>
      </c>
      <c r="C79">
        <f>'Debye-Radius 40°C'!C38</f>
        <v>2.6421220186125969</v>
      </c>
      <c r="D79" s="11">
        <f>$C$9*LOG(Konzentration!C12)+$D$9</f>
        <v>2.6421220186125969</v>
      </c>
      <c r="E79">
        <f t="shared" si="3"/>
        <v>0</v>
      </c>
    </row>
    <row r="80" spans="2:5" x14ac:dyDescent="0.25">
      <c r="B80">
        <f>LOG(Konzentration!B13)</f>
        <v>-0.69804511826949223</v>
      </c>
      <c r="C80">
        <f>'Debye-Radius 40°C'!C39</f>
        <v>2.8427065620052523</v>
      </c>
      <c r="D80" s="11">
        <f>$C$9*LOG(Konzentration!C13)+$D$9</f>
        <v>2.8427065620052518</v>
      </c>
      <c r="E80">
        <f t="shared" si="3"/>
        <v>0</v>
      </c>
    </row>
    <row r="81" spans="2:5" x14ac:dyDescent="0.25">
      <c r="B81">
        <f>LOG(Konzentration!B14)</f>
        <v>-9.4851261038061824E-2</v>
      </c>
      <c r="C81">
        <f>'Debye-Radius 40°C'!C40</f>
        <v>2.5411096333895369</v>
      </c>
      <c r="D81" s="11">
        <f>$C$9*LOG(Konzentration!C14)+$D$9</f>
        <v>2.5411096333895369</v>
      </c>
      <c r="E81">
        <f t="shared" si="3"/>
        <v>0</v>
      </c>
    </row>
    <row r="82" spans="2:5" x14ac:dyDescent="0.25">
      <c r="B82">
        <f>LOG(Konzentration!B15)</f>
        <v>-0.21715789606686339</v>
      </c>
      <c r="C82">
        <f>'Debye-Radius 40°C'!C41</f>
        <v>2.6022629509039379</v>
      </c>
      <c r="D82" s="11">
        <f>$C$9*LOG(Konzentration!C15)+$D$9</f>
        <v>2.6022629509039374</v>
      </c>
      <c r="E82">
        <f t="shared" si="3"/>
        <v>0</v>
      </c>
    </row>
    <row r="83" spans="2:5" x14ac:dyDescent="0.25">
      <c r="B83">
        <f>LOG(Konzentration!B16)</f>
        <v>-0.3904924065113472</v>
      </c>
      <c r="C83">
        <f>'Debye-Radius 40°C'!C42</f>
        <v>2.6889302061261797</v>
      </c>
      <c r="D83" s="11">
        <f>$C$9*LOG(Konzentration!C16)+$D$9</f>
        <v>2.6889302061261797</v>
      </c>
      <c r="E83">
        <f t="shared" si="3"/>
        <v>0</v>
      </c>
    </row>
    <row r="84" spans="2:5" x14ac:dyDescent="0.25">
      <c r="B84">
        <f>LOG(Konzentration!B17)</f>
        <v>-0.52215621295483816</v>
      </c>
      <c r="C84">
        <f>'Debye-Radius 40°C'!C43</f>
        <v>2.7547621093479253</v>
      </c>
      <c r="D84" s="11">
        <f>$C$9*LOG(Konzentration!C17)+$D$9</f>
        <v>2.7547621093479249</v>
      </c>
      <c r="E84">
        <f t="shared" si="3"/>
        <v>0</v>
      </c>
    </row>
    <row r="85" spans="2:5" ht="15.75" thickBot="1" x14ac:dyDescent="0.3">
      <c r="B85" s="5">
        <f>LOG(Konzentration!B18)</f>
        <v>-0.99623348232174957</v>
      </c>
      <c r="C85" s="5">
        <f>'Debye-Radius 40°C'!C44</f>
        <v>2.991800744031381</v>
      </c>
      <c r="D85" s="5">
        <f>$C$9*LOG(Konzentration!C18)+$D$9</f>
        <v>2.991800744031381</v>
      </c>
      <c r="E85" s="5">
        <f t="shared" si="3"/>
        <v>0</v>
      </c>
    </row>
  </sheetData>
  <mergeCells count="6">
    <mergeCell ref="B68:E68"/>
    <mergeCell ref="A1:D1"/>
    <mergeCell ref="B3:D3"/>
    <mergeCell ref="B11:F11"/>
    <mergeCell ref="B30:F30"/>
    <mergeCell ref="B49:E49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F3079-EE25-4D6E-B890-475FD5ACD8E9}">
  <sheetPr codeName="Tabelle8"/>
  <dimension ref="A1:M82"/>
  <sheetViews>
    <sheetView topLeftCell="A3" workbookViewId="0">
      <selection activeCell="M21" sqref="M21"/>
    </sheetView>
  </sheetViews>
  <sheetFormatPr baseColWidth="10" defaultRowHeight="15" x14ac:dyDescent="0.25"/>
  <cols>
    <col min="2" max="2" width="13.28515625" bestFit="1" customWidth="1"/>
    <col min="3" max="3" width="12.7109375" bestFit="1" customWidth="1"/>
    <col min="4" max="4" width="12" bestFit="1" customWidth="1"/>
    <col min="5" max="5" width="13" bestFit="1" customWidth="1"/>
  </cols>
  <sheetData>
    <row r="1" spans="1:13" ht="36" x14ac:dyDescent="0.55000000000000004">
      <c r="A1" s="35" t="s">
        <v>64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3" spans="1:13" ht="23.25" x14ac:dyDescent="0.35">
      <c r="B3" s="38" t="s">
        <v>65</v>
      </c>
      <c r="C3" s="38"/>
      <c r="D3" s="38"/>
    </row>
    <row r="5" spans="1:13" ht="15.75" thickBot="1" x14ac:dyDescent="0.3">
      <c r="B5" s="25" t="s">
        <v>33</v>
      </c>
      <c r="C5" s="25" t="s">
        <v>61</v>
      </c>
      <c r="D5" s="25" t="s">
        <v>62</v>
      </c>
      <c r="E5" s="25" t="s">
        <v>63</v>
      </c>
    </row>
    <row r="6" spans="1:13" x14ac:dyDescent="0.25">
      <c r="B6">
        <f>LOG(Konzentration!C4)</f>
        <v>-1.300018159169229</v>
      </c>
      <c r="C6">
        <f>D6-Residuenanalyse!$E$6</f>
        <v>0.29132086360096321</v>
      </c>
      <c r="D6">
        <f>Residuenanalyse!D14</f>
        <v>0.30939515120733907</v>
      </c>
      <c r="E6">
        <f>D6+Residuenanalyse!$E$6</f>
        <v>0.32746943881371493</v>
      </c>
    </row>
    <row r="7" spans="1:13" x14ac:dyDescent="0.25">
      <c r="B7">
        <f>LOG(Konzentration!C5)</f>
        <v>-1.6010481548332103</v>
      </c>
      <c r="C7">
        <f>D7-Residuenanalyse!$E$6</f>
        <v>0.42805190940295923</v>
      </c>
      <c r="D7">
        <f>Residuenanalyse!D15</f>
        <v>0.44612619700933509</v>
      </c>
      <c r="E7">
        <f>D7+Residuenanalyse!$E$6</f>
        <v>0.46420048461571095</v>
      </c>
    </row>
    <row r="8" spans="1:13" x14ac:dyDescent="0.25">
      <c r="B8">
        <f>LOG(Konzentration!C6)</f>
        <v>-1.8213121492324966</v>
      </c>
      <c r="C8">
        <f>D8-Residuenanalyse!$E$6</f>
        <v>0.52809817303296924</v>
      </c>
      <c r="D8">
        <f>Residuenanalyse!D16</f>
        <v>0.5461724606393451</v>
      </c>
      <c r="E8">
        <f>D8+Residuenanalyse!$E$6</f>
        <v>0.56424674824572096</v>
      </c>
    </row>
    <row r="9" spans="1:13" x14ac:dyDescent="0.25">
      <c r="B9">
        <f>LOG(Konzentration!C7)</f>
        <v>-2.299324120696467</v>
      </c>
      <c r="C9">
        <f>D9-Residuenanalyse!$E$6</f>
        <v>0.74521632639167423</v>
      </c>
      <c r="D9">
        <f>Residuenanalyse!D17</f>
        <v>0.76329061399805009</v>
      </c>
      <c r="E9">
        <f>D9+Residuenanalyse!$E$6</f>
        <v>0.78136490160442595</v>
      </c>
    </row>
    <row r="10" spans="1:13" x14ac:dyDescent="0.25">
      <c r="B10">
        <f>LOG(Konzentration!C8)</f>
        <v>-3.0014756619720178</v>
      </c>
      <c r="C10">
        <f>D10-Residuenanalyse!$E$6</f>
        <v>1.064141071210972</v>
      </c>
      <c r="D10">
        <f>Residuenanalyse!D18</f>
        <v>1.082215358817348</v>
      </c>
      <c r="E10">
        <f>D10+Residuenanalyse!$E$6</f>
        <v>1.100289646423724</v>
      </c>
    </row>
    <row r="11" spans="1:13" x14ac:dyDescent="0.25">
      <c r="B11">
        <f>LOG(Konzentration!C9)</f>
        <v>-1.9963953529269682</v>
      </c>
      <c r="C11">
        <f>D11-Residuenanalyse!$E$6</f>
        <v>0.60762283797775707</v>
      </c>
      <c r="D11">
        <f>Residuenanalyse!D19</f>
        <v>0.62569712558413293</v>
      </c>
      <c r="E11">
        <f>D11+Residuenanalyse!$E$6</f>
        <v>0.64377141319050879</v>
      </c>
    </row>
    <row r="12" spans="1:13" x14ac:dyDescent="0.25">
      <c r="B12">
        <f>LOG(Konzentration!C10)</f>
        <v>-2.2175098489104141</v>
      </c>
      <c r="C12">
        <f>D12-Residuenanalyse!$E$6</f>
        <v>0.70805540852977944</v>
      </c>
      <c r="D12">
        <f>Residuenanalyse!D20</f>
        <v>0.7261296961361553</v>
      </c>
      <c r="E12">
        <f>D12+Residuenanalyse!$E$6</f>
        <v>0.74420398374253116</v>
      </c>
    </row>
    <row r="13" spans="1:13" x14ac:dyDescent="0.25">
      <c r="B13">
        <f>LOG(Konzentration!C11)</f>
        <v>-2.9984388463984799</v>
      </c>
      <c r="C13">
        <f>D13-Residuenanalyse!$E$6</f>
        <v>1.0627617170759738</v>
      </c>
      <c r="D13">
        <f>Residuenanalyse!D21</f>
        <v>1.0808360046823497</v>
      </c>
      <c r="E13">
        <f>D13+Residuenanalyse!$E$6</f>
        <v>1.0989102922887257</v>
      </c>
    </row>
    <row r="14" spans="1:13" x14ac:dyDescent="0.25">
      <c r="B14">
        <f>LOG(Konzentration!C12)</f>
        <v>-3.2968760314841816</v>
      </c>
      <c r="C14">
        <f>D14-Residuenanalyse!$E$6</f>
        <v>1.1983150805637783</v>
      </c>
      <c r="D14">
        <f>Residuenanalyse!D22</f>
        <v>1.2163893681701543</v>
      </c>
      <c r="E14">
        <f>D14+Residuenanalyse!$E$6</f>
        <v>1.2344636557765303</v>
      </c>
    </row>
    <row r="15" spans="1:13" x14ac:dyDescent="0.25">
      <c r="B15">
        <f>LOG(Konzentration!C13)</f>
        <v>-3.698045118269492</v>
      </c>
      <c r="C15">
        <f>D15-Residuenanalyse!$E$6</f>
        <v>1.3805303732910019</v>
      </c>
      <c r="D15">
        <f>Residuenanalyse!D23</f>
        <v>1.3986046608973779</v>
      </c>
      <c r="E15">
        <f>D15+Residuenanalyse!$E$6</f>
        <v>1.4166789485037539</v>
      </c>
    </row>
    <row r="16" spans="1:13" x14ac:dyDescent="0.25">
      <c r="B16">
        <f>LOG(Konzentration!C14)</f>
        <v>-3.0948512610380616</v>
      </c>
      <c r="C16">
        <f>D16-Residuenanalyse!$E$6</f>
        <v>1.1065532676584628</v>
      </c>
      <c r="D16">
        <f>Residuenanalyse!D24</f>
        <v>1.1246275552648388</v>
      </c>
      <c r="E16">
        <f>D16+Residuenanalyse!$E$6</f>
        <v>1.1427018428712148</v>
      </c>
    </row>
    <row r="17" spans="2:5" x14ac:dyDescent="0.25">
      <c r="B17">
        <f>LOG(Konzentration!C15)</f>
        <v>-3.2171578960668632</v>
      </c>
      <c r="C17">
        <f>D17-Residuenanalyse!$E$6</f>
        <v>1.1621062502744475</v>
      </c>
      <c r="D17">
        <f>Residuenanalyse!D25</f>
        <v>1.1801805378808234</v>
      </c>
      <c r="E17">
        <f>D17+Residuenanalyse!$E$6</f>
        <v>1.1982548254871994</v>
      </c>
    </row>
    <row r="18" spans="2:5" x14ac:dyDescent="0.25">
      <c r="B18">
        <f>LOG(Konzentration!C16)</f>
        <v>-3.3904924065113473</v>
      </c>
      <c r="C18">
        <f>D18-Residuenanalyse!$E$6</f>
        <v>1.2408366400297135</v>
      </c>
      <c r="D18">
        <f>Residuenanalyse!D26</f>
        <v>1.2589109276360895</v>
      </c>
      <c r="E18">
        <f>D18+Residuenanalyse!$E$6</f>
        <v>1.2769852152424654</v>
      </c>
    </row>
    <row r="19" spans="2:5" x14ac:dyDescent="0.25">
      <c r="B19">
        <f>LOG(Konzentration!C17)</f>
        <v>-3.5221562129548381</v>
      </c>
      <c r="C19">
        <f>D19-Residuenanalyse!$E$6</f>
        <v>1.3006397500473112</v>
      </c>
      <c r="D19">
        <f>Residuenanalyse!D27</f>
        <v>1.3187140376536872</v>
      </c>
      <c r="E19">
        <f>D19+Residuenanalyse!$E$6</f>
        <v>1.3367883252600632</v>
      </c>
    </row>
    <row r="20" spans="2:5" ht="15.75" thickBot="1" x14ac:dyDescent="0.3">
      <c r="B20" s="5">
        <f>LOG(Konzentration!C18)</f>
        <v>-3.9962334823217494</v>
      </c>
      <c r="C20" s="5">
        <f>D20-Residuenanalyse!$E$6</f>
        <v>1.5159707196024108</v>
      </c>
      <c r="D20" s="5">
        <f>Residuenanalyse!D28</f>
        <v>1.5340450072087868</v>
      </c>
      <c r="E20" s="5">
        <f>D20+Residuenanalyse!$E$6</f>
        <v>1.5521192948151628</v>
      </c>
    </row>
    <row r="23" spans="2:5" ht="23.25" x14ac:dyDescent="0.35">
      <c r="B23" s="38" t="s">
        <v>66</v>
      </c>
      <c r="C23" s="38"/>
      <c r="D23" s="38"/>
    </row>
    <row r="25" spans="2:5" ht="15.75" thickBot="1" x14ac:dyDescent="0.3">
      <c r="B25" s="25" t="s">
        <v>33</v>
      </c>
      <c r="C25" s="25" t="s">
        <v>61</v>
      </c>
      <c r="D25" s="25" t="s">
        <v>62</v>
      </c>
      <c r="E25" s="25" t="s">
        <v>63</v>
      </c>
    </row>
    <row r="26" spans="2:5" x14ac:dyDescent="0.25">
      <c r="B26">
        <f t="shared" ref="B26:B40" si="0">B6</f>
        <v>-1.300018159169229</v>
      </c>
      <c r="C26">
        <f>D26-Residuenanalyse!$E$7</f>
        <v>-7.6603492686993402E-2</v>
      </c>
      <c r="D26">
        <f>Residuenanalyse!D33</f>
        <v>0.16885304688510505</v>
      </c>
      <c r="E26">
        <f>D26+Residuenanalyse!$E$7</f>
        <v>0.4143095864572035</v>
      </c>
    </row>
    <row r="27" spans="2:5" x14ac:dyDescent="0.25">
      <c r="B27">
        <f t="shared" si="0"/>
        <v>-1.6010481548332103</v>
      </c>
      <c r="C27">
        <f>D27-Residuenanalyse!$E$7</f>
        <v>9.3410211156572664E-2</v>
      </c>
      <c r="D27">
        <f>Residuenanalyse!D34</f>
        <v>0.33886675072867112</v>
      </c>
      <c r="E27">
        <f>D27+Residuenanalyse!$E$7</f>
        <v>0.58432329030076957</v>
      </c>
    </row>
    <row r="28" spans="2:5" x14ac:dyDescent="0.25">
      <c r="B28">
        <f t="shared" si="0"/>
        <v>-1.8213121492324966</v>
      </c>
      <c r="C28">
        <f>D28-Residuenanalyse!$E$7</f>
        <v>0.21780943399349439</v>
      </c>
      <c r="D28">
        <f>Residuenanalyse!D35</f>
        <v>0.46326597356559285</v>
      </c>
      <c r="E28">
        <f>D28+Residuenanalyse!$E$7</f>
        <v>0.7087225131376913</v>
      </c>
    </row>
    <row r="29" spans="2:5" x14ac:dyDescent="0.25">
      <c r="B29">
        <f t="shared" si="0"/>
        <v>-2.299324120696467</v>
      </c>
      <c r="C29">
        <f>D29-Residuenanalyse!$E$7</f>
        <v>0.48777783222869564</v>
      </c>
      <c r="D29">
        <f>Residuenanalyse!D36</f>
        <v>0.73323437180079409</v>
      </c>
      <c r="E29">
        <f>D29+Residuenanalyse!$E$7</f>
        <v>0.97869091137289255</v>
      </c>
    </row>
    <row r="30" spans="2:5" x14ac:dyDescent="0.25">
      <c r="B30">
        <f t="shared" si="0"/>
        <v>-3.0014756619720178</v>
      </c>
      <c r="C30">
        <f>D30-Residuenanalyse!$E$7</f>
        <v>0.88433427481315952</v>
      </c>
      <c r="D30">
        <f>Residuenanalyse!D37</f>
        <v>1.129790814385258</v>
      </c>
      <c r="E30">
        <f>D30+Residuenanalyse!$E$7</f>
        <v>1.3752473539573564</v>
      </c>
    </row>
    <row r="31" spans="2:5" x14ac:dyDescent="0.25">
      <c r="B31">
        <f t="shared" si="0"/>
        <v>-1.9963953529269682</v>
      </c>
      <c r="C31">
        <f>D31-Residuenanalyse!$E$7</f>
        <v>0.31669175259845139</v>
      </c>
      <c r="D31">
        <f>Residuenanalyse!D38</f>
        <v>0.56214829217054985</v>
      </c>
      <c r="E31">
        <f>D31+Residuenanalyse!$E$7</f>
        <v>0.8076048317426483</v>
      </c>
    </row>
    <row r="32" spans="2:5" x14ac:dyDescent="0.25">
      <c r="B32">
        <f t="shared" si="0"/>
        <v>-2.2175098489104141</v>
      </c>
      <c r="C32">
        <f>D32-Residuenanalyse!$E$7</f>
        <v>0.44157131602113053</v>
      </c>
      <c r="D32">
        <f>Residuenanalyse!D39</f>
        <v>0.68702785559322899</v>
      </c>
      <c r="E32">
        <f>D32+Residuenanalyse!$E$7</f>
        <v>0.93248439516532744</v>
      </c>
    </row>
    <row r="33" spans="2:5" x14ac:dyDescent="0.25">
      <c r="B33">
        <f t="shared" si="0"/>
        <v>-2.9984388463984799</v>
      </c>
      <c r="C33">
        <f>D33-Residuenanalyse!$E$7</f>
        <v>0.882619162462285</v>
      </c>
      <c r="D33">
        <f>Residuenanalyse!D40</f>
        <v>1.1280757020343835</v>
      </c>
      <c r="E33">
        <f>D33+Residuenanalyse!$E$7</f>
        <v>1.3735322416064819</v>
      </c>
    </row>
    <row r="34" spans="2:5" x14ac:dyDescent="0.25">
      <c r="B34">
        <f t="shared" si="0"/>
        <v>-3.2968760314841816</v>
      </c>
      <c r="C34">
        <f>D34-Residuenanalyse!$E$7</f>
        <v>1.0511685161210604</v>
      </c>
      <c r="D34">
        <f>Residuenanalyse!D41</f>
        <v>1.2966250556931589</v>
      </c>
      <c r="E34">
        <f>D34+Residuenanalyse!$E$7</f>
        <v>1.5420815952652573</v>
      </c>
    </row>
    <row r="35" spans="2:5" x14ac:dyDescent="0.25">
      <c r="B35">
        <f t="shared" si="0"/>
        <v>-3.698045118269492</v>
      </c>
      <c r="C35">
        <f>D35-Residuenanalyse!$E$7</f>
        <v>1.2777381048475047</v>
      </c>
      <c r="D35">
        <f>Residuenanalyse!D42</f>
        <v>1.5231946444196032</v>
      </c>
      <c r="E35">
        <f>D35+Residuenanalyse!$E$7</f>
        <v>1.7686511839917016</v>
      </c>
    </row>
    <row r="36" spans="2:5" x14ac:dyDescent="0.25">
      <c r="B36">
        <f t="shared" si="0"/>
        <v>-3.0948512610380616</v>
      </c>
      <c r="C36">
        <f>D36-Residuenanalyse!$E$7</f>
        <v>0.93707031997309165</v>
      </c>
      <c r="D36">
        <f>Residuenanalyse!D43</f>
        <v>1.1825268595451901</v>
      </c>
      <c r="E36">
        <f>D36+Residuenanalyse!$E$7</f>
        <v>1.4279833991172886</v>
      </c>
    </row>
    <row r="37" spans="2:5" x14ac:dyDescent="0.25">
      <c r="B37">
        <f t="shared" si="0"/>
        <v>-3.2171578960668632</v>
      </c>
      <c r="C37">
        <f>D37-Residuenanalyse!$E$7</f>
        <v>1.006145841766277</v>
      </c>
      <c r="D37">
        <f>Residuenanalyse!D44</f>
        <v>1.2516023813383754</v>
      </c>
      <c r="E37">
        <f>D37+Residuenanalyse!$E$7</f>
        <v>1.4970589209104739</v>
      </c>
    </row>
    <row r="38" spans="2:5" x14ac:dyDescent="0.25">
      <c r="B38">
        <f t="shared" si="0"/>
        <v>-3.3904924065113473</v>
      </c>
      <c r="C38">
        <f>D38-Residuenanalyse!$E$7</f>
        <v>1.1040405451149509</v>
      </c>
      <c r="D38">
        <f>Residuenanalyse!D45</f>
        <v>1.3494970846870493</v>
      </c>
      <c r="E38">
        <f>D38+Residuenanalyse!$E$7</f>
        <v>1.5949536242591478</v>
      </c>
    </row>
    <row r="39" spans="2:5" x14ac:dyDescent="0.25">
      <c r="B39">
        <f t="shared" si="0"/>
        <v>-3.5221562129548381</v>
      </c>
      <c r="C39">
        <f>D39-Residuenanalyse!$E$7</f>
        <v>1.1784007474802549</v>
      </c>
      <c r="D39">
        <f>Residuenanalyse!D46</f>
        <v>1.4238572870523534</v>
      </c>
      <c r="E39">
        <f>D39+Residuenanalyse!$E$7</f>
        <v>1.6693138266244518</v>
      </c>
    </row>
    <row r="40" spans="2:5" ht="15.75" thickBot="1" x14ac:dyDescent="0.3">
      <c r="B40" s="5">
        <f t="shared" si="0"/>
        <v>-3.9962334823217494</v>
      </c>
      <c r="C40" s="5">
        <f>D40-Residuenanalyse!$E$7</f>
        <v>1.4461469310302832</v>
      </c>
      <c r="D40" s="5">
        <f>Residuenanalyse!D47</f>
        <v>1.6916034706023817</v>
      </c>
      <c r="E40" s="5">
        <f>D40+Residuenanalyse!$E$7</f>
        <v>1.9370600101744802</v>
      </c>
    </row>
    <row r="44" spans="2:5" ht="23.25" x14ac:dyDescent="0.35">
      <c r="B44" s="38" t="s">
        <v>67</v>
      </c>
      <c r="C44" s="38"/>
      <c r="D44" s="38"/>
    </row>
    <row r="46" spans="2:5" ht="15.75" thickBot="1" x14ac:dyDescent="0.3">
      <c r="B46" s="25" t="s">
        <v>33</v>
      </c>
      <c r="C46" s="25" t="s">
        <v>61</v>
      </c>
      <c r="D46" s="25" t="s">
        <v>62</v>
      </c>
      <c r="E46" s="25" t="s">
        <v>63</v>
      </c>
    </row>
    <row r="47" spans="2:5" x14ac:dyDescent="0.25">
      <c r="B47">
        <f>B26</f>
        <v>-1.300018159169229</v>
      </c>
      <c r="C47">
        <f>D47-Residuenanalyse!$E$8</f>
        <v>42.957033380070349</v>
      </c>
      <c r="D47">
        <f>10^(Residuenanalyse!D52)</f>
        <v>42.957033380070349</v>
      </c>
      <c r="E47">
        <f>D47+Residuenanalyse!$E$8</f>
        <v>42.957033380070349</v>
      </c>
    </row>
    <row r="48" spans="2:5" x14ac:dyDescent="0.25">
      <c r="B48">
        <f t="shared" ref="B48:B61" si="1">B27</f>
        <v>-1.6010481548332103</v>
      </c>
      <c r="C48">
        <f>D48-Residuenanalyse!$E$8</f>
        <v>60.750419205409273</v>
      </c>
      <c r="D48">
        <f>10^(Residuenanalyse!D53)</f>
        <v>60.750419205409273</v>
      </c>
      <c r="E48">
        <f>D48+Residuenanalyse!$E$8</f>
        <v>60.750419205409273</v>
      </c>
    </row>
    <row r="49" spans="2:5" x14ac:dyDescent="0.25">
      <c r="B49">
        <f t="shared" si="1"/>
        <v>-1.8213121492324966</v>
      </c>
      <c r="C49">
        <f>D49-Residuenanalyse!$E$8</f>
        <v>78.285490374664889</v>
      </c>
      <c r="D49">
        <f>10^(Residuenanalyse!D54)</f>
        <v>78.285490374664889</v>
      </c>
      <c r="E49">
        <f>D49+Residuenanalyse!$E$8</f>
        <v>78.285490374664889</v>
      </c>
    </row>
    <row r="50" spans="2:5" x14ac:dyDescent="0.25">
      <c r="B50">
        <f t="shared" si="1"/>
        <v>-2.299324120696467</v>
      </c>
      <c r="C50">
        <f>D50-Residuenanalyse!$E$8</f>
        <v>135.73356693407408</v>
      </c>
      <c r="D50">
        <f>10^(Residuenanalyse!D55)</f>
        <v>135.73356693407408</v>
      </c>
      <c r="E50">
        <f>D50+Residuenanalyse!$E$8</f>
        <v>135.73356693407408</v>
      </c>
    </row>
    <row r="51" spans="2:5" x14ac:dyDescent="0.25">
      <c r="B51">
        <f t="shared" si="1"/>
        <v>-3.0014756619720178</v>
      </c>
      <c r="C51">
        <f>D51-Residuenanalyse!$E$8</f>
        <v>304.62323976923346</v>
      </c>
      <c r="D51">
        <f>10^(Residuenanalyse!D56)</f>
        <v>304.62323976923346</v>
      </c>
      <c r="E51">
        <f>D51+Residuenanalyse!$E$8</f>
        <v>304.62323976923346</v>
      </c>
    </row>
    <row r="52" spans="2:5" x14ac:dyDescent="0.25">
      <c r="B52">
        <f t="shared" si="1"/>
        <v>-1.9963953529269682</v>
      </c>
      <c r="C52">
        <f>D52-Residuenanalyse!$E$8</f>
        <v>95.768542545660537</v>
      </c>
      <c r="D52">
        <f>10^(Residuenanalyse!D57)</f>
        <v>95.768542545660537</v>
      </c>
      <c r="E52">
        <f>D52+Residuenanalyse!$E$8</f>
        <v>95.768542545660537</v>
      </c>
    </row>
    <row r="53" spans="2:5" x14ac:dyDescent="0.25">
      <c r="B53">
        <f t="shared" si="1"/>
        <v>-2.2175098489104141</v>
      </c>
      <c r="C53">
        <f>D53-Residuenanalyse!$E$8</f>
        <v>123.53218585065815</v>
      </c>
      <c r="D53">
        <f>10^(Residuenanalyse!D58)</f>
        <v>123.53218585065815</v>
      </c>
      <c r="E53">
        <f>D53+Residuenanalyse!$E$8</f>
        <v>123.53218585065815</v>
      </c>
    </row>
    <row r="54" spans="2:5" x14ac:dyDescent="0.25">
      <c r="B54">
        <f t="shared" si="1"/>
        <v>-2.9984388463984799</v>
      </c>
      <c r="C54">
        <f>D54-Residuenanalyse!$E$8</f>
        <v>303.56005643336238</v>
      </c>
      <c r="D54">
        <f>10^(Residuenanalyse!D59)</f>
        <v>303.56005643336238</v>
      </c>
      <c r="E54">
        <f>D54+Residuenanalyse!$E$8</f>
        <v>303.56005643336238</v>
      </c>
    </row>
    <row r="55" spans="2:5" x14ac:dyDescent="0.25">
      <c r="B55">
        <f t="shared" si="1"/>
        <v>-3.2968760314841816</v>
      </c>
      <c r="C55">
        <f>D55-Residuenanalyse!$E$8</f>
        <v>428.01916697354307</v>
      </c>
      <c r="D55">
        <f>10^(Residuenanalyse!D60)</f>
        <v>428.01916697354307</v>
      </c>
      <c r="E55">
        <f>D55+Residuenanalyse!$E$8</f>
        <v>428.01916697354307</v>
      </c>
    </row>
    <row r="56" spans="2:5" x14ac:dyDescent="0.25">
      <c r="B56">
        <f t="shared" si="1"/>
        <v>-3.698045118269492</v>
      </c>
      <c r="C56">
        <f>D56-Residuenanalyse!$E$8</f>
        <v>679.27833103648607</v>
      </c>
      <c r="D56">
        <f>10^(Residuenanalyse!D61)</f>
        <v>679.27833103648607</v>
      </c>
      <c r="E56">
        <f>D56+Residuenanalyse!$E$8</f>
        <v>679.27833103648607</v>
      </c>
    </row>
    <row r="57" spans="2:5" x14ac:dyDescent="0.25">
      <c r="B57">
        <f t="shared" si="1"/>
        <v>-3.0948512610380616</v>
      </c>
      <c r="C57">
        <f>D57-Residuenanalyse!$E$8</f>
        <v>339.19608595559248</v>
      </c>
      <c r="D57">
        <f>10^(Residuenanalyse!D62)</f>
        <v>339.19608595559248</v>
      </c>
      <c r="E57">
        <f>D57+Residuenanalyse!$E$8</f>
        <v>339.19608595559248</v>
      </c>
    </row>
    <row r="58" spans="2:5" x14ac:dyDescent="0.25">
      <c r="B58">
        <f t="shared" si="1"/>
        <v>-3.2171578960668632</v>
      </c>
      <c r="C58">
        <f>D58-Residuenanalyse!$E$8</f>
        <v>390.48481485193827</v>
      </c>
      <c r="D58">
        <f>10^(Residuenanalyse!D63)</f>
        <v>390.48481485193827</v>
      </c>
      <c r="E58">
        <f>D58+Residuenanalyse!$E$8</f>
        <v>390.48481485193827</v>
      </c>
    </row>
    <row r="59" spans="2:5" x14ac:dyDescent="0.25">
      <c r="B59">
        <f t="shared" si="1"/>
        <v>-3.3904924065113473</v>
      </c>
      <c r="C59">
        <f>D59-Residuenanalyse!$E$8</f>
        <v>476.72881729809507</v>
      </c>
      <c r="D59">
        <f>10^(Residuenanalyse!D64)</f>
        <v>476.72881729809507</v>
      </c>
      <c r="E59">
        <f>D59+Residuenanalyse!$E$8</f>
        <v>476.72881729809507</v>
      </c>
    </row>
    <row r="60" spans="2:5" x14ac:dyDescent="0.25">
      <c r="B60">
        <f t="shared" si="1"/>
        <v>-3.5221562129548381</v>
      </c>
      <c r="C60">
        <f>D60-Residuenanalyse!$E$8</f>
        <v>554.75766071519797</v>
      </c>
      <c r="D60">
        <f>10^(Residuenanalyse!D65)</f>
        <v>554.75766071519797</v>
      </c>
      <c r="E60">
        <f>D60+Residuenanalyse!$E$8</f>
        <v>554.75766071519797</v>
      </c>
    </row>
    <row r="61" spans="2:5" ht="15.75" thickBot="1" x14ac:dyDescent="0.3">
      <c r="B61" s="5">
        <f t="shared" si="1"/>
        <v>-3.9962334823217494</v>
      </c>
      <c r="C61" s="5">
        <f>D61-Residuenanalyse!$E$8</f>
        <v>957.50696742653224</v>
      </c>
      <c r="D61" s="5">
        <f>10^(Residuenanalyse!D66)</f>
        <v>957.50696742653224</v>
      </c>
      <c r="E61" s="5">
        <f>D61+Residuenanalyse!$E$8</f>
        <v>957.50696742653224</v>
      </c>
    </row>
    <row r="65" spans="2:5" ht="23.25" x14ac:dyDescent="0.35">
      <c r="B65" s="38" t="s">
        <v>68</v>
      </c>
      <c r="C65" s="38"/>
      <c r="D65" s="38"/>
    </row>
    <row r="67" spans="2:5" ht="15.75" thickBot="1" x14ac:dyDescent="0.3">
      <c r="B67" s="25" t="s">
        <v>33</v>
      </c>
      <c r="C67" s="25" t="s">
        <v>61</v>
      </c>
      <c r="D67" s="25" t="s">
        <v>62</v>
      </c>
      <c r="E67" s="25" t="s">
        <v>63</v>
      </c>
    </row>
    <row r="68" spans="2:5" x14ac:dyDescent="0.25">
      <c r="B68">
        <f>B47</f>
        <v>-1.300018159169229</v>
      </c>
      <c r="C68">
        <f>D68-Residuenanalyse!$E$8</f>
        <v>44.02436317137262</v>
      </c>
      <c r="D68">
        <f>10^(Residuenanalyse!D71)</f>
        <v>44.02436317137262</v>
      </c>
      <c r="E68">
        <f>D68+Residuenanalyse!$E$8</f>
        <v>44.02436317137262</v>
      </c>
    </row>
    <row r="69" spans="2:5" x14ac:dyDescent="0.25">
      <c r="B69">
        <f t="shared" ref="B69:B82" si="2">B48</f>
        <v>-1.6010481548332103</v>
      </c>
      <c r="C69">
        <f>D69-Residuenanalyse!$E$8</f>
        <v>62.259851471793738</v>
      </c>
      <c r="D69">
        <f>10^(Residuenanalyse!D72)</f>
        <v>62.259851471793738</v>
      </c>
      <c r="E69">
        <f>D69+Residuenanalyse!$E$8</f>
        <v>62.259851471793738</v>
      </c>
    </row>
    <row r="70" spans="2:5" x14ac:dyDescent="0.25">
      <c r="B70">
        <f t="shared" si="2"/>
        <v>-1.8213121492324966</v>
      </c>
      <c r="C70">
        <f>D70-Residuenanalyse!$E$8</f>
        <v>80.230606913889233</v>
      </c>
      <c r="D70">
        <f>10^(Residuenanalyse!D73)</f>
        <v>80.230606913889233</v>
      </c>
      <c r="E70">
        <f>D70+Residuenanalyse!$E$8</f>
        <v>80.230606913889233</v>
      </c>
    </row>
    <row r="71" spans="2:5" x14ac:dyDescent="0.25">
      <c r="B71">
        <f t="shared" si="2"/>
        <v>-2.299324120696467</v>
      </c>
      <c r="C71">
        <f>D71-Residuenanalyse!$E$8</f>
        <v>139.10606424753314</v>
      </c>
      <c r="D71">
        <f>10^(Residuenanalyse!D74)</f>
        <v>139.10606424753314</v>
      </c>
      <c r="E71">
        <f>D71+Residuenanalyse!$E$8</f>
        <v>139.10606424753314</v>
      </c>
    </row>
    <row r="72" spans="2:5" x14ac:dyDescent="0.25">
      <c r="B72">
        <f t="shared" si="2"/>
        <v>-3.0014756619720178</v>
      </c>
      <c r="C72">
        <f>D72-Residuenanalyse!$E$8</f>
        <v>312.19204593077723</v>
      </c>
      <c r="D72">
        <f>10^(Residuenanalyse!D75)</f>
        <v>312.19204593077723</v>
      </c>
      <c r="E72">
        <f>D72+Residuenanalyse!$E$8</f>
        <v>312.19204593077723</v>
      </c>
    </row>
    <row r="73" spans="2:5" x14ac:dyDescent="0.25">
      <c r="B73">
        <f t="shared" si="2"/>
        <v>-1.9963953529269682</v>
      </c>
      <c r="C73">
        <f>D73-Residuenanalyse!$E$8</f>
        <v>98.148050870274176</v>
      </c>
      <c r="D73">
        <f>10^(Residuenanalyse!D76)</f>
        <v>98.148050870274176</v>
      </c>
      <c r="E73">
        <f>D73+Residuenanalyse!$E$8</f>
        <v>98.148050870274176</v>
      </c>
    </row>
    <row r="74" spans="2:5" x14ac:dyDescent="0.25">
      <c r="B74">
        <f t="shared" si="2"/>
        <v>-2.2175098489104141</v>
      </c>
      <c r="C74">
        <f>D74-Residuenanalyse!$E$8</f>
        <v>126.60152215646244</v>
      </c>
      <c r="D74">
        <f>10^(Residuenanalyse!D77)</f>
        <v>126.60152215646244</v>
      </c>
      <c r="E74">
        <f>D74+Residuenanalyse!$E$8</f>
        <v>126.60152215646244</v>
      </c>
    </row>
    <row r="75" spans="2:5" x14ac:dyDescent="0.25">
      <c r="B75">
        <f t="shared" si="2"/>
        <v>-2.9984388463984799</v>
      </c>
      <c r="C75">
        <f>D75-Residuenanalyse!$E$8</f>
        <v>311.10244626308076</v>
      </c>
      <c r="D75">
        <f>10^(Residuenanalyse!D78)</f>
        <v>311.10244626308076</v>
      </c>
      <c r="E75">
        <f>D75+Residuenanalyse!$E$8</f>
        <v>311.10244626308076</v>
      </c>
    </row>
    <row r="76" spans="2:5" x14ac:dyDescent="0.25">
      <c r="B76">
        <f t="shared" si="2"/>
        <v>-3.2968760314841816</v>
      </c>
      <c r="C76">
        <f>D76-Residuenanalyse!$E$8</f>
        <v>438.65392389721819</v>
      </c>
      <c r="D76">
        <f>10^(Residuenanalyse!D79)</f>
        <v>438.65392389721819</v>
      </c>
      <c r="E76">
        <f>D76+Residuenanalyse!$E$8</f>
        <v>438.65392389721819</v>
      </c>
    </row>
    <row r="77" spans="2:5" x14ac:dyDescent="0.25">
      <c r="B77">
        <f t="shared" si="2"/>
        <v>-3.698045118269492</v>
      </c>
      <c r="C77">
        <f>D77-Residuenanalyse!$E$8</f>
        <v>696.15598627134909</v>
      </c>
      <c r="D77">
        <f>10^(Residuenanalyse!D80)</f>
        <v>696.15598627134909</v>
      </c>
      <c r="E77">
        <f>D77+Residuenanalyse!$E$8</f>
        <v>696.15598627134909</v>
      </c>
    </row>
    <row r="78" spans="2:5" x14ac:dyDescent="0.25">
      <c r="B78">
        <f t="shared" si="2"/>
        <v>-3.0948512610380616</v>
      </c>
      <c r="C78">
        <f>D78-Residuenanalyse!$E$8</f>
        <v>347.62390461872855</v>
      </c>
      <c r="D78">
        <f>10^(Residuenanalyse!D81)</f>
        <v>347.62390461872855</v>
      </c>
      <c r="E78">
        <f>D78+Residuenanalyse!$E$8</f>
        <v>347.62390461872855</v>
      </c>
    </row>
    <row r="79" spans="2:5" x14ac:dyDescent="0.25">
      <c r="B79">
        <f t="shared" si="2"/>
        <v>-3.2171578960668632</v>
      </c>
      <c r="C79">
        <f>D79-Residuenanalyse!$E$8</f>
        <v>400.18697636423605</v>
      </c>
      <c r="D79">
        <f>10^(Residuenanalyse!D82)</f>
        <v>400.18697636423605</v>
      </c>
      <c r="E79">
        <f>D79+Residuenanalyse!$E$8</f>
        <v>400.18697636423605</v>
      </c>
    </row>
    <row r="80" spans="2:5" x14ac:dyDescent="0.25">
      <c r="B80">
        <f t="shared" si="2"/>
        <v>-3.3904924065113473</v>
      </c>
      <c r="C80">
        <f>D80-Residuenanalyse!$E$8</f>
        <v>488.57383612359484</v>
      </c>
      <c r="D80">
        <f>10^(Residuenanalyse!D83)</f>
        <v>488.57383612359484</v>
      </c>
      <c r="E80">
        <f>D80+Residuenanalyse!$E$8</f>
        <v>488.57383612359484</v>
      </c>
    </row>
    <row r="81" spans="2:5" x14ac:dyDescent="0.25">
      <c r="B81">
        <f t="shared" si="2"/>
        <v>-3.5221562129548381</v>
      </c>
      <c r="C81">
        <f>D81-Residuenanalyse!$E$8</f>
        <v>568.54141931406798</v>
      </c>
      <c r="D81">
        <f>10^(Residuenanalyse!D84)</f>
        <v>568.54141931406798</v>
      </c>
      <c r="E81">
        <f>D81+Residuenanalyse!$E$8</f>
        <v>568.54141931406798</v>
      </c>
    </row>
    <row r="82" spans="2:5" ht="15.75" thickBot="1" x14ac:dyDescent="0.3">
      <c r="B82" s="5">
        <f t="shared" si="2"/>
        <v>-3.9962334823217494</v>
      </c>
      <c r="C82" s="5">
        <f>D82-Residuenanalyse!$E$8</f>
        <v>981.29761662410874</v>
      </c>
      <c r="D82" s="5">
        <f>10^(Residuenanalyse!D85)</f>
        <v>981.29761662410874</v>
      </c>
      <c r="E82" s="5">
        <f>D82+Residuenanalyse!$E$8</f>
        <v>981.29761662410874</v>
      </c>
    </row>
  </sheetData>
  <mergeCells count="5">
    <mergeCell ref="A1:M1"/>
    <mergeCell ref="B3:D3"/>
    <mergeCell ref="B23:D23"/>
    <mergeCell ref="B44:D44"/>
    <mergeCell ref="B65:D65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5CBF-77A2-40A3-AA11-7DE004019FB6}">
  <sheetPr codeName="Tabelle9"/>
  <dimension ref="A1:E22"/>
  <sheetViews>
    <sheetView topLeftCell="A2" workbookViewId="0">
      <selection activeCell="K4" sqref="K4"/>
    </sheetView>
  </sheetViews>
  <sheetFormatPr baseColWidth="10" defaultRowHeight="15" x14ac:dyDescent="0.25"/>
  <cols>
    <col min="3" max="3" width="15.28515625" customWidth="1"/>
  </cols>
  <sheetData>
    <row r="1" spans="1:5" ht="36" x14ac:dyDescent="0.55000000000000004">
      <c r="A1" s="39" t="s">
        <v>69</v>
      </c>
      <c r="B1" s="39"/>
      <c r="C1" s="39"/>
      <c r="D1" s="39"/>
      <c r="E1" s="39"/>
    </row>
    <row r="4" spans="1:5" ht="23.25" x14ac:dyDescent="0.35">
      <c r="B4" s="34" t="s">
        <v>70</v>
      </c>
      <c r="C4" s="34"/>
    </row>
    <row r="6" spans="1:5" x14ac:dyDescent="0.25">
      <c r="B6" s="31" t="s">
        <v>71</v>
      </c>
      <c r="C6" s="31" t="s">
        <v>72</v>
      </c>
      <c r="D6" s="31" t="s">
        <v>73</v>
      </c>
    </row>
    <row r="7" spans="1:5" ht="30.75" thickBot="1" x14ac:dyDescent="0.3">
      <c r="B7" s="29" t="s">
        <v>74</v>
      </c>
      <c r="C7" s="30" t="s">
        <v>76</v>
      </c>
      <c r="D7" s="29" t="s">
        <v>75</v>
      </c>
    </row>
    <row r="8" spans="1:5" x14ac:dyDescent="0.25">
      <c r="B8">
        <f>LOG(Konzentration!C4)</f>
        <v>-1.300018159169229</v>
      </c>
      <c r="C8">
        <f>'Dissoziation bei 40°C'!D5/'Dissoziation bei 25°C'!D5</f>
        <v>0.93325430079699045</v>
      </c>
      <c r="D8">
        <f>(C8-1)*100</f>
        <v>-6.6745699203009545</v>
      </c>
    </row>
    <row r="9" spans="1:5" x14ac:dyDescent="0.25">
      <c r="B9">
        <f>LOG(Konzentration!C5)</f>
        <v>-1.6010481548332103</v>
      </c>
      <c r="C9">
        <f>'Dissoziation bei 40°C'!D6/'Dissoziation bei 25°C'!D6</f>
        <v>0.87096358995608048</v>
      </c>
      <c r="D9">
        <f t="shared" ref="D9:D22" si="0">(C9-1)*100</f>
        <v>-12.903641004391952</v>
      </c>
    </row>
    <row r="10" spans="1:5" x14ac:dyDescent="0.25">
      <c r="B10">
        <f>LOG(Konzentration!C6)</f>
        <v>-1.8213121492324966</v>
      </c>
      <c r="C10">
        <f>'Dissoziation bei 40°C'!D7/'Dissoziation bei 25°C'!D7</f>
        <v>0.8511380382023771</v>
      </c>
      <c r="D10">
        <f t="shared" si="0"/>
        <v>-14.88619617976229</v>
      </c>
    </row>
    <row r="11" spans="1:5" x14ac:dyDescent="0.25">
      <c r="B11">
        <f>LOG(Konzentration!C7)</f>
        <v>-2.299324120696467</v>
      </c>
      <c r="C11">
        <f>'Dissoziation bei 40°C'!D8/'Dissoziation bei 25°C'!D8</f>
        <v>0.9120108393559101</v>
      </c>
      <c r="D11">
        <f t="shared" si="0"/>
        <v>-8.7989160644089903</v>
      </c>
    </row>
    <row r="12" spans="1:5" x14ac:dyDescent="0.25">
      <c r="B12">
        <f>LOG(Konzentration!C8)</f>
        <v>-3.0014756619720178</v>
      </c>
      <c r="C12">
        <f>'Dissoziation bei 40°C'!D9/'Dissoziation bei 25°C'!D9</f>
        <v>0.93325430079699123</v>
      </c>
      <c r="D12">
        <f t="shared" si="0"/>
        <v>-6.6745699203008773</v>
      </c>
    </row>
    <row r="13" spans="1:5" x14ac:dyDescent="0.25">
      <c r="B13">
        <f>LOG(Konzentration!C9)</f>
        <v>-1.9963953529269682</v>
      </c>
      <c r="C13">
        <f>'Dissoziation bei 40°C'!D10/'Dissoziation bei 25°C'!D10</f>
        <v>0.93325430079699023</v>
      </c>
      <c r="D13">
        <f t="shared" si="0"/>
        <v>-6.6745699203009767</v>
      </c>
    </row>
    <row r="14" spans="1:5" x14ac:dyDescent="0.25">
      <c r="B14">
        <f>LOG(Konzentration!C10)</f>
        <v>-2.2175098489104141</v>
      </c>
      <c r="C14">
        <f>'Dissoziation bei 40°C'!D11/'Dissoziation bei 25°C'!D11</f>
        <v>0.93325430079699134</v>
      </c>
      <c r="D14">
        <f t="shared" si="0"/>
        <v>-6.6745699203008657</v>
      </c>
    </row>
    <row r="15" spans="1:5" x14ac:dyDescent="0.25">
      <c r="B15">
        <f>LOG(Konzentration!C11)</f>
        <v>-2.9984388463984799</v>
      </c>
      <c r="C15">
        <f>'Dissoziation bei 40°C'!D12/'Dissoziation bei 25°C'!D12</f>
        <v>0.93325430079699123</v>
      </c>
      <c r="D15">
        <f t="shared" si="0"/>
        <v>-6.6745699203008773</v>
      </c>
    </row>
    <row r="16" spans="1:5" x14ac:dyDescent="0.25">
      <c r="B16">
        <f>LOG(Konzentration!C12)</f>
        <v>-3.2968760314841816</v>
      </c>
      <c r="C16">
        <f>'Dissoziation bei 40°C'!D13/'Dissoziation bei 25°C'!D13</f>
        <v>0.91201083935591021</v>
      </c>
      <c r="D16">
        <f t="shared" si="0"/>
        <v>-8.7989160644089797</v>
      </c>
    </row>
    <row r="17" spans="2:4" x14ac:dyDescent="0.25">
      <c r="B17">
        <f>LOG(Konzentration!C13)</f>
        <v>-3.698045118269492</v>
      </c>
      <c r="C17">
        <f>'Dissoziation bei 40°C'!D14/'Dissoziation bei 25°C'!D14</f>
        <v>8.9125093813374701</v>
      </c>
      <c r="D17">
        <f t="shared" si="0"/>
        <v>791.25093813374701</v>
      </c>
    </row>
    <row r="18" spans="2:4" x14ac:dyDescent="0.25">
      <c r="B18">
        <f>LOG(Konzentration!C14)</f>
        <v>-3.0948512610380616</v>
      </c>
      <c r="C18">
        <f>'Dissoziation bei 40°C'!D15/'Dissoziation bei 25°C'!D15</f>
        <v>0.91201083935591087</v>
      </c>
      <c r="D18">
        <f t="shared" si="0"/>
        <v>-8.7989160644089122</v>
      </c>
    </row>
    <row r="19" spans="2:4" x14ac:dyDescent="0.25">
      <c r="B19">
        <f>LOG(Konzentration!C15)</f>
        <v>-3.2171578960668632</v>
      </c>
      <c r="C19">
        <f>'Dissoziation bei 40°C'!D16/'Dissoziation bei 25°C'!D16</f>
        <v>0.91201083935590865</v>
      </c>
      <c r="D19">
        <f t="shared" si="0"/>
        <v>-8.7989160644091342</v>
      </c>
    </row>
    <row r="20" spans="2:4" x14ac:dyDescent="0.25">
      <c r="B20">
        <f>LOG(Konzentration!C16)</f>
        <v>-3.3904924065113473</v>
      </c>
      <c r="C20">
        <f>'Dissoziation bei 40°C'!D17/'Dissoziation bei 25°C'!D17</f>
        <v>0.93325430079699145</v>
      </c>
      <c r="D20">
        <f t="shared" si="0"/>
        <v>-6.6745699203008542</v>
      </c>
    </row>
    <row r="21" spans="2:4" x14ac:dyDescent="0.25">
      <c r="B21">
        <f>LOG(Konzentration!C17)</f>
        <v>-3.5221562129548381</v>
      </c>
      <c r="C21">
        <f>'Dissoziation bei 40°C'!D18/'Dissoziation bei 25°C'!D18</f>
        <v>0.8912509381337459</v>
      </c>
      <c r="D21">
        <f t="shared" si="0"/>
        <v>-10.87490618662541</v>
      </c>
    </row>
    <row r="22" spans="2:4" ht="15.75" thickBot="1" x14ac:dyDescent="0.3">
      <c r="B22" s="5">
        <f>LOG(Konzentration!C18)</f>
        <v>-3.9962334823217494</v>
      </c>
      <c r="C22" s="5">
        <f>'Dissoziation bei 40°C'!D19/'Dissoziation bei 25°C'!D19</f>
        <v>0.91201083935590999</v>
      </c>
      <c r="D22" s="5">
        <f t="shared" si="0"/>
        <v>-8.798916064409001</v>
      </c>
    </row>
  </sheetData>
  <mergeCells count="2">
    <mergeCell ref="A1:E1"/>
    <mergeCell ref="B4:C4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Eingabe der Messwerte</vt:lpstr>
      <vt:lpstr>Konzentration</vt:lpstr>
      <vt:lpstr>Dissoziation bei 25°C</vt:lpstr>
      <vt:lpstr>Dissoziation bei 40°C</vt:lpstr>
      <vt:lpstr>Debye-Radius 25°C</vt:lpstr>
      <vt:lpstr>Debye-Radius 40°C</vt:lpstr>
      <vt:lpstr>Residuenanalyse</vt:lpstr>
      <vt:lpstr>Graphen mit Standartabweichung</vt:lpstr>
      <vt:lpstr>Temperaturvergleich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josefk</dc:creator>
  <cp:lastModifiedBy>josefk</cp:lastModifiedBy>
  <dcterms:created xsi:type="dcterms:W3CDTF">2017-12-22T17:10:20Z</dcterms:created>
  <dcterms:modified xsi:type="dcterms:W3CDTF">2017-12-25T16:59:57Z</dcterms:modified>
</cp:coreProperties>
</file>