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david/Google Drive/C4RM/Classfiles/"/>
    </mc:Choice>
  </mc:AlternateContent>
  <xr:revisionPtr revIDLastSave="0" documentId="13_ncr:1_{BF905A57-291A-D547-8973-B04BFA93F8EE}" xr6:coauthVersionLast="46" xr6:coauthVersionMax="46" xr10:uidLastSave="{00000000-0000-0000-0000-000000000000}"/>
  <bookViews>
    <workbookView xWindow="0" yWindow="460" windowWidth="28800" windowHeight="17540" firstSheet="14" activeTab="29"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LastClass" sheetId="59" r:id="rId6"/>
    <sheet name="BigPicture" sheetId="43" r:id="rId7"/>
    <sheet name="VectorReferencing" sheetId="54" r:id="rId8"/>
    <sheet name="VectorizedOperations" sheetId="57" r:id="rId9"/>
    <sheet name="VecOps_Ex" sheetId="60" r:id="rId10"/>
    <sheet name="DataFrames_Factors" sheetId="55" r:id="rId11"/>
    <sheet name="LongVsWideData" sheetId="56" r:id="rId12"/>
    <sheet name="Plot" sheetId="61" r:id="rId13"/>
    <sheet name="Overloading" sheetId="48" r:id="rId14"/>
    <sheet name="TMat1" sheetId="40" r:id="rId15"/>
    <sheet name="TMat2" sheetId="41" r:id="rId16"/>
    <sheet name="TMat3" sheetId="42" r:id="rId17"/>
    <sheet name="Debugging" sheetId="66" r:id="rId18"/>
    <sheet name="NextClass" sheetId="34" r:id="rId19"/>
    <sheet name="Prework4NextClass" sheetId="28" r:id="rId20"/>
    <sheet name="InClassProjects" sheetId="21" r:id="rId21"/>
    <sheet name="qOffice1_Filter" sheetId="22" state="hidden" r:id="rId22"/>
    <sheet name="qOffice_Pivot" sheetId="23" state="hidden" r:id="rId23"/>
    <sheet name="qMatMult1" sheetId="52" r:id="rId24"/>
    <sheet name="qMatMult2" sheetId="14" r:id="rId25"/>
    <sheet name="qTMat1" sheetId="44" r:id="rId26"/>
    <sheet name="qTMat2" sheetId="45" r:id="rId27"/>
    <sheet name="qBondPrice" sheetId="10" r:id="rId28"/>
    <sheet name="qBondDuration" sheetId="32" r:id="rId29"/>
    <sheet name="qBondPriceFromCurve" sheetId="33" r:id="rId30"/>
    <sheet name="qDataTypes1" sheetId="15" state="hidden" r:id="rId31"/>
    <sheet name="qDataTypes2" sheetId="30" state="hidden" r:id="rId32"/>
    <sheet name="NextTime" sheetId="25" state="hidden" r:id="rId33"/>
    <sheet name="qConditioning" sheetId="16" r:id="rId34"/>
    <sheet name="qGetReturns" sheetId="36" r:id="rId35"/>
    <sheet name="qVAR" sheetId="38" state="hidden" r:id="rId36"/>
    <sheet name="qBigLosses" sheetId="58" state="hidden" r:id="rId37"/>
    <sheet name="qPCovmatrix" sheetId="50" state="hidden"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s>
  <definedNames>
    <definedName name="_xlnm._FilterDatabase" localSheetId="1" hidden="1">Office1_Filter!$B$2:$E$869</definedName>
    <definedName name="_xlnm._FilterDatabase" localSheetId="21" hidden="1">qOffice1_Filter!$B$2:$E$869</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#REF!</definedName>
    <definedName name="b1_">#REF!</definedName>
    <definedName name="beta">#REF!</definedName>
    <definedName name="beta_0">[1]QualityOfFit!$C$1</definedName>
    <definedName name="beta0">[1]ExcelOutput!$C$1</definedName>
    <definedName name="beta1">#REF!</definedName>
    <definedName name="beta2">#REF!</definedName>
    <definedName name="bid">[6]Liquidity_VaR!$C$7:$C$23</definedName>
    <definedName name="Bins">#REF!</definedName>
    <definedName name="Bond_Value">#REF!</definedName>
    <definedName name="Bond_Value_">#REF!</definedName>
    <definedName name="C_">[7]OptionsHW!$C$20:$E$20</definedName>
    <definedName name="Cd">[8]Options2!#REF!</definedName>
    <definedName name="Change">[5]VaR0!#REF!</definedName>
    <definedName name="change1" localSheetId="37">qPCovmatrix!$D$27:$D$38</definedName>
    <definedName name="change1">#REF!</definedName>
    <definedName name="change2" localSheetId="37">qPCovmatrix!$E$27:$E$38</definedName>
    <definedName name="change2">#REF!</definedName>
    <definedName name="change3" localSheetId="37">qPCovmatrix!$F$27:$F$38</definedName>
    <definedName name="change3">#REF!</definedName>
    <definedName name="change4" localSheetId="37">qPCovmatrix!$G$27:$G$38</definedName>
    <definedName name="change4">#REF!</definedName>
    <definedName name="change5" localSheetId="37">qPCovmatrix!$H$27:$H$38</definedName>
    <definedName name="change5">#REF!</definedName>
    <definedName name="CI" localSheetId="37">#REF!</definedName>
    <definedName name="CI" localSheetId="16">#REF!</definedName>
    <definedName name="CI">#REF!</definedName>
    <definedName name="CI_lo" localSheetId="37">#REF!</definedName>
    <definedName name="CI_lo" localSheetId="16">#REF!</definedName>
    <definedName name="CI_lo">#REF!</definedName>
    <definedName name="Coffee">#REF!</definedName>
    <definedName name="contracts">[7]OptionsHW!$C$26:$E$26</definedName>
    <definedName name="corrmat" localSheetId="37">qPCovmatrix!$M$43:$Q$47</definedName>
    <definedName name="corrmat">[9]PortfolioVaRExample!$M$43:$Q$47</definedName>
    <definedName name="CouponPmt">#REF!</definedName>
    <definedName name="couponRate">[10]qFunctions!$C$8</definedName>
    <definedName name="covmat" localSheetId="37">qPCovmatrix!$D$43:$H$47</definedName>
    <definedName name="covmat">[11]VaR3!$D$43:$H$47</definedName>
    <definedName name="covmat_calc" localSheetId="37">qPCovmatrix!$M$59:$Q$63</definedName>
    <definedName name="covmat_calc">[9]PortfolioVaRExample!$M$59:$Q$63</definedName>
    <definedName name="Cu">[8]Options2!#REF!</definedName>
    <definedName name="d">[8]Options2!$C$7</definedName>
    <definedName name="d1_" localSheetId="37">#REF!</definedName>
    <definedName name="d1_" localSheetId="16">#REF!</definedName>
    <definedName name="d1_">#REF!</definedName>
    <definedName name="d2_" localSheetId="37">#REF!</definedName>
    <definedName name="d2_" localSheetId="16">#REF!</definedName>
    <definedName name="d2_">#REF!</definedName>
    <definedName name="data">#REF!</definedName>
    <definedName name="df">#REF!</definedName>
    <definedName name="dollar_rate">[12]FX_Intro!$C$67</definedName>
    <definedName name="e">#REF!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#REF!</definedName>
    <definedName name="Inflator">[1]RSquareAdj!$C$10</definedName>
    <definedName name="K" localSheetId="37">[15]MatrixMult_CovCorr!$P$34:$R$36</definedName>
    <definedName name="K" localSheetId="16">[9]MatrixMult_CovCorr!$P$34:$R$36</definedName>
    <definedName name="k">[2]Binomial!$C$14</definedName>
    <definedName name="LN_Sim">#REF!</definedName>
    <definedName name="loss" localSheetId="37">#REF!</definedName>
    <definedName name="loss" localSheetId="16">#REF!</definedName>
    <definedName name="loss">#REF!</definedName>
    <definedName name="loss_30" localSheetId="37">#REF!</definedName>
    <definedName name="loss_30">#REF!</definedName>
    <definedName name="loss_t" localSheetId="37">#REF!</definedName>
    <definedName name="loss_t">#REF!</definedName>
    <definedName name="lossAmount">[4]Spread2PD!$G$45</definedName>
    <definedName name="M" localSheetId="37">[15]MatrixMult_Credit!$I$7:$K$9</definedName>
    <definedName name="M">[9]MatrixMult_Credit!$I$7:$K$9</definedName>
    <definedName name="M1_" localSheetId="37">[15]MatrixMult_Credit!#REF!</definedName>
    <definedName name="M1_">[9]MatrixMult_Credit!#REF!</definedName>
    <definedName name="M2_" localSheetId="37">[15]MatrixMult_Credit!#REF!</definedName>
    <definedName name="M2_">[9]MatrixMult_Credit!#REF!</definedName>
    <definedName name="max">[2]NextClass1_MeanVar!$E$25</definedName>
    <definedName name="Mean" localSheetId="37">#REF!</definedName>
    <definedName name="Mean" localSheetId="1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#REF!</definedName>
    <definedName name="peso_rate">[12]FX_Intro!$C$66</definedName>
    <definedName name="Pij" localSheetId="37">[15]CreditExample!$H$15:$M$20</definedName>
    <definedName name="Pij">TMat3!$H$15:$M$20</definedName>
    <definedName name="pmt">#REF!</definedName>
    <definedName name="pmt_">#REF!</definedName>
    <definedName name="pmtperyear">[17]Bond!$C$6</definedName>
    <definedName name="pmts">[17]Bond!$E$12:$E$25</definedName>
    <definedName name="price1" localSheetId="37">qPCovmatrix!$D$11:$D$23</definedName>
    <definedName name="price1">#REF!</definedName>
    <definedName name="price2" localSheetId="37">qPCovmatrix!$E$11:$E$23</definedName>
    <definedName name="price2">#REF!</definedName>
    <definedName name="price3" localSheetId="37">qPCovmatrix!$F$11:$F$23</definedName>
    <definedName name="price3">#REF!</definedName>
    <definedName name="price4" localSheetId="37">qPCovmatrix!$G$11:$G$23</definedName>
    <definedName name="price4">#REF!</definedName>
    <definedName name="price5" localSheetId="37">qPCovmatrix!$H$11:$H$23</definedName>
    <definedName name="price5">#REF!</definedName>
    <definedName name="Prices">qPCovmatrix!$D$11:$H$23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37">#REF!</definedName>
    <definedName name="q" localSheetId="16">#REF!</definedName>
    <definedName name="q">#REF!</definedName>
    <definedName name="r_" localSheetId="37">#REF!</definedName>
    <definedName name="r_" localSheetId="16">#REF!</definedName>
    <definedName name="r_">#REF!</definedName>
    <definedName name="range">[2]NextClass1_MeanVar!$E$26</definedName>
    <definedName name="rate">[4]CDS!$C$7</definedName>
    <definedName name="rated">[7]fxHW!$F$4:$H$4</definedName>
    <definedName name="ratef">[7]fxHW!$F$5:$H$5</definedName>
    <definedName name="RatingLast" localSheetId="37">[18]CreditMatrix!$D$10:$D$109</definedName>
    <definedName name="RatingLast" localSheetId="16">TMat3!$C$5:$C$104</definedName>
    <definedName name="RatingLast">[19]CreditMatrix!$D$10:$D$109</definedName>
    <definedName name="RatingNow" localSheetId="37">[18]CreditMatrix!$E$10:$E$109</definedName>
    <definedName name="RatingNow" localSheetId="16">TMat3!$D$5:$D$104</definedName>
    <definedName name="RatingNow">[19]CreditMatrix!$E$10:$E$109</definedName>
    <definedName name="ratingsTbl" localSheetId="37">[18]CreditMatrix!$B$2:$C$7</definedName>
    <definedName name="ratingsTbl" localSheetId="16">TMat3!#REF!</definedName>
    <definedName name="ratingsTbl">[19]CreditMatrix!$B$2:$C$7</definedName>
    <definedName name="Ratio">[14]Calcs_VarianceDiff!$E$17</definedName>
    <definedName name="Recovery">[4]Spread2PD!$D$40:$D$44</definedName>
    <definedName name="risk1">#REF!</definedName>
    <definedName name="risk2">#REF!</definedName>
    <definedName name="risk3">#REF!</definedName>
    <definedName name="RSE">#REF!</definedName>
    <definedName name="RSS">[1]RSquareAdj!#REF!</definedName>
    <definedName name="s" localSheetId="37">#REF!</definedName>
    <definedName name="s" localSheetId="16">#REF!</definedName>
    <definedName name="s">#REF!</definedName>
    <definedName name="S0" localSheetId="37">#REF!</definedName>
    <definedName name="S0" localSheetId="16">#REF!</definedName>
    <definedName name="S0">#REF!</definedName>
    <definedName name="S0_e_qt">[7]OptionsHW!$C$17:$E$17</definedName>
    <definedName name="SampleVar1">[14]Calcs_VarianceDiff!$E$13</definedName>
    <definedName name="SampleVar2">[14]Calcs_VarianceDiff!$E$14</definedName>
    <definedName name="SD" localSheetId="37">#REF!</definedName>
    <definedName name="SD" localSheetId="16">#REF!</definedName>
    <definedName name="SD">#REF!</definedName>
    <definedName name="sd_x">[1]MaximumLikelihood!$C$3</definedName>
    <definedName name="SD_xbar">[14]Calcs_Mean2!$O$28</definedName>
    <definedName name="SE0">#REF!</definedName>
    <definedName name="SE1_">#REF!</definedName>
    <definedName name="SE2_">#REF!</definedName>
    <definedName name="Shares" localSheetId="37">qPCovmatrix!$D$6:$H$6</definedName>
    <definedName name="Shares">[11]VaR3!$D$6:$H$6</definedName>
    <definedName name="Sick">#REF!</definedName>
    <definedName name="sigma">[14]Calcs_Mean1!$O$21</definedName>
    <definedName name="simS">[6]Liquidity_VaR!$G$29</definedName>
    <definedName name="sims_a" localSheetId="16">[20]VaR1!$I$17:$I$37</definedName>
    <definedName name="sims_a">[11]VaR1!$I$19:$I$39</definedName>
    <definedName name="sims_h" localSheetId="16">[20]VaR1!$H$17:$H$37</definedName>
    <definedName name="sims_h">[11]VaR1!$H$19:$H$39</definedName>
    <definedName name="simSpread">[6]Liquidity_VaR!$J$7:$J$23</definedName>
    <definedName name="simSpreadPerShare">[6]Liquidity_VaR!$H$7:$H$23</definedName>
    <definedName name="Smoking">#REF!</definedName>
    <definedName name="Spot">[7]fxHW!$F$3:$H$3</definedName>
    <definedName name="spread">[6]Liquidity_VaR!$F$7:$F$23</definedName>
    <definedName name="SpreadVaR">#REF!</definedName>
    <definedName name="ssreg">#REF!</definedName>
    <definedName name="ssresid">#REF!</definedName>
    <definedName name="SST">#REF!</definedName>
    <definedName name="SSx">#REF!</definedName>
    <definedName name="StartingPortfolio">[4]ExporeInf!$C$29:$H$29</definedName>
    <definedName name="stdev">#REF!</definedName>
    <definedName name="Sum">[13]CentralLimitTheorem!$C$7:$C$106</definedName>
    <definedName name="t" localSheetId="37">#REF!</definedName>
    <definedName name="t" localSheetId="16">#REF!</definedName>
    <definedName name="t">#REF!</definedName>
    <definedName name="t_">[4]CDS!$B$21:$B$25</definedName>
    <definedName name="table_asf">[21]ASF!$C$31:$D$34</definedName>
    <definedName name="Time" localSheetId="37">#REF!</definedName>
    <definedName name="Time" localSheetId="16">#REF!</definedName>
    <definedName name="Time">#REF!</definedName>
    <definedName name="Time_">[4]Spread2PD!$B$40:$B$44</definedName>
    <definedName name="tmat">[4]ExporeInf!$C$3:$H$8</definedName>
    <definedName name="tmat12">#REF!</definedName>
    <definedName name="tmat5">[4]ExporeInf!$C$12:$H$17</definedName>
    <definedName name="tmatInf">[4]ExporeInf!$C$21:$H$26</definedName>
    <definedName name="TotalValue" localSheetId="37">qPCovmatrix!$D$52</definedName>
    <definedName name="TotalValue">[11]VaR3!$D$52</definedName>
    <definedName name="TSS">[1]RSquareAdj!#REF!</definedName>
    <definedName name="u" localSheetId="37">[15]MatrixMult_Credit!#REF!</definedName>
    <definedName name="u">[9]MatrixMult_Credit!#REF!</definedName>
    <definedName name="usd_peso">[12]FX_Intro!$C$65</definedName>
    <definedName name="v" localSheetId="37">[15]MatrixMult_Credit!$T$7:$T$9</definedName>
    <definedName name="v">'[22]2_PMT'!$C$13</definedName>
    <definedName name="Value" localSheetId="37">qPCovmatrix!$D$50:$H$50</definedName>
    <definedName name="Value">[11]VaR3!$D$50:$H$50</definedName>
    <definedName name="value_01">[17]Dur2!$I$12</definedName>
    <definedName name="value_lo" localSheetId="37">#REF!</definedName>
    <definedName name="value_lo" localSheetId="16">#REF!</definedName>
    <definedName name="value_lo">#REF!</definedName>
    <definedName name="value_rf_">[4]Spread2PD!$C$40:$C$44</definedName>
    <definedName name="Variance" localSheetId="37">qPCovmatrix!$D$61</definedName>
    <definedName name="Variance">[11]VaR3!$D$61</definedName>
    <definedName name="Variance_calc" localSheetId="37">qPCovmatrix!$M$65</definedName>
    <definedName name="Variance_calc">[9]PortfolioVaRExample!$M$65</definedName>
    <definedName name="Volatility" localSheetId="37">qPCovmatrix!$D$62</definedName>
    <definedName name="Volatility">#REF!</definedName>
    <definedName name="Volatility_calc" localSheetId="37">qPCovmatrix!$M$66</definedName>
    <definedName name="Volatility_calc">#REF!</definedName>
    <definedName name="volmat" localSheetId="37">qPCovmatrix!$M$52:$Q$56</definedName>
    <definedName name="volmat">[9]PortfolioVaRExample!$M$52:$Q$56</definedName>
    <definedName name="vols" localSheetId="37">qPCovmatrix!$J$52:$J$56</definedName>
    <definedName name="vols">[9]PortfolioVaRExample!$J$52:$J$56</definedName>
    <definedName name="vols_" localSheetId="37">qPCovmatrix!$M$49:$Q$49</definedName>
    <definedName name="vols_">[9]PortfolioVaRExample!$M$49:$Q$49</definedName>
    <definedName name="w" localSheetId="37">[15]MatrixMult_CovCorr!$M$43:$M$45</definedName>
    <definedName name="w">[9]MatrixMult_CovCorr!$M$43:$M$45</definedName>
    <definedName name="weight" localSheetId="37">[18]CreditMatrix_Weighted!$F$10:$F$109</definedName>
    <definedName name="weight" localSheetId="16">[23]CreditMatrix_Weighted!$F$10:$F$109</definedName>
    <definedName name="weight">[19]CreditMatrix_Weighted!$F$10:$F$109</definedName>
    <definedName name="weights" localSheetId="37">qPCovmatrix!$C$55:$C$59</definedName>
    <definedName name="weights">[11]VaR3!$C$55:$C$59</definedName>
    <definedName name="Withdrawl">[24]InvestmentReturns!$B$12</definedName>
    <definedName name="X" localSheetId="37">#REF!</definedName>
    <definedName name="X" localSheetId="16">#REF!</definedName>
    <definedName name="X">[2]NextClass1_MeanVar!$C$30:$C$129</definedName>
    <definedName name="x_draw">#REF!</definedName>
    <definedName name="X_e_rt">[7]OptionsHW!$C$18:$E$18</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#REF!</definedName>
    <definedName name="ybar">#REF!</definedName>
    <definedName name="years">[17]Bond!$C$7</definedName>
    <definedName name="yhat">#REF!</definedName>
    <definedName name="ytm">[10]qFunctions!$C$7</definedName>
    <definedName name="YTM_rf">#REF!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 i="52" l="1"/>
  <c r="G8" i="52"/>
  <c r="F8" i="52"/>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E46" i="50"/>
  <c r="H44" i="50"/>
  <c r="H47" i="50"/>
  <c r="G47" i="50"/>
  <c r="G44" i="50"/>
  <c r="E47" i="50"/>
  <c r="G46" i="50"/>
  <c r="H46" i="50"/>
  <c r="E44" i="50"/>
  <c r="D27" i="50" l="1"/>
  <c r="D30" i="50"/>
  <c r="D38" i="50"/>
  <c r="D33" i="50"/>
  <c r="D28" i="50"/>
  <c r="D31" i="50"/>
  <c r="F33" i="50"/>
  <c r="D29" i="50"/>
  <c r="D50" i="50" a="1"/>
  <c r="F50" i="50" s="1"/>
  <c r="F30" i="50"/>
  <c r="F32" i="50"/>
  <c r="F36" i="50"/>
  <c r="D37" i="50"/>
  <c r="F38" i="50"/>
  <c r="G45" i="50"/>
  <c r="D43" i="50"/>
  <c r="H43" i="50"/>
  <c r="F44" i="50"/>
  <c r="F47" i="50"/>
  <c r="F45" i="50"/>
  <c r="D45" i="50"/>
  <c r="D46" i="50"/>
  <c r="E43" i="50"/>
  <c r="F43" i="50"/>
  <c r="E45" i="50"/>
  <c r="H45" i="50"/>
  <c r="D47" i="50"/>
  <c r="G43" i="50"/>
  <c r="D44" i="50"/>
  <c r="F46" i="50"/>
  <c r="E50" i="50" l="1"/>
  <c r="D50" i="50"/>
  <c r="G50" i="50"/>
  <c r="H50" i="50"/>
  <c r="D52" i="50" l="1"/>
  <c r="C55" i="50" s="1" a="1"/>
  <c r="C59" i="50" s="1"/>
  <c r="C55" i="50" l="1"/>
  <c r="C57" i="50"/>
  <c r="C58" i="50"/>
  <c r="C56" i="50"/>
  <c r="D61" i="50" l="1" a="1"/>
  <c r="D61" i="50" s="1"/>
  <c r="D62" i="50" s="1"/>
  <c r="H4" i="33"/>
  <c r="H5" i="33"/>
  <c r="H6" i="33"/>
  <c r="H7" i="33"/>
  <c r="H8" i="33"/>
  <c r="H9" i="33"/>
  <c r="H10" i="33"/>
  <c r="H11" i="33"/>
  <c r="H12" i="33"/>
  <c r="H3" i="33"/>
  <c r="Q4" i="45" l="1"/>
  <c r="P4" i="45"/>
  <c r="O4" i="45"/>
  <c r="M10" i="42" l="1"/>
  <c r="L10" i="42"/>
  <c r="K10" i="42"/>
  <c r="J10" i="42"/>
  <c r="I10" i="42"/>
  <c r="H10" i="42"/>
  <c r="M9" i="42"/>
  <c r="L9" i="42"/>
  <c r="K9" i="42"/>
  <c r="J9" i="42"/>
  <c r="I9" i="42"/>
  <c r="H9" i="42"/>
  <c r="H19" i="42" s="1" a="1"/>
  <c r="M8" i="42"/>
  <c r="L8" i="42"/>
  <c r="K8" i="42"/>
  <c r="J8" i="42"/>
  <c r="I8" i="42"/>
  <c r="H8" i="42"/>
  <c r="H18" i="42" s="1" a="1"/>
  <c r="M7" i="42"/>
  <c r="L7" i="42"/>
  <c r="K7" i="42"/>
  <c r="J7" i="42"/>
  <c r="I7" i="42"/>
  <c r="H7" i="42"/>
  <c r="H17" i="42" s="1" a="1"/>
  <c r="M6" i="42"/>
  <c r="L6" i="42"/>
  <c r="K6" i="42"/>
  <c r="J6" i="42"/>
  <c r="I6" i="42"/>
  <c r="H6" i="42"/>
  <c r="H16" i="42" s="1" a="1"/>
  <c r="M5" i="42"/>
  <c r="L5" i="42"/>
  <c r="K5" i="42"/>
  <c r="J5" i="42"/>
  <c r="I5" i="42"/>
  <c r="H5" i="42"/>
  <c r="H15" i="42" s="1" a="1"/>
  <c r="Q4" i="41"/>
  <c r="P4" i="41"/>
  <c r="O4" i="41"/>
  <c r="H20" i="42" l="1" a="1"/>
  <c r="L20" i="42" s="1"/>
  <c r="L15" i="42"/>
  <c r="H15" i="42"/>
  <c r="K15" i="42"/>
  <c r="J15" i="42"/>
  <c r="M15" i="42"/>
  <c r="I15" i="42"/>
  <c r="L19" i="42"/>
  <c r="H19" i="42"/>
  <c r="K19" i="42"/>
  <c r="J19" i="42"/>
  <c r="M19" i="42"/>
  <c r="I19" i="42"/>
  <c r="J17" i="42"/>
  <c r="M17" i="42"/>
  <c r="I17" i="42"/>
  <c r="L17" i="42"/>
  <c r="H17" i="42"/>
  <c r="K17" i="42"/>
  <c r="M16" i="42"/>
  <c r="I16" i="42"/>
  <c r="L16" i="42"/>
  <c r="H16" i="42"/>
  <c r="K16" i="42"/>
  <c r="J16" i="42"/>
  <c r="K18" i="42"/>
  <c r="J18" i="42"/>
  <c r="M18" i="42"/>
  <c r="I18" i="42"/>
  <c r="L18" i="42"/>
  <c r="H18" i="42"/>
  <c r="J20" i="42" l="1"/>
  <c r="M20" i="42"/>
  <c r="K20" i="42"/>
  <c r="I20" i="42"/>
  <c r="H20" i="42"/>
  <c r="J16" i="32"/>
  <c r="I16" i="32"/>
  <c r="J22" i="32"/>
  <c r="I22" i="32"/>
  <c r="J19" i="32"/>
  <c r="I19" i="32"/>
  <c r="J4" i="32"/>
  <c r="J5" i="32"/>
  <c r="J6" i="32"/>
  <c r="J7" i="32"/>
  <c r="J8" i="32"/>
  <c r="J9" i="32"/>
  <c r="J10" i="32"/>
  <c r="J11" i="32"/>
  <c r="J12" i="32"/>
  <c r="J3" i="32"/>
  <c r="H12" i="32"/>
  <c r="I4" i="32"/>
  <c r="I5" i="32"/>
  <c r="I6" i="32"/>
  <c r="I7" i="32"/>
  <c r="I8" i="32"/>
  <c r="I9" i="32"/>
  <c r="I10" i="32"/>
  <c r="I11" i="32"/>
  <c r="I12" i="32"/>
  <c r="I3" i="32"/>
  <c r="H4" i="32"/>
  <c r="H5" i="32"/>
  <c r="H6" i="32"/>
  <c r="H7" i="32"/>
  <c r="H8" i="32"/>
  <c r="H9" i="32"/>
  <c r="H10" i="32"/>
  <c r="H11" i="32"/>
  <c r="H3" i="32"/>
  <c r="G12" i="32"/>
  <c r="G11" i="32"/>
  <c r="G10" i="32"/>
  <c r="G9" i="32"/>
  <c r="G8" i="32"/>
  <c r="G7" i="32"/>
  <c r="G6" i="32"/>
  <c r="G5" i="32"/>
  <c r="G4" i="32"/>
  <c r="G3" i="32"/>
  <c r="G13" i="32" s="1"/>
  <c r="H13" i="33" l="1"/>
  <c r="J23" i="10" l="1"/>
  <c r="P14" i="30" l="1"/>
  <c r="P13" i="30"/>
  <c r="P12" i="30"/>
  <c r="J22" i="10" l="1"/>
  <c r="J4" i="10"/>
  <c r="J5" i="10"/>
  <c r="J6" i="10"/>
  <c r="J7" i="10"/>
  <c r="J8" i="10"/>
  <c r="J9" i="10"/>
  <c r="J10" i="10"/>
  <c r="J11" i="10"/>
  <c r="J12" i="10"/>
  <c r="J13" i="10"/>
  <c r="J14" i="10"/>
  <c r="J15" i="10"/>
  <c r="J16" i="10"/>
  <c r="J17" i="10"/>
  <c r="J18" i="10"/>
  <c r="J19" i="10"/>
  <c r="J20" i="10"/>
  <c r="J21" i="10"/>
  <c r="J3" i="10"/>
  <c r="F8" i="14" l="1"/>
  <c r="G4" i="10" l="1"/>
  <c r="G5" i="10"/>
  <c r="G6" i="10"/>
  <c r="G7" i="10"/>
  <c r="G8" i="10"/>
  <c r="G9" i="10"/>
  <c r="G10" i="10"/>
  <c r="G11" i="10"/>
  <c r="G12" i="10"/>
  <c r="G3" i="10"/>
  <c r="G13" i="10" l="1"/>
</calcChain>
</file>

<file path=xl/sharedStrings.xml><?xml version="1.0" encoding="utf-8"?>
<sst xmlns="http://schemas.openxmlformats.org/spreadsheetml/2006/main" count="739" uniqueCount="313">
  <si>
    <t>ytm</t>
  </si>
  <si>
    <t>maturity</t>
  </si>
  <si>
    <t>couponRate</t>
  </si>
  <si>
    <t>face</t>
  </si>
  <si>
    <t>BondValue</t>
  </si>
  <si>
    <t>BondDuration</t>
  </si>
  <si>
    <t>BondOwner</t>
  </si>
  <si>
    <t>Bob</t>
  </si>
  <si>
    <t>Chuck</t>
  </si>
  <si>
    <t>Alice</t>
  </si>
  <si>
    <t>fizz</t>
  </si>
  <si>
    <t>fizzbuzz</t>
  </si>
  <si>
    <t>DATE</t>
  </si>
  <si>
    <t>USMISERY/INDEX/UNEMPLOYMENT RATE</t>
  </si>
  <si>
    <t>USMISERY/INDEX/INFLATION RATE</t>
  </si>
  <si>
    <t>USMISERY/INDEX/MISERY INDEX</t>
  </si>
  <si>
    <t>paymentsPerYear</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</si>
  <si>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</si>
  <si>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</si>
  <si>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</si>
  <si>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</si>
  <si>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</si>
  <si>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</si>
  <si>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</si>
  <si>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</si>
  <si>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</si>
  <si>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</si>
  <si>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</si>
  <si>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</si>
  <si>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</si>
  <si>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</si>
  <si>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</si>
  <si>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Today we will work on next steps for the homework problems.</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</si>
  <si>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</si>
  <si>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</si>
  <si>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</si>
  <si>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</si>
  <si>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</si>
  <si>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</si>
  <si>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</si>
  <si>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</si>
  <si>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</si>
  <si>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</si>
  <si>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</si>
  <si>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</si>
  <si>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</si>
  <si>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</si>
  <si>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</si>
  <si>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</si>
  <si>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</si>
  <si>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</si>
  <si>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</si>
  <si>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</si>
  <si>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</si>
  <si>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</si>
  <si>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</si>
  <si>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</si>
  <si>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</si>
  <si>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</si>
  <si>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</si>
  <si>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buzz</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</si>
  <si>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</si>
  <si>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</si>
  <si>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</si>
  <si>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</si>
  <si>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</si>
  <si>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</si>
  <si>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</si>
  <si>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</si>
  <si>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</si>
  <si>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</si>
  <si>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</si>
  <si>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</si>
  <si>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</si>
  <si>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</si>
  <si>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</si>
  <si>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</si>
  <si>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Place all your functions into a single R file and name the file after your UNI.</t>
  </si>
  <si>
    <t>GS.Open</t>
  </si>
  <si>
    <t>GS.High</t>
  </si>
  <si>
    <t>GS.Low</t>
  </si>
  <si>
    <t>GS.Close</t>
  </si>
  <si>
    <t>GS.Volume</t>
  </si>
  <si>
    <t>GS.Adjusted</t>
  </si>
  <si>
    <t>Reading</t>
  </si>
  <si>
    <t>Company</t>
  </si>
  <si>
    <t>RatingLast</t>
  </si>
  <si>
    <t>RatingNow</t>
  </si>
  <si>
    <t>A</t>
  </si>
  <si>
    <t>B</t>
  </si>
  <si>
    <t>C</t>
  </si>
  <si>
    <t>Start</t>
  </si>
  <si>
    <t>End</t>
  </si>
  <si>
    <t>Transition Probabilities</t>
  </si>
  <si>
    <t>Counts</t>
  </si>
  <si>
    <t>D</t>
  </si>
  <si>
    <t>E</t>
  </si>
  <si>
    <t>F</t>
  </si>
  <si>
    <t>Company1</t>
  </si>
  <si>
    <t>Company2</t>
  </si>
  <si>
    <t>Company3</t>
  </si>
  <si>
    <t>Company4</t>
  </si>
  <si>
    <t>Company5</t>
  </si>
  <si>
    <t>Company6</t>
  </si>
  <si>
    <t>Company7</t>
  </si>
  <si>
    <t>Company8</t>
  </si>
  <si>
    <t>Company9</t>
  </si>
  <si>
    <t>Company10</t>
  </si>
  <si>
    <t>Probabilities</t>
  </si>
  <si>
    <t>Company11</t>
  </si>
  <si>
    <t>Company12</t>
  </si>
  <si>
    <t>Company13</t>
  </si>
  <si>
    <t>Company14</t>
  </si>
  <si>
    <t>Company15</t>
  </si>
  <si>
    <t>Company16</t>
  </si>
  <si>
    <t>Company17</t>
  </si>
  <si>
    <t>Company18</t>
  </si>
  <si>
    <t>Company19</t>
  </si>
  <si>
    <t>Company20</t>
  </si>
  <si>
    <t>Company21</t>
  </si>
  <si>
    <t>Company22</t>
  </si>
  <si>
    <t>Company23</t>
  </si>
  <si>
    <t>Company24</t>
  </si>
  <si>
    <t>Company25</t>
  </si>
  <si>
    <t>Company26</t>
  </si>
  <si>
    <t>Company27</t>
  </si>
  <si>
    <t>Company28</t>
  </si>
  <si>
    <t>Company29</t>
  </si>
  <si>
    <t>Company30</t>
  </si>
  <si>
    <t>Company31</t>
  </si>
  <si>
    <t>Company32</t>
  </si>
  <si>
    <t>Company33</t>
  </si>
  <si>
    <t>Company34</t>
  </si>
  <si>
    <t>Company35</t>
  </si>
  <si>
    <t>Company36</t>
  </si>
  <si>
    <t>Company37</t>
  </si>
  <si>
    <t>Company38</t>
  </si>
  <si>
    <t>Company39</t>
  </si>
  <si>
    <t>Company40</t>
  </si>
  <si>
    <t>Company41</t>
  </si>
  <si>
    <t>Company42</t>
  </si>
  <si>
    <t>Company43</t>
  </si>
  <si>
    <t>Company44</t>
  </si>
  <si>
    <t>Company45</t>
  </si>
  <si>
    <t>Company46</t>
  </si>
  <si>
    <t>Company47</t>
  </si>
  <si>
    <t>Company48</t>
  </si>
  <si>
    <t>Company49</t>
  </si>
  <si>
    <t>Company50</t>
  </si>
  <si>
    <t>Company51</t>
  </si>
  <si>
    <t>Company52</t>
  </si>
  <si>
    <t>Company53</t>
  </si>
  <si>
    <t>Company54</t>
  </si>
  <si>
    <t>Company55</t>
  </si>
  <si>
    <t>Company56</t>
  </si>
  <si>
    <t>Company57</t>
  </si>
  <si>
    <t>Company58</t>
  </si>
  <si>
    <t>Company59</t>
  </si>
  <si>
    <t>Company60</t>
  </si>
  <si>
    <t>Company61</t>
  </si>
  <si>
    <t>Company62</t>
  </si>
  <si>
    <t>Company63</t>
  </si>
  <si>
    <t>Company64</t>
  </si>
  <si>
    <t>Company65</t>
  </si>
  <si>
    <t>Company66</t>
  </si>
  <si>
    <t>Company67</t>
  </si>
  <si>
    <t>Company68</t>
  </si>
  <si>
    <t>Company69</t>
  </si>
  <si>
    <t>Company70</t>
  </si>
  <si>
    <t>Company71</t>
  </si>
  <si>
    <t>Company72</t>
  </si>
  <si>
    <t>Company73</t>
  </si>
  <si>
    <t>Company74</t>
  </si>
  <si>
    <t>Company75</t>
  </si>
  <si>
    <t>Company76</t>
  </si>
  <si>
    <t>Company77</t>
  </si>
  <si>
    <t>Company78</t>
  </si>
  <si>
    <t>Company79</t>
  </si>
  <si>
    <t>Company80</t>
  </si>
  <si>
    <t>Company81</t>
  </si>
  <si>
    <t>Company82</t>
  </si>
  <si>
    <t>Company83</t>
  </si>
  <si>
    <t>Company84</t>
  </si>
  <si>
    <t>Company85</t>
  </si>
  <si>
    <t>Company86</t>
  </si>
  <si>
    <t>Company87</t>
  </si>
  <si>
    <t>Company88</t>
  </si>
  <si>
    <t>Company89</t>
  </si>
  <si>
    <t>Company90</t>
  </si>
  <si>
    <t>Company91</t>
  </si>
  <si>
    <t>Company92</t>
  </si>
  <si>
    <t>Company93</t>
  </si>
  <si>
    <t>Company94</t>
  </si>
  <si>
    <t>Company95</t>
  </si>
  <si>
    <t>Company96</t>
  </si>
  <si>
    <t>Company97</t>
  </si>
  <si>
    <t>Company98</t>
  </si>
  <si>
    <t>Company99</t>
  </si>
  <si>
    <t>Company100</t>
  </si>
  <si>
    <t>YieldCurve</t>
  </si>
  <si>
    <t>PV</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</si>
  <si>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</si>
  <si>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</si>
  <si>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</si>
  <si>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</si>
  <si>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</si>
  <si>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</si>
  <si>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</si>
  <si>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</si>
  <si>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</si>
  <si>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</si>
  <si>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</si>
  <si>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</si>
  <si>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</si>
  <si>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</si>
  <si>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</si>
  <si>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</si>
  <si>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</si>
  <si>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</si>
  <si>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</si>
  <si>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Vector Referencing</t>
  </si>
  <si>
    <t>Dataframes</t>
  </si>
  <si>
    <t>Last week</t>
  </si>
  <si>
    <t>Matrices</t>
  </si>
  <si>
    <t>Bond Calculations</t>
  </si>
  <si>
    <t>This week</t>
  </si>
  <si>
    <t>Credit Risk Management with Matrices</t>
  </si>
  <si>
    <t>Vectorized Bond Calculations</t>
  </si>
  <si>
    <t>Next week</t>
  </si>
  <si>
    <t>Regression analysis</t>
  </si>
  <si>
    <t>Logistic Regression for Credit Risk</t>
  </si>
  <si>
    <t>Lists</t>
  </si>
  <si>
    <t>Functions as first class citizens</t>
  </si>
  <si>
    <t>Portfolio Variance with Matrices</t>
  </si>
  <si>
    <t>stringr</t>
  </si>
  <si>
    <t>lubridate</t>
  </si>
  <si>
    <t>tidyr</t>
  </si>
  <si>
    <t>Portfolio Variance</t>
  </si>
  <si>
    <t>Tools</t>
  </si>
  <si>
    <t>Portfolio Optimization</t>
  </si>
  <si>
    <t>Correlation and Order</t>
  </si>
  <si>
    <t>Next Homework</t>
  </si>
  <si>
    <t>Homework Review</t>
  </si>
  <si>
    <t>Concatenation</t>
  </si>
  <si>
    <t>Sequences</t>
  </si>
  <si>
    <t>Letters</t>
  </si>
  <si>
    <t>Repetition</t>
  </si>
  <si>
    <t>Named Elements</t>
  </si>
  <si>
    <t>Creating a dataframe</t>
  </si>
  <si>
    <t>Factors</t>
  </si>
  <si>
    <t>Referencing the dataframe</t>
  </si>
  <si>
    <t>$</t>
  </si>
  <si>
    <t>['']</t>
  </si>
  <si>
    <t>[x,y]</t>
  </si>
  <si>
    <t>Vectorized Operations</t>
  </si>
  <si>
    <t>Addition</t>
  </si>
  <si>
    <t>Comparison</t>
  </si>
  <si>
    <t>Logic</t>
  </si>
  <si>
    <t>Naming conventions</t>
  </si>
  <si>
    <t>Excel Examples</t>
  </si>
  <si>
    <t>x</t>
  </si>
  <si>
    <t>y</t>
  </si>
  <si>
    <t>ind_xGTy</t>
  </si>
  <si>
    <t>ind_gt2</t>
  </si>
  <si>
    <t>ind_ge2</t>
  </si>
  <si>
    <t>x_plus1</t>
  </si>
  <si>
    <t>ind_xGE3yGT4</t>
  </si>
  <si>
    <t>Next time: Get returns at the user selected lag.</t>
  </si>
  <si>
    <t>Next time: Calculate with PPY = 2</t>
  </si>
  <si>
    <t>Next time: Calculate for two periods ahead.</t>
  </si>
  <si>
    <t>Next time: Get the average of losses greater than VaR in order to calculate Expected Shortfall</t>
  </si>
  <si>
    <t>Next time: Calculate the portfolio variance</t>
  </si>
  <si>
    <t>Next time: Create a vectorized version of this function that returns mulitple quantiles.</t>
  </si>
  <si>
    <t>Ch 11.1 Apply Family</t>
  </si>
  <si>
    <t>Ch 19.1 Simple Linear Regress</t>
  </si>
  <si>
    <t>Ch 19.2 Multiple Linear Regress</t>
  </si>
  <si>
    <t>Ch 20.1 Logistic Regression</t>
  </si>
  <si>
    <t>Shiny Tutorial 1</t>
  </si>
  <si>
    <t>https://shiny.rstudio.com/tutorial/</t>
  </si>
  <si>
    <t>R</t>
  </si>
  <si>
    <t>Risk Programming in R</t>
  </si>
  <si>
    <t>Modeling in R</t>
  </si>
  <si>
    <t>Regression Code</t>
  </si>
  <si>
    <t>Logistic Regression Code</t>
  </si>
  <si>
    <t>Reshape2 Example 1</t>
  </si>
  <si>
    <t>Reshape2 Example 2</t>
  </si>
  <si>
    <t>R Studio</t>
  </si>
  <si>
    <t>Hyperlinks</t>
  </si>
  <si>
    <t>Source</t>
  </si>
  <si>
    <t>Working directory</t>
  </si>
  <si>
    <t>Debugging</t>
  </si>
  <si>
    <t>Console and source</t>
  </si>
  <si>
    <t>Functions start with capital letters</t>
  </si>
  <si>
    <t>Scope operations used {}</t>
  </si>
  <si>
    <t>The benefits of free</t>
  </si>
  <si>
    <t>Packages</t>
  </si>
  <si>
    <t>Scope</t>
  </si>
  <si>
    <t>Building on today …</t>
  </si>
  <si>
    <t>Lists can point to any data type</t>
  </si>
  <si>
    <t>R is made of C++, Fortran, Pascal</t>
  </si>
  <si>
    <t>True == 1</t>
  </si>
  <si>
    <t>How many times does the number 7 occur in this vector?</t>
  </si>
  <si>
    <t>Vectors vs data-vectors vs arrays vs lists</t>
  </si>
  <si>
    <t xml:space="preserve"> </t>
  </si>
  <si>
    <t>qMatMult1</t>
  </si>
  <si>
    <t>qMatMult2</t>
  </si>
  <si>
    <t>qTMat1</t>
  </si>
  <si>
    <t>qTMat2</t>
  </si>
  <si>
    <t>qBondPrice</t>
  </si>
  <si>
    <t>qBondDuration</t>
  </si>
  <si>
    <t>qBondPriceFromCurve</t>
  </si>
  <si>
    <t>qConditioning</t>
  </si>
  <si>
    <t>qGetReturns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</si>
</sst>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7"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22"/>
      <color theme="1"/>
      <name val="Calibri"/>
      <family val="2"/>
      <scheme val="minor"/>
    </font>
    <font>
      <sz val="14"/>
      <color theme="1"/>
      <name val="Calibri"/>
      <family val="2"/>
      <scheme val="minor"/>
    </font>
    <font>
      <sz val="20"/>
      <color rgb="FFA6A6A6"/>
      <name val="Calibri"/>
      <family val="2"/>
      <scheme val="minor"/>
    </font>
    <font>
      <sz val="20"/>
      <color rgb="FFFF0000"/>
      <name val="Calibri"/>
      <family val="2"/>
      <scheme val="minor"/>
    </font>
  </fonts>
  <fills count="1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
      <patternFill patternType="solid">
        <fgColor theme="0" tint="-4.9989318521683403E-2"/>
        <bgColor indexed="64"/>
      </patternFill>
    </fill>
    <fill>
      <patternFill patternType="solid">
        <fgColor theme="9"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72">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4"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5"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0" fontId="1" fillId="2" borderId="0" xfId="0" applyNumberFormat="1"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6" borderId="0" xfId="4" applyFont="1" applyFill="1" applyAlignment="1">
      <alignment horizontal="center"/>
    </xf>
    <xf numFmtId="0" fontId="1" fillId="7" borderId="0" xfId="0" applyFont="1" applyFill="1" applyAlignment="1">
      <alignment horizontal="center"/>
    </xf>
    <xf numFmtId="0" fontId="1" fillId="6" borderId="0" xfId="0"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 fillId="9" borderId="0" xfId="0" applyFont="1" applyFill="1" applyAlignment="1">
      <alignment horizontal="center"/>
    </xf>
    <xf numFmtId="9" fontId="1" fillId="8" borderId="0" xfId="4" applyFont="1" applyFill="1" applyAlignment="1">
      <alignment horizontal="center"/>
    </xf>
    <xf numFmtId="0" fontId="13" fillId="10" borderId="0" xfId="0" applyFont="1" applyFill="1"/>
    <xf numFmtId="0" fontId="1" fillId="10" borderId="0" xfId="5" applyFont="1" applyFill="1"/>
    <xf numFmtId="0" fontId="1" fillId="10" borderId="0" xfId="5" applyFont="1" applyFill="1" applyAlignment="1">
      <alignment horizontal="center"/>
    </xf>
    <xf numFmtId="0" fontId="1" fillId="10" borderId="2" xfId="5" applyFont="1" applyFill="1" applyBorder="1" applyAlignment="1">
      <alignment horizontal="center"/>
    </xf>
    <xf numFmtId="0" fontId="1" fillId="10" borderId="3" xfId="5" applyFont="1" applyFill="1" applyBorder="1" applyAlignment="1">
      <alignment horizontal="center"/>
    </xf>
    <xf numFmtId="0" fontId="1" fillId="10" borderId="4" xfId="5" applyFont="1" applyFill="1" applyBorder="1" applyAlignment="1">
      <alignment horizontal="center"/>
    </xf>
    <xf numFmtId="0" fontId="1" fillId="10" borderId="5" xfId="5" applyFont="1" applyFill="1" applyBorder="1" applyAlignment="1">
      <alignment horizontal="center"/>
    </xf>
    <xf numFmtId="0" fontId="1" fillId="10" borderId="6" xfId="5" applyFont="1" applyFill="1" applyBorder="1" applyAlignment="1">
      <alignment horizontal="center"/>
    </xf>
    <xf numFmtId="0" fontId="1" fillId="10" borderId="7" xfId="5" applyFont="1" applyFill="1" applyBorder="1" applyAlignment="1">
      <alignment horizontal="center"/>
    </xf>
    <xf numFmtId="0" fontId="1" fillId="10" borderId="8" xfId="5" applyFont="1" applyFill="1" applyBorder="1" applyAlignment="1">
      <alignment horizontal="center"/>
    </xf>
    <xf numFmtId="0" fontId="1" fillId="10" borderId="9" xfId="5" applyFont="1" applyFill="1" applyBorder="1" applyAlignment="1">
      <alignment horizontal="center"/>
    </xf>
    <xf numFmtId="9" fontId="1" fillId="10" borderId="2" xfId="6" applyFont="1" applyFill="1" applyBorder="1" applyAlignment="1">
      <alignment horizontal="center"/>
    </xf>
    <xf numFmtId="9" fontId="1" fillId="10" borderId="3" xfId="6" applyFont="1" applyFill="1" applyBorder="1" applyAlignment="1">
      <alignment horizontal="center"/>
    </xf>
    <xf numFmtId="9" fontId="1" fillId="10" borderId="4" xfId="6" applyFont="1" applyFill="1" applyBorder="1" applyAlignment="1">
      <alignment horizontal="center"/>
    </xf>
    <xf numFmtId="9" fontId="1" fillId="10" borderId="5" xfId="6" applyFont="1" applyFill="1" applyBorder="1" applyAlignment="1">
      <alignment horizontal="center"/>
    </xf>
    <xf numFmtId="9" fontId="1" fillId="10" borderId="0" xfId="6" applyFont="1" applyFill="1" applyBorder="1" applyAlignment="1">
      <alignment horizontal="center"/>
    </xf>
    <xf numFmtId="9" fontId="1" fillId="10" borderId="6" xfId="6" applyFont="1" applyFill="1" applyBorder="1" applyAlignment="1">
      <alignment horizontal="center"/>
    </xf>
    <xf numFmtId="9" fontId="1" fillId="10" borderId="7" xfId="6" applyFont="1" applyFill="1" applyBorder="1" applyAlignment="1">
      <alignment horizontal="center"/>
    </xf>
    <xf numFmtId="9" fontId="1" fillId="10" borderId="8" xfId="6" applyFont="1" applyFill="1" applyBorder="1" applyAlignment="1">
      <alignment horizontal="center"/>
    </xf>
    <xf numFmtId="9" fontId="1" fillId="10" borderId="9" xfId="6" applyFont="1" applyFill="1" applyBorder="1" applyAlignment="1">
      <alignment horizontal="center"/>
    </xf>
    <xf numFmtId="10" fontId="1" fillId="2" borderId="0" xfId="4" applyNumberFormat="1" applyFont="1" applyFill="1"/>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4" fillId="2" borderId="0" xfId="0" applyFont="1" applyFill="1"/>
    <xf numFmtId="167" fontId="2" fillId="2" borderId="0" xfId="6" applyNumberFormat="1" applyFont="1" applyFill="1"/>
    <xf numFmtId="0" fontId="1" fillId="4" borderId="0" xfId="0" applyFont="1" applyFill="1" applyAlignment="1">
      <alignment horizontal="center"/>
    </xf>
    <xf numFmtId="0" fontId="1" fillId="11" borderId="0" xfId="0" applyFont="1" applyFill="1" applyAlignment="1">
      <alignment horizontal="center"/>
    </xf>
    <xf numFmtId="0" fontId="15" fillId="5" borderId="0" xfId="0" applyFont="1" applyFill="1"/>
    <xf numFmtId="0" fontId="16" fillId="2" borderId="0" xfId="0" applyFont="1" applyFill="1"/>
    <xf numFmtId="0" fontId="1" fillId="0"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50" Type="http://schemas.openxmlformats.org/officeDocument/2006/relationships/externalLink" Target="externalLinks/externalLink12.xml"/><Relationship Id="rId55" Type="http://schemas.openxmlformats.org/officeDocument/2006/relationships/externalLink" Target="externalLinks/externalLink17.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53" Type="http://schemas.openxmlformats.org/officeDocument/2006/relationships/externalLink" Target="externalLinks/externalLink15.xml"/><Relationship Id="rId58" Type="http://schemas.openxmlformats.org/officeDocument/2006/relationships/externalLink" Target="externalLinks/externalLink20.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2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externalLink" Target="externalLinks/externalLink10.xml"/><Relationship Id="rId56" Type="http://schemas.openxmlformats.org/officeDocument/2006/relationships/externalLink" Target="externalLinks/externalLink18.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59" Type="http://schemas.openxmlformats.org/officeDocument/2006/relationships/externalLink" Target="externalLinks/externalLink21.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externalLink" Target="externalLinks/externalLink16.xml"/><Relationship Id="rId62" Type="http://schemas.openxmlformats.org/officeDocument/2006/relationships/externalLink" Target="externalLinks/externalLink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1.xml"/><Relationship Id="rId57" Type="http://schemas.openxmlformats.org/officeDocument/2006/relationships/externalLink" Target="externalLinks/externalLink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externalLink" Target="externalLinks/externalLink14.xml"/><Relationship Id="rId60" Type="http://schemas.openxmlformats.org/officeDocument/2006/relationships/externalLink" Target="externalLinks/externalLink22.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xml"/></Relationships>
</file>

<file path=xl/drawings/_rels/drawing18.xml.rels><?xml version="1.0" encoding="UTF-8" standalone="yes"?>
<Relationships xmlns="http://schemas.openxmlformats.org/package/2006/relationships"><Relationship Id="rId1" Type="http://schemas.openxmlformats.org/officeDocument/2006/relationships/hyperlink" Target="https://en.wikipedia.org/wiki/Fizz_buzz" TargetMode="External"/></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800100</xdr:colOff>
      <xdr:row>0</xdr:row>
      <xdr:rowOff>304800</xdr:rowOff>
    </xdr:from>
    <xdr:to>
      <xdr:col>8</xdr:col>
      <xdr:colOff>749300</xdr:colOff>
      <xdr:row>13</xdr:row>
      <xdr:rowOff>203200</xdr:rowOff>
    </xdr:to>
    <xdr:sp macro="" textlink="">
      <xdr:nvSpPr>
        <xdr:cNvPr id="2" name="TextBox 1">
          <a:extLst>
            <a:ext uri="{FF2B5EF4-FFF2-40B4-BE49-F238E27FC236}">
              <a16:creationId xmlns:a16="http://schemas.microsoft.com/office/drawing/2014/main" id="{9F1B083D-7542-DD4D-BFB0-46028F3B839A}"/>
            </a:ext>
          </a:extLst>
        </xdr:cNvPr>
        <xdr:cNvSpPr txBox="1"/>
      </xdr:nvSpPr>
      <xdr:spPr>
        <a:xfrm>
          <a:off x="800100" y="304800"/>
          <a:ext cx="6553200" cy="419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 Exercise</a:t>
          </a:r>
        </a:p>
        <a:p>
          <a:endParaRPr lang="en-US" sz="2000"/>
        </a:p>
        <a:p>
          <a:r>
            <a:rPr lang="en-US" sz="2000"/>
            <a:t># Generate 1000 numbers between 1 and 10</a:t>
          </a:r>
        </a:p>
        <a:p>
          <a:r>
            <a:rPr lang="en-US" sz="2000"/>
            <a:t># How many of those numbers are equal to 4</a:t>
          </a:r>
        </a:p>
        <a:p>
          <a:r>
            <a:rPr lang="en-US" sz="2000"/>
            <a:t># Create a function that does this for any number</a:t>
          </a:r>
        </a:p>
        <a:p>
          <a:r>
            <a:rPr lang="en-US" sz="2000"/>
            <a:t># set the seed to 0 :set.seed(0)</a:t>
          </a:r>
        </a:p>
        <a:p>
          <a:endParaRPr lang="en-US" sz="2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12700</xdr:colOff>
      <xdr:row>1</xdr:row>
      <xdr:rowOff>25400</xdr:rowOff>
    </xdr:from>
    <xdr:to>
      <xdr:col>10</xdr:col>
      <xdr:colOff>152400</xdr:colOff>
      <xdr:row>12</xdr:row>
      <xdr:rowOff>317500</xdr:rowOff>
    </xdr:to>
    <xdr:sp macro="" textlink="">
      <xdr:nvSpPr>
        <xdr:cNvPr id="2" name="TextBox 1">
          <a:extLst>
            <a:ext uri="{FF2B5EF4-FFF2-40B4-BE49-F238E27FC236}">
              <a16:creationId xmlns:a16="http://schemas.microsoft.com/office/drawing/2014/main" id="{0EEC85C0-8BA4-8447-84F7-0F10F546C033}"/>
            </a:ext>
          </a:extLst>
        </xdr:cNvPr>
        <xdr:cNvSpPr txBox="1"/>
      </xdr:nvSpPr>
      <xdr:spPr>
        <a:xfrm>
          <a:off x="838200" y="355600"/>
          <a:ext cx="7569200" cy="3924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a:p>
          <a:r>
            <a:rPr lang="en-US" sz="2000"/>
            <a:t>x = 1:10</a:t>
          </a:r>
        </a:p>
        <a:p>
          <a:r>
            <a:rPr lang="en-US" sz="2000"/>
            <a:t>y = x^2</a:t>
          </a:r>
        </a:p>
        <a:p>
          <a:endParaRPr lang="en-US" sz="2000"/>
        </a:p>
        <a:p>
          <a:r>
            <a:rPr lang="en-US" sz="2000"/>
            <a:t>plot(x,y)</a:t>
          </a:r>
        </a:p>
        <a:p>
          <a:endParaRPr lang="en-US" sz="2000"/>
        </a:p>
        <a:p>
          <a:r>
            <a:rPr lang="en-US" sz="2000"/>
            <a:t>plot(x,y, main = 'my plot', xlab = 'my numbers', ylab = 'my squares')</a:t>
          </a:r>
        </a:p>
        <a:p>
          <a:endParaRPr lang="en-US" sz="2000"/>
        </a:p>
        <a:p>
          <a:endParaRPr lang="en-US" sz="2000"/>
        </a:p>
        <a:p>
          <a:endParaRPr lang="en-US" sz="2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gs = quantmod::getSymbols(Symbols = 'GS',auto.assign = F)</a:t>
          </a:r>
        </a:p>
        <a:p>
          <a:endParaRPr lang="en-US" sz="1400"/>
        </a:p>
        <a:p>
          <a:r>
            <a:rPr lang="en-US" sz="1400"/>
            <a:t>plot(gs) </a:t>
          </a:r>
        </a:p>
        <a:p>
          <a:endParaRPr lang="en-US" sz="1400"/>
        </a:p>
        <a:p>
          <a:r>
            <a:rPr lang="en-US" sz="1400"/>
            <a:t># the plot function</a:t>
          </a:r>
          <a:r>
            <a:rPr lang="en-US" sz="1400" baseline="0"/>
            <a:t> is overloaded</a:t>
          </a:r>
          <a:endParaRPr lang="en-US"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736600</xdr:colOff>
      <xdr:row>6</xdr:row>
      <xdr:rowOff>165100</xdr:rowOff>
    </xdr:from>
    <xdr:to>
      <xdr:col>7</xdr:col>
      <xdr:colOff>63500</xdr:colOff>
      <xdr:row>11</xdr:row>
      <xdr:rowOff>38100</xdr:rowOff>
    </xdr:to>
    <xdr:sp macro="" textlink="">
      <xdr:nvSpPr>
        <xdr:cNvPr id="2" name="TextBox 1">
          <a:extLst>
            <a:ext uri="{FF2B5EF4-FFF2-40B4-BE49-F238E27FC236}">
              <a16:creationId xmlns:a16="http://schemas.microsoft.com/office/drawing/2014/main" id="{73E39258-EA18-8640-8167-0CD771AA6366}"/>
            </a:ext>
          </a:extLst>
        </xdr:cNvPr>
        <xdr:cNvSpPr txBox="1"/>
      </xdr:nvSpPr>
      <xdr:spPr>
        <a:xfrm>
          <a:off x="3213100" y="2146300"/>
          <a:ext cx="26289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You</a:t>
          </a:r>
          <a:r>
            <a:rPr lang="en-US" sz="1600" baseline="0"/>
            <a:t> can place your function its own file.</a:t>
          </a:r>
        </a:p>
        <a:p>
          <a:endParaRPr lang="en-US" sz="1600" baseline="0"/>
        </a:p>
        <a:p>
          <a:r>
            <a:rPr lang="en-US" sz="1600" baseline="0"/>
            <a:t>That gives you easy access to the code in order to debug it.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25400</xdr:colOff>
      <xdr:row>2</xdr:row>
      <xdr:rowOff>292100</xdr:rowOff>
    </xdr:from>
    <xdr:to>
      <xdr:col>13</xdr:col>
      <xdr:colOff>635000</xdr:colOff>
      <xdr:row>22</xdr:row>
      <xdr:rowOff>215900</xdr:rowOff>
    </xdr:to>
    <xdr:sp macro="" textlink="">
      <xdr:nvSpPr>
        <xdr:cNvPr id="2" name="TextBox 1">
          <a:extLst>
            <a:ext uri="{FF2B5EF4-FFF2-40B4-BE49-F238E27FC236}">
              <a16:creationId xmlns:a16="http://schemas.microsoft.com/office/drawing/2014/main" id="{A1F8C871-2B06-F44F-8BC7-705B63352E96}"/>
            </a:ext>
          </a:extLst>
        </xdr:cNvPr>
        <xdr:cNvSpPr txBox="1"/>
      </xdr:nvSpPr>
      <xdr:spPr>
        <a:xfrm>
          <a:off x="7454900" y="952500"/>
          <a:ext cx="3911600" cy="652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MatMult = function(vec,mat){</a:t>
          </a:r>
        </a:p>
        <a:p>
          <a:r>
            <a:rPr lang="en-US" sz="1100"/>
            <a:t>  </a:t>
          </a:r>
        </a:p>
        <a:p>
          <a:r>
            <a:rPr lang="en-US" sz="1100"/>
            <a:t>  nRowMat = dim(mat)[1]</a:t>
          </a:r>
        </a:p>
        <a:p>
          <a:r>
            <a:rPr lang="en-US" sz="1100"/>
            <a:t>  nColMat = dim(mat)[2]</a:t>
          </a:r>
        </a:p>
        <a:p>
          <a:r>
            <a:rPr lang="en-US" sz="1100"/>
            <a:t>  nRowVec = dim(vec)[1]</a:t>
          </a:r>
        </a:p>
        <a:p>
          <a:r>
            <a:rPr lang="en-US" sz="1100"/>
            <a:t>  nColVec = dim(vec)[2]</a:t>
          </a:r>
        </a:p>
        <a:p>
          <a:r>
            <a:rPr lang="en-US" sz="1100"/>
            <a:t>  </a:t>
          </a:r>
        </a:p>
        <a:p>
          <a:r>
            <a:rPr lang="en-US" sz="1100"/>
            <a:t>  ans = matrix(0,nRowVec,nColMat)</a:t>
          </a:r>
        </a:p>
        <a:p>
          <a:r>
            <a:rPr lang="en-US" sz="1100"/>
            <a:t>  </a:t>
          </a:r>
        </a:p>
        <a:p>
          <a:r>
            <a:rPr lang="en-US" sz="1100"/>
            <a:t>  # Your vectorized code</a:t>
          </a:r>
        </a:p>
        <a:p>
          <a:r>
            <a:rPr lang="en-US" sz="1100"/>
            <a:t>  # </a:t>
          </a:r>
          <a:r>
            <a:rPr lang="en-US" sz="1100">
              <a:solidFill>
                <a:srgbClr val="FF0000"/>
              </a:solidFill>
            </a:rPr>
            <a:t>Only one loop allowed</a:t>
          </a:r>
        </a:p>
        <a:p>
          <a:r>
            <a:rPr lang="en-US" sz="1100"/>
            <a:t>  </a:t>
          </a:r>
        </a:p>
        <a:p>
          <a:r>
            <a:rPr lang="en-US" sz="1100"/>
            <a:t>  return(ans)</a:t>
          </a:r>
        </a:p>
        <a:p>
          <a:r>
            <a:rPr lang="en-US" sz="1100"/>
            <a:t>}</a:t>
          </a:r>
        </a:p>
        <a:p>
          <a:endParaRPr lang="en-US" sz="1100"/>
        </a:p>
        <a:p>
          <a:endParaRPr lang="en-US" sz="1100"/>
        </a:p>
        <a:p>
          <a:endParaRPr lang="en-US" sz="1100"/>
        </a:p>
        <a:p>
          <a:r>
            <a:rPr lang="en-US" sz="1100"/>
            <a:t># Unit test</a:t>
          </a:r>
        </a:p>
        <a:p>
          <a:endParaRPr lang="en-US" sz="1100"/>
        </a:p>
        <a:p>
          <a:r>
            <a:rPr lang="en-US" sz="1100"/>
            <a:t>vec = matrix(data = 1:3,nrow = 1,ncol = 3)</a:t>
          </a:r>
        </a:p>
        <a:p>
          <a:r>
            <a:rPr lang="en-US" sz="1100"/>
            <a:t>mat = matrix(data = 1:9,nrow = 3,ncol = 3,byrow = T)</a:t>
          </a:r>
        </a:p>
        <a:p>
          <a:r>
            <a:rPr lang="en-US" sz="1100"/>
            <a:t>ans = vector(mode = "numeric",length = 3)</a:t>
          </a:r>
        </a:p>
        <a:p>
          <a:endParaRPr lang="en-US" sz="1100"/>
        </a:p>
        <a:p>
          <a:r>
            <a:rPr lang="en-US" sz="1100"/>
            <a:t>x = MyMatMult(vec,mat)</a:t>
          </a:r>
        </a:p>
        <a:p>
          <a:r>
            <a:rPr lang="en-US" sz="1100"/>
            <a:t>x[1] == 30 &amp; x[2] == 36 &amp; x[3] == 42</a:t>
          </a:r>
        </a:p>
        <a:p>
          <a:endParaRPr lang="en-US" sz="1100"/>
        </a:p>
        <a:p>
          <a:r>
            <a:rPr lang="en-US" sz="1100"/>
            <a:t>functionText = capture.output(MyMatMult)</a:t>
          </a:r>
        </a:p>
        <a:p>
          <a:r>
            <a:rPr lang="en-US" sz="1100"/>
            <a:t>if(length(grep("for",functionText))!=1){</a:t>
          </a:r>
        </a:p>
        <a:p>
          <a:r>
            <a:rPr lang="en-US" sz="1100"/>
            <a:t>  cat("Only 1 'for' loop allowed!")</a:t>
          </a:r>
        </a:p>
        <a:p>
          <a:r>
            <a:rPr lang="en-US" sz="1100"/>
            <a:t>}</a:t>
          </a:r>
        </a:p>
        <a:p>
          <a:endParaRPr lang="en-US" sz="1100"/>
        </a:p>
        <a:p>
          <a:r>
            <a:rPr lang="en-US" sz="1100"/>
            <a:t>functionText = capture.output(MyMatMult)</a:t>
          </a:r>
        </a:p>
        <a:p>
          <a:r>
            <a:rPr lang="en-US" sz="1100"/>
            <a:t>if(length(grep("%*%",functionText))&gt;0){</a:t>
          </a:r>
        </a:p>
        <a:p>
          <a:r>
            <a:rPr lang="en-US" sz="1100"/>
            <a:t>  cat("No Cheating :)")</a:t>
          </a:r>
        </a:p>
        <a:p>
          <a:r>
            <a:rPr lang="en-US" sz="1100"/>
            <a:t>}</a:t>
          </a: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25400</xdr:colOff>
      <xdr:row>2</xdr:row>
      <xdr:rowOff>292100</xdr:rowOff>
    </xdr:from>
    <xdr:to>
      <xdr:col>13</xdr:col>
      <xdr:colOff>635000</xdr:colOff>
      <xdr:row>21</xdr:row>
      <xdr:rowOff>12700</xdr:rowOff>
    </xdr:to>
    <xdr:sp macro="" textlink="">
      <xdr:nvSpPr>
        <xdr:cNvPr id="3" name="TextBox 2">
          <a:extLst>
            <a:ext uri="{FF2B5EF4-FFF2-40B4-BE49-F238E27FC236}">
              <a16:creationId xmlns:a16="http://schemas.microsoft.com/office/drawing/2014/main" id="{E4513F2D-DB63-704F-BB7E-0887BD2E4969}"/>
            </a:ext>
          </a:extLst>
        </xdr:cNvPr>
        <xdr:cNvSpPr txBox="1"/>
      </xdr:nvSpPr>
      <xdr:spPr>
        <a:xfrm>
          <a:off x="7454900" y="952500"/>
          <a:ext cx="3911600"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MatMult = function(vec,mat){</a:t>
          </a:r>
        </a:p>
        <a:p>
          <a:r>
            <a:rPr lang="en-US" sz="1100"/>
            <a:t>  </a:t>
          </a:r>
        </a:p>
        <a:p>
          <a:r>
            <a:rPr lang="en-US" sz="1100"/>
            <a:t>  nRowMat = dim(mat)[1]</a:t>
          </a:r>
        </a:p>
        <a:p>
          <a:r>
            <a:rPr lang="en-US" sz="1100"/>
            <a:t>  nColMat = dim(mat)[2]</a:t>
          </a:r>
        </a:p>
        <a:p>
          <a:r>
            <a:rPr lang="en-US" sz="1100"/>
            <a:t>  nRowVec = dim(vec)[1]</a:t>
          </a:r>
        </a:p>
        <a:p>
          <a:r>
            <a:rPr lang="en-US" sz="1100"/>
            <a:t>  nColVec = dim(vec)[2]</a:t>
          </a:r>
        </a:p>
        <a:p>
          <a:r>
            <a:rPr lang="en-US" sz="1100"/>
            <a:t>  </a:t>
          </a:r>
        </a:p>
        <a:p>
          <a:r>
            <a:rPr lang="en-US" sz="1100"/>
            <a:t>  ans = matrix(0,nRowVec,nColMat)</a:t>
          </a:r>
        </a:p>
        <a:p>
          <a:r>
            <a:rPr lang="en-US" sz="1100"/>
            <a:t>  </a:t>
          </a:r>
        </a:p>
        <a:p>
          <a:r>
            <a:rPr lang="en-US" sz="1100"/>
            <a:t>  # Your vectorized code</a:t>
          </a:r>
        </a:p>
        <a:p>
          <a:r>
            <a:rPr lang="en-US" sz="1100"/>
            <a:t>  # </a:t>
          </a:r>
          <a:r>
            <a:rPr lang="en-US" sz="1100">
              <a:solidFill>
                <a:srgbClr val="FF0000"/>
              </a:solidFill>
            </a:rPr>
            <a:t>Only one loop allowed</a:t>
          </a:r>
        </a:p>
        <a:p>
          <a:r>
            <a:rPr lang="en-US" sz="1100"/>
            <a:t>  </a:t>
          </a:r>
        </a:p>
        <a:p>
          <a:r>
            <a:rPr lang="en-US" sz="1100"/>
            <a:t>  return(mat)</a:t>
          </a:r>
        </a:p>
        <a:p>
          <a:r>
            <a:rPr lang="en-US" sz="1100"/>
            <a:t>}</a:t>
          </a:r>
        </a:p>
        <a:p>
          <a:endParaRPr lang="en-US" sz="1100"/>
        </a:p>
        <a:p>
          <a:endParaRPr lang="en-US" sz="1100"/>
        </a:p>
        <a:p>
          <a:endParaRPr lang="en-US" sz="1100"/>
        </a:p>
        <a:p>
          <a:r>
            <a:rPr lang="en-US" sz="1100"/>
            <a:t># Unit test</a:t>
          </a:r>
        </a:p>
        <a:p>
          <a:endParaRPr lang="en-US" sz="1100"/>
        </a:p>
        <a:p>
          <a:r>
            <a:rPr lang="en-US" sz="1100"/>
            <a:t>vec = matrix(data = 1:3,nrow = 1,ncol = 3)</a:t>
          </a:r>
        </a:p>
        <a:p>
          <a:r>
            <a:rPr lang="en-US" sz="1100"/>
            <a:t>mat = matrix(data = c(1,4,7),nrow = 3,ncol = 1)</a:t>
          </a:r>
        </a:p>
        <a:p>
          <a:endParaRPr lang="en-US" sz="1100"/>
        </a:p>
        <a:p>
          <a:r>
            <a:rPr lang="en-US" sz="1100"/>
            <a:t>x = MyMatMult(vec,mat)</a:t>
          </a:r>
        </a:p>
        <a:p>
          <a:r>
            <a:rPr lang="en-US" sz="1100"/>
            <a:t>x[1] == 30 </a:t>
          </a:r>
        </a:p>
        <a:p>
          <a:endParaRPr lang="en-US" sz="1100"/>
        </a:p>
        <a:p>
          <a:r>
            <a:rPr lang="en-US" sz="1100"/>
            <a:t>functionText = capture.output(MyMatMult)</a:t>
          </a:r>
        </a:p>
        <a:p>
          <a:r>
            <a:rPr lang="en-US" sz="1100"/>
            <a:t>if(length(grep("for",functionText))!=1){</a:t>
          </a:r>
        </a:p>
        <a:p>
          <a:r>
            <a:rPr lang="en-US" sz="1100"/>
            <a:t>  cat("Only 1 'for' loop allowed!")</a:t>
          </a:r>
        </a:p>
        <a:p>
          <a:r>
            <a:rPr lang="en-US" sz="1100"/>
            <a:t>}</a:t>
          </a:r>
        </a:p>
        <a:p>
          <a:endParaRPr lang="en-US" sz="1100"/>
        </a:p>
        <a:p>
          <a:r>
            <a:rPr lang="en-US" sz="1100"/>
            <a:t>functionText = capture.output(MyMatMult)</a:t>
          </a:r>
        </a:p>
        <a:p>
          <a:r>
            <a:rPr lang="en-US" sz="1100"/>
            <a:t>if(length(grep("%*%",functionText))&gt;0){</a:t>
          </a:r>
        </a:p>
        <a:p>
          <a:r>
            <a:rPr lang="en-US" sz="1100"/>
            <a:t>  cat("No Cheating :)")</a:t>
          </a:r>
        </a:p>
        <a:p>
          <a:r>
            <a:rPr lang="en-US" sz="1100"/>
            <a:t>}</a:t>
          </a:r>
        </a:p>
        <a:p>
          <a:endParaRPr lang="en-US" sz="1100"/>
        </a:p>
        <a:p>
          <a:endParaRPr lang="en-US" sz="1100"/>
        </a:p>
        <a:p>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13</xdr:col>
      <xdr:colOff>457200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29083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TMAT1 = function(vec1,vec2){</a:t>
          </a:r>
        </a:p>
        <a:p>
          <a:r>
            <a:rPr lang="en-US" sz="1400"/>
            <a:t>  </a:t>
          </a:r>
        </a:p>
        <a:p>
          <a:r>
            <a:rPr lang="en-US" sz="1400"/>
            <a:t>  mat = # your</a:t>
          </a:r>
          <a:r>
            <a:rPr lang="en-US" sz="1400" baseline="0"/>
            <a:t> work</a:t>
          </a:r>
          <a:endParaRPr lang="en-US" sz="1400"/>
        </a:p>
        <a:p>
          <a:r>
            <a:rPr lang="en-US" sz="1400"/>
            <a:t>  </a:t>
          </a:r>
        </a:p>
        <a:p>
          <a:r>
            <a:rPr lang="en-US" sz="1400"/>
            <a:t>  return(mat)</a:t>
          </a:r>
        </a:p>
        <a:p>
          <a:r>
            <a:rPr lang="en-US" sz="1400"/>
            <a:t>}</a:t>
          </a:r>
        </a:p>
        <a:p>
          <a:endParaRPr lang="en-US" sz="1400"/>
        </a:p>
        <a:p>
          <a:endParaRPr lang="en-US" sz="1400"/>
        </a:p>
        <a:p>
          <a:r>
            <a:rPr lang="en-US" sz="1400"/>
            <a:t>rLast = rep(c('A','B','C'),c(3,4,3))</a:t>
          </a:r>
        </a:p>
        <a:p>
          <a:r>
            <a:rPr lang="en-US" sz="1400"/>
            <a:t>rNow  = rep(c('A','B','C'),c(5,0,5))</a:t>
          </a:r>
        </a:p>
        <a:p>
          <a:endParaRPr lang="en-US" sz="1400"/>
        </a:p>
        <a:p>
          <a:r>
            <a:rPr lang="en-US" sz="1400"/>
            <a:t># Unit Tests</a:t>
          </a:r>
        </a:p>
        <a:p>
          <a:r>
            <a:rPr lang="en-US" sz="1400"/>
            <a:t>out = TMAT1(rLast,rNow)</a:t>
          </a:r>
        </a:p>
        <a:p>
          <a:r>
            <a:rPr lang="en-US" sz="1400"/>
            <a:t>answer = c(1,.5,0,0,0,0,0,.5,1)</a:t>
          </a:r>
        </a:p>
        <a:p>
          <a:r>
            <a:rPr lang="en-US" sz="1400"/>
            <a:t>dim(answer) = c(3,3)</a:t>
          </a:r>
        </a:p>
        <a:p>
          <a:r>
            <a:rPr lang="en-US" sz="1400"/>
            <a:t>all.equal(out,answer)</a:t>
          </a:r>
        </a:p>
        <a:p>
          <a:endParaRPr lang="en-US" sz="1100"/>
        </a:p>
      </xdr:txBody>
    </xdr:sp>
    <xdr:clientData/>
  </xdr:twoCellAnchor>
  <xdr:twoCellAnchor>
    <xdr:from>
      <xdr:col>14</xdr:col>
      <xdr:colOff>38100</xdr:colOff>
      <xdr:row>1</xdr:row>
      <xdr:rowOff>50800</xdr:rowOff>
    </xdr:from>
    <xdr:to>
      <xdr:col>17</xdr:col>
      <xdr:colOff>495300</xdr:colOff>
      <xdr:row>20</xdr:row>
      <xdr:rowOff>266700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2725400" y="381000"/>
          <a:ext cx="2933700" cy="648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 Unique</a:t>
          </a:r>
        </a:p>
        <a:p>
          <a:r>
            <a:rPr lang="en-US" sz="1400"/>
            <a:t>unique(c(1,2,3,2,2,2,3,3,3))</a:t>
          </a:r>
        </a:p>
        <a:p>
          <a:endParaRPr lang="en-US" sz="1400"/>
        </a:p>
        <a:p>
          <a:r>
            <a:rPr lang="en-US" sz="1400"/>
            <a:t># Tools: Vector length</a:t>
          </a:r>
        </a:p>
        <a:p>
          <a:r>
            <a:rPr lang="en-US" sz="1400"/>
            <a:t>length(c(1,2,3,2,2,2,3,3,3))</a:t>
          </a:r>
        </a:p>
        <a:p>
          <a:endParaRPr lang="en-US" sz="1400"/>
        </a:p>
        <a:p>
          <a:r>
            <a:rPr lang="en-US" sz="1400"/>
            <a:t># Tools: Set union</a:t>
          </a:r>
        </a:p>
        <a:p>
          <a:r>
            <a:rPr lang="en-US" sz="1400"/>
            <a:t>union(c('a','b','c'),c('x','y','z'))</a:t>
          </a:r>
        </a:p>
        <a:p>
          <a:endParaRPr lang="en-US" sz="1400"/>
        </a:p>
        <a:p>
          <a:r>
            <a:rPr lang="en-US" sz="1400"/>
            <a:t># Tools: Sort</a:t>
          </a:r>
        </a:p>
        <a:p>
          <a:r>
            <a:rPr lang="en-US" sz="1400"/>
            <a:t>sort(c('x','y','z','c','b','a'))</a:t>
          </a:r>
        </a:p>
        <a:p>
          <a:endParaRPr lang="en-US" sz="1400"/>
        </a:p>
        <a:p>
          <a:r>
            <a:rPr lang="en-US" sz="1400"/>
            <a:t># Tools: Row sum</a:t>
          </a:r>
        </a:p>
        <a:p>
          <a:r>
            <a:rPr lang="en-US" sz="1400"/>
            <a:t>mat = matrix(1:9,3,3)</a:t>
          </a:r>
        </a:p>
        <a:p>
          <a:r>
            <a:rPr lang="en-US" sz="1400"/>
            <a:t>sum(mat[1,])</a:t>
          </a:r>
        </a:p>
        <a:p>
          <a:r>
            <a:rPr lang="en-US" sz="1400"/>
            <a:t>sum(mat[2,])</a:t>
          </a:r>
        </a:p>
        <a:p>
          <a:r>
            <a:rPr lang="en-US" sz="1400"/>
            <a:t>sum(mat[3,])</a:t>
          </a:r>
        </a:p>
        <a:p>
          <a:endParaRPr lang="en-US" sz="1400"/>
        </a:p>
        <a:p>
          <a:r>
            <a:rPr lang="en-US" sz="1400"/>
            <a:t># Tools: Vectorized calculations</a:t>
          </a:r>
        </a:p>
        <a:p>
          <a:r>
            <a:rPr lang="en-US" sz="1400"/>
            <a:t>mat[1,] / 10</a:t>
          </a:r>
        </a:p>
        <a:p>
          <a:r>
            <a:rPr lang="en-US" sz="1400"/>
            <a:t>mat[,1] / 20</a:t>
          </a:r>
        </a:p>
        <a:p>
          <a:endParaRPr lang="en-US" sz="1400"/>
        </a:p>
        <a:p>
          <a:r>
            <a:rPr lang="en-US" sz="1400"/>
            <a:t># Tools: Logical 'And' operator</a:t>
          </a:r>
        </a:p>
        <a:p>
          <a:r>
            <a:rPr lang="en-US" sz="1400"/>
            <a:t>x = 1:10</a:t>
          </a:r>
        </a:p>
        <a:p>
          <a:r>
            <a:rPr lang="en-US" sz="1400"/>
            <a:t>ind_gt3 = x&gt;3</a:t>
          </a:r>
        </a:p>
        <a:p>
          <a:r>
            <a:rPr lang="en-US" sz="1400"/>
            <a:t>ind_gt5 = x&gt;5</a:t>
          </a:r>
        </a:p>
        <a:p>
          <a:r>
            <a:rPr lang="en-US" sz="1400"/>
            <a:t>ind_gt_3n5 = ind_gt3 &amp; ind_gt5</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368300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37084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MatMult = function(vec,mat){</a:t>
          </a:r>
        </a:p>
        <a:p>
          <a:r>
            <a:rPr lang="en-US" sz="1400"/>
            <a:t>  </a:t>
          </a:r>
        </a:p>
        <a:p>
          <a:r>
            <a:rPr lang="en-US" sz="1400"/>
            <a:t>  nRowMat = dim(mat)[1]</a:t>
          </a:r>
        </a:p>
        <a:p>
          <a:r>
            <a:rPr lang="en-US" sz="1400"/>
            <a:t>  nColMat = dim(mat)[2]</a:t>
          </a:r>
        </a:p>
        <a:p>
          <a:r>
            <a:rPr lang="en-US" sz="1400"/>
            <a:t>  nRowVec = dim(vec)[1]</a:t>
          </a:r>
        </a:p>
        <a:p>
          <a:r>
            <a:rPr lang="en-US" sz="1400"/>
            <a:t>  nColVec = dim(vec)[2]</a:t>
          </a:r>
        </a:p>
        <a:p>
          <a:r>
            <a:rPr lang="en-US" sz="1400"/>
            <a:t>  </a:t>
          </a:r>
        </a:p>
        <a:p>
          <a:r>
            <a:rPr lang="en-US" sz="1400"/>
            <a:t>  ans = matrix(0,nRowVec,nColMat)</a:t>
          </a:r>
        </a:p>
        <a:p>
          <a:r>
            <a:rPr lang="en-US" sz="1400"/>
            <a:t>  </a:t>
          </a:r>
        </a:p>
        <a:p>
          <a:r>
            <a:rPr lang="en-US" sz="1400"/>
            <a:t>  # Your vectorized code</a:t>
          </a:r>
        </a:p>
        <a:p>
          <a:r>
            <a:rPr lang="en-US" sz="1400"/>
            <a:t>  # </a:t>
          </a:r>
          <a:r>
            <a:rPr lang="en-US" sz="1400">
              <a:solidFill>
                <a:srgbClr val="FF0000"/>
              </a:solidFill>
            </a:rPr>
            <a:t>Only one loop allowed</a:t>
          </a:r>
        </a:p>
        <a:p>
          <a:r>
            <a:rPr lang="en-US" sz="1400"/>
            <a:t>  </a:t>
          </a:r>
        </a:p>
        <a:p>
          <a:r>
            <a:rPr lang="en-US" sz="1400"/>
            <a:t>  return(mat)</a:t>
          </a:r>
        </a:p>
        <a:p>
          <a:r>
            <a:rPr lang="en-US" sz="1400"/>
            <a:t>}</a:t>
          </a:r>
        </a:p>
        <a:p>
          <a:endParaRPr lang="en-US" sz="1400"/>
        </a:p>
        <a:p>
          <a:endParaRPr lang="en-US" sz="1100"/>
        </a:p>
      </xdr:txBody>
    </xdr:sp>
    <xdr:clientData/>
  </xdr:twoCellAnchor>
  <xdr:twoCellAnchor>
    <xdr:from>
      <xdr:col>10</xdr:col>
      <xdr:colOff>12700</xdr:colOff>
      <xdr:row>8</xdr:row>
      <xdr:rowOff>317500</xdr:rowOff>
    </xdr:from>
    <xdr:to>
      <xdr:col>15</xdr:col>
      <xdr:colOff>50800</xdr:colOff>
      <xdr:row>22</xdr:row>
      <xdr:rowOff>63500</xdr:rowOff>
    </xdr:to>
    <xdr:sp macro="" textlink="">
      <xdr:nvSpPr>
        <xdr:cNvPr id="3" name="TextBox 2">
          <a:extLst>
            <a:ext uri="{FF2B5EF4-FFF2-40B4-BE49-F238E27FC236}">
              <a16:creationId xmlns:a16="http://schemas.microsoft.com/office/drawing/2014/main" id="{F75A6677-69D9-0F43-8CDD-2EACA9D9711D}"/>
            </a:ext>
          </a:extLst>
        </xdr:cNvPr>
        <xdr:cNvSpPr txBox="1"/>
      </xdr:nvSpPr>
      <xdr:spPr>
        <a:xfrm>
          <a:off x="9398000" y="2959100"/>
          <a:ext cx="41656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 tests</a:t>
          </a:r>
        </a:p>
        <a:p>
          <a:endParaRPr lang="en-US" sz="1400"/>
        </a:p>
        <a:p>
          <a:r>
            <a:rPr lang="en-US" sz="1400"/>
            <a:t>vec = matrix(data = c(20,30,10),nrow = 1,ncol = 3)</a:t>
          </a:r>
        </a:p>
        <a:p>
          <a:r>
            <a:rPr lang="en-US" sz="1400"/>
            <a:t>mat = c(1,.5,0,0,0,0,0,.5,1)</a:t>
          </a:r>
        </a:p>
        <a:p>
          <a:r>
            <a:rPr lang="en-US" sz="1400"/>
            <a:t>dim(mat) = c(3,3)</a:t>
          </a:r>
        </a:p>
        <a:p>
          <a:endParaRPr lang="en-US" sz="1400"/>
        </a:p>
        <a:p>
          <a:r>
            <a:rPr lang="en-US" sz="1400"/>
            <a:t>x = MyMatMult(vec,mat)</a:t>
          </a:r>
        </a:p>
        <a:p>
          <a:r>
            <a:rPr lang="en-US" sz="1400"/>
            <a:t>x[1] == 35 &amp; x[2] == 0 &amp; x[3] == 25</a:t>
          </a:r>
        </a:p>
        <a:p>
          <a:endParaRPr lang="en-US" sz="1400"/>
        </a:p>
        <a:p>
          <a:r>
            <a:rPr lang="en-US" sz="1400"/>
            <a:t>functionText = capture.output(MyMatMult)</a:t>
          </a:r>
        </a:p>
        <a:p>
          <a:r>
            <a:rPr lang="en-US" sz="1400"/>
            <a:t>if(length(grep("for",functionText))!=1){</a:t>
          </a:r>
        </a:p>
        <a:p>
          <a:r>
            <a:rPr lang="en-US" sz="1400"/>
            <a:t>  cat("Only 1 'for' loop allowed!")</a:t>
          </a:r>
        </a:p>
        <a:p>
          <a:r>
            <a:rPr lang="en-US" sz="1400"/>
            <a:t>}</a:t>
          </a:r>
        </a:p>
        <a:p>
          <a:endParaRPr lang="en-US" sz="1400"/>
        </a:p>
        <a:p>
          <a:endParaRPr lang="en-US" sz="14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647700</xdr:colOff>
      <xdr:row>1</xdr:row>
      <xdr:rowOff>101600</xdr:rowOff>
    </xdr:from>
    <xdr:to>
      <xdr:col>15</xdr:col>
      <xdr:colOff>812800</xdr:colOff>
      <xdr:row>21</xdr:row>
      <xdr:rowOff>292100</xdr:rowOff>
    </xdr:to>
    <xdr:sp macro="" textlink="">
      <xdr:nvSpPr>
        <xdr:cNvPr id="2" name="TextBox 1">
          <a:extLst>
            <a:ext uri="{FF2B5EF4-FFF2-40B4-BE49-F238E27FC236}">
              <a16:creationId xmlns:a16="http://schemas.microsoft.com/office/drawing/2014/main" id="{DA19FE27-99CE-A746-B8F8-41D436C13422}"/>
            </a:ext>
          </a:extLst>
        </xdr:cNvPr>
        <xdr:cNvSpPr txBox="1"/>
      </xdr:nvSpPr>
      <xdr:spPr>
        <a:xfrm>
          <a:off x="12649200" y="431800"/>
          <a:ext cx="4292600" cy="679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getBondPrice = function(y, face, couponRate, m, ppy=1){</a:t>
          </a:r>
        </a:p>
        <a:p>
          <a:r>
            <a:rPr lang="en-US" sz="1400"/>
            <a:t>  bondPrice = # your work</a:t>
          </a:r>
        </a:p>
        <a:p>
          <a:r>
            <a:rPr lang="en-US" sz="1400">
              <a:solidFill>
                <a:srgbClr val="FF0000"/>
              </a:solidFill>
            </a:rPr>
            <a:t>  # Use  vectorized</a:t>
          </a:r>
          <a:r>
            <a:rPr lang="en-US" sz="1400" baseline="0">
              <a:solidFill>
                <a:srgbClr val="FF0000"/>
              </a:solidFill>
            </a:rPr>
            <a:t> calculation.  No Loops.</a:t>
          </a:r>
          <a:endParaRPr lang="en-US" sz="1400"/>
        </a:p>
        <a:p>
          <a:r>
            <a:rPr lang="en-US" sz="1400"/>
            <a:t>  return (bondPrice)</a:t>
          </a:r>
        </a:p>
        <a:p>
          <a:r>
            <a:rPr lang="en-US" sz="1400"/>
            <a:t>}</a:t>
          </a:r>
        </a:p>
        <a:p>
          <a:endParaRPr lang="en-US" sz="1400"/>
        </a:p>
        <a:p>
          <a:endParaRPr lang="en-US" sz="1400"/>
        </a:p>
        <a:p>
          <a:r>
            <a:rPr lang="en-US" sz="1400"/>
            <a:t># Unit tests</a:t>
          </a:r>
        </a:p>
        <a:p>
          <a:endParaRPr lang="en-US" sz="1400"/>
        </a:p>
        <a:p>
          <a:r>
            <a:rPr lang="en-US" sz="1400"/>
            <a:t>y = 0.03</a:t>
          </a:r>
        </a:p>
        <a:p>
          <a:r>
            <a:rPr lang="en-US" sz="1400"/>
            <a:t>face = 2000000</a:t>
          </a:r>
        </a:p>
        <a:p>
          <a:r>
            <a:rPr lang="en-US" sz="1400"/>
            <a:t>couponRate = 0.04</a:t>
          </a:r>
        </a:p>
        <a:p>
          <a:r>
            <a:rPr lang="en-US" sz="1400"/>
            <a:t>m = 10</a:t>
          </a:r>
        </a:p>
        <a:p>
          <a:r>
            <a:rPr lang="en-US" sz="1400"/>
            <a:t>ppy = 2</a:t>
          </a:r>
        </a:p>
        <a:p>
          <a:endParaRPr lang="en-US" sz="1400"/>
        </a:p>
        <a:p>
          <a:r>
            <a:rPr lang="en-US" sz="1400"/>
            <a:t>x = getBondPrice(y, face, couponRate, m,  1)</a:t>
          </a:r>
        </a:p>
        <a:p>
          <a:r>
            <a:rPr lang="en-US" sz="1400"/>
            <a:t>round(x) == 2170604</a:t>
          </a:r>
        </a:p>
        <a:p>
          <a:endParaRPr lang="en-US" sz="1400"/>
        </a:p>
        <a:p>
          <a:r>
            <a:rPr lang="en-US" sz="1400"/>
            <a:t>x = getBondPrice(y, face, couponRate, m,  2)</a:t>
          </a:r>
        </a:p>
        <a:p>
          <a:r>
            <a:rPr lang="en-US" sz="1400"/>
            <a:t>round(x) == 2171686</a:t>
          </a:r>
        </a:p>
        <a:p>
          <a:endParaRPr lang="en-US" sz="1400"/>
        </a:p>
        <a:p>
          <a:r>
            <a:rPr lang="en-US" sz="1400"/>
            <a:t>functionText = capture.output(getBondPrice)</a:t>
          </a:r>
        </a:p>
        <a:p>
          <a:r>
            <a:rPr lang="en-US" sz="1400"/>
            <a:t>if(length(grep("for",functionText))){</a:t>
          </a:r>
        </a:p>
        <a:p>
          <a:r>
            <a:rPr lang="en-US" sz="1400"/>
            <a:t>  cat("No 'for' loops allowed!")</a:t>
          </a:r>
        </a:p>
        <a:p>
          <a:r>
            <a:rPr lang="en-US" sz="1400"/>
            <a:t>}</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165100</xdr:colOff>
      <xdr:row>2</xdr:row>
      <xdr:rowOff>0</xdr:rowOff>
    </xdr:from>
    <xdr:to>
      <xdr:col>14</xdr:col>
      <xdr:colOff>127000</xdr:colOff>
      <xdr:row>20</xdr:row>
      <xdr:rowOff>12700</xdr:rowOff>
    </xdr:to>
    <xdr:sp macro="" textlink="">
      <xdr:nvSpPr>
        <xdr:cNvPr id="2" name="TextBox 1">
          <a:extLst>
            <a:ext uri="{FF2B5EF4-FFF2-40B4-BE49-F238E27FC236}">
              <a16:creationId xmlns:a16="http://schemas.microsoft.com/office/drawing/2014/main" id="{CF45EE52-8387-8D4E-9CC9-F3A19DF6D625}"/>
            </a:ext>
          </a:extLst>
        </xdr:cNvPr>
        <xdr:cNvSpPr txBox="1"/>
      </xdr:nvSpPr>
      <xdr:spPr>
        <a:xfrm>
          <a:off x="13690600" y="660400"/>
          <a:ext cx="4191000" cy="595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getBondDuration = function(y, face, couponRate, m){</a:t>
          </a:r>
        </a:p>
        <a:p>
          <a:r>
            <a:rPr lang="en-US" sz="1400"/>
            <a:t>  duration = # your work</a:t>
          </a:r>
        </a:p>
        <a:p>
          <a:r>
            <a:rPr lang="en-US" sz="1400">
              <a:solidFill>
                <a:srgbClr val="FF0000"/>
              </a:solidFill>
            </a:rPr>
            <a:t>  # Use  vectorized</a:t>
          </a:r>
          <a:r>
            <a:rPr lang="en-US" sz="1400" baseline="0">
              <a:solidFill>
                <a:srgbClr val="FF0000"/>
              </a:solidFill>
            </a:rPr>
            <a:t> calculation.  No Loops.</a:t>
          </a:r>
          <a:endParaRPr lang="en-US" sz="1400"/>
        </a:p>
        <a:p>
          <a:r>
            <a:rPr lang="en-US" sz="1400"/>
            <a:t>  return (duration)</a:t>
          </a:r>
        </a:p>
        <a:p>
          <a:r>
            <a:rPr lang="en-US" sz="1400"/>
            <a:t>}</a:t>
          </a:r>
        </a:p>
        <a:p>
          <a:endParaRPr lang="en-US" sz="1400"/>
        </a:p>
        <a:p>
          <a:endParaRPr lang="en-US" sz="1100"/>
        </a:p>
        <a:p>
          <a:endParaRPr lang="en-US" sz="1100"/>
        </a:p>
        <a:p>
          <a:r>
            <a:rPr lang="en-US" sz="1100"/>
            <a:t># Unit tests</a:t>
          </a:r>
        </a:p>
        <a:p>
          <a:endParaRPr lang="en-US" sz="1100"/>
        </a:p>
        <a:p>
          <a:r>
            <a:rPr lang="en-US" sz="1100"/>
            <a:t>y = 0.03</a:t>
          </a:r>
        </a:p>
        <a:p>
          <a:r>
            <a:rPr lang="en-US" sz="1100"/>
            <a:t>face = 2000000</a:t>
          </a:r>
        </a:p>
        <a:p>
          <a:r>
            <a:rPr lang="en-US" sz="1100"/>
            <a:t>couponRate = 0.04</a:t>
          </a:r>
        </a:p>
        <a:p>
          <a:r>
            <a:rPr lang="en-US" sz="1100"/>
            <a:t>m = 10</a:t>
          </a:r>
        </a:p>
        <a:p>
          <a:endParaRPr lang="en-US" sz="1100"/>
        </a:p>
        <a:p>
          <a:r>
            <a:rPr lang="en-US" sz="1100"/>
            <a:t>x = getBondDuration(y, face, couponRate, m,  1)</a:t>
          </a:r>
        </a:p>
        <a:p>
          <a:r>
            <a:rPr lang="en-US" sz="1100"/>
            <a:t>round(x,2) == 8.51</a:t>
          </a:r>
        </a:p>
        <a:p>
          <a:endParaRPr lang="en-US" sz="1100"/>
        </a:p>
        <a:p>
          <a:r>
            <a:rPr lang="en-US" sz="1100"/>
            <a:t>functionText = capture.output(getBondDuration)</a:t>
          </a:r>
        </a:p>
        <a:p>
          <a:r>
            <a:rPr lang="en-US" sz="1100"/>
            <a:t>if(length(grep("for",functionText))){</a:t>
          </a:r>
        </a:p>
        <a:p>
          <a:r>
            <a:rPr lang="en-US" sz="1100"/>
            <a:t>  cat("No 'for' loops allowed!")</a:t>
          </a:r>
        </a:p>
        <a:p>
          <a:r>
            <a:rPr lang="en-US" sz="1100"/>
            <a: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927100</xdr:colOff>
      <xdr:row>0</xdr:row>
      <xdr:rowOff>88900</xdr:rowOff>
    </xdr:from>
    <xdr:to>
      <xdr:col>10</xdr:col>
      <xdr:colOff>1612900</xdr:colOff>
      <xdr:row>24</xdr:row>
      <xdr:rowOff>76200</xdr:rowOff>
    </xdr:to>
    <xdr:sp macro="" textlink="">
      <xdr:nvSpPr>
        <xdr:cNvPr id="2" name="TextBox 1">
          <a:extLst>
            <a:ext uri="{FF2B5EF4-FFF2-40B4-BE49-F238E27FC236}">
              <a16:creationId xmlns:a16="http://schemas.microsoft.com/office/drawing/2014/main" id="{4B848B95-231B-C044-B4B9-4E541F02EF20}"/>
            </a:ext>
          </a:extLst>
        </xdr:cNvPr>
        <xdr:cNvSpPr txBox="1"/>
      </xdr:nvSpPr>
      <xdr:spPr>
        <a:xfrm>
          <a:off x="11277600" y="88900"/>
          <a:ext cx="4191000" cy="791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getBondPriceYC = function(y, face, couponRate, m){</a:t>
          </a:r>
        </a:p>
        <a:p>
          <a:r>
            <a:rPr lang="en-US" sz="1400"/>
            <a:t>  bondprice = # Solve for when</a:t>
          </a:r>
          <a:r>
            <a:rPr lang="en-US" sz="1400" baseline="0"/>
            <a:t> y = point and y = YC</a:t>
          </a:r>
          <a:endParaRPr lang="en-US" sz="1400"/>
        </a:p>
        <a:p>
          <a:r>
            <a:rPr lang="en-US" sz="1400"/>
            <a:t>  </a:t>
          </a:r>
          <a:r>
            <a:rPr lang="en-US" sz="1400">
              <a:solidFill>
                <a:srgbClr val="00B050"/>
              </a:solidFill>
            </a:rPr>
            <a:t># Bonus point if</a:t>
          </a:r>
          <a:r>
            <a:rPr lang="en-US" sz="1400" baseline="0">
              <a:solidFill>
                <a:srgbClr val="00B050"/>
              </a:solidFill>
            </a:rPr>
            <a:t> you don't use 'if'</a:t>
          </a:r>
          <a:endParaRPr lang="en-US" sz="1400">
            <a:solidFill>
              <a:srgbClr val="00B050"/>
            </a:solidFill>
          </a:endParaRPr>
        </a:p>
        <a:p>
          <a:r>
            <a:rPr lang="en-US" sz="1400"/>
            <a:t>  return (bondprice)</a:t>
          </a:r>
        </a:p>
        <a:p>
          <a:r>
            <a:rPr lang="en-US" sz="1400"/>
            <a:t>}</a:t>
          </a:r>
        </a:p>
        <a:p>
          <a:endParaRPr lang="en-US" sz="1400"/>
        </a:p>
        <a:p>
          <a:r>
            <a:rPr lang="en-US" sz="1400"/>
            <a:t># Unit tests</a:t>
          </a:r>
        </a:p>
        <a:p>
          <a:endParaRPr lang="en-US" sz="1400"/>
        </a:p>
        <a:p>
          <a:r>
            <a:rPr lang="en-US" sz="1400"/>
            <a:t>YC &lt;- read_excel("C4RM_Class5.xlsx",</a:t>
          </a:r>
        </a:p>
        <a:p>
          <a:r>
            <a:rPr lang="en-US" sz="1400"/>
            <a:t>sheet = "qBondPriceFromCurve", range = "G3:G12",</a:t>
          </a:r>
        </a:p>
        <a:p>
          <a:r>
            <a:rPr lang="en-US" sz="1400"/>
            <a:t>col_names = FALSE)</a:t>
          </a:r>
        </a:p>
        <a:p>
          <a:endParaRPr lang="en-US" sz="1400"/>
        </a:p>
        <a:p>
          <a:r>
            <a:rPr lang="en-US" sz="1400"/>
            <a:t>YC = as.matrix(YC)</a:t>
          </a:r>
        </a:p>
        <a:p>
          <a:r>
            <a:rPr lang="en-US" sz="1400"/>
            <a:t>y = .03</a:t>
          </a:r>
        </a:p>
        <a:p>
          <a:r>
            <a:rPr lang="en-US" sz="1400"/>
            <a:t>face = 2000000</a:t>
          </a:r>
        </a:p>
        <a:p>
          <a:r>
            <a:rPr lang="en-US" sz="1400"/>
            <a:t>couponRate = 0.04</a:t>
          </a:r>
        </a:p>
        <a:p>
          <a:r>
            <a:rPr lang="en-US" sz="1400"/>
            <a:t>m = 10</a:t>
          </a:r>
        </a:p>
        <a:p>
          <a:r>
            <a:rPr lang="en-US" sz="1400"/>
            <a:t>ppy = 2</a:t>
          </a:r>
        </a:p>
        <a:p>
          <a:endParaRPr lang="en-US" sz="1400"/>
        </a:p>
        <a:p>
          <a:r>
            <a:rPr lang="en-US" sz="1400"/>
            <a:t>x1 = getBondPriceYC(y, face, couponRate, m)</a:t>
          </a:r>
        </a:p>
        <a:p>
          <a:r>
            <a:rPr lang="en-US" sz="1400"/>
            <a:t>round(x1) == 2170604</a:t>
          </a:r>
        </a:p>
        <a:p>
          <a:endParaRPr lang="en-US" sz="1400"/>
        </a:p>
        <a:p>
          <a:r>
            <a:rPr lang="en-US" sz="1400"/>
            <a:t>x2 = getBondPriceYC(YC, face, couponRate, m)</a:t>
          </a:r>
        </a:p>
        <a:p>
          <a:r>
            <a:rPr lang="en-US" sz="1400"/>
            <a:t>round(x2) ==  1267138</a:t>
          </a:r>
        </a:p>
        <a:p>
          <a:endParaRPr lang="en-US" sz="1400"/>
        </a:p>
        <a:p>
          <a:r>
            <a:rPr lang="en-US" sz="1400"/>
            <a:t>functionText = capture.output(getBondPriceYC)</a:t>
          </a:r>
        </a:p>
        <a:p>
          <a:r>
            <a:rPr lang="en-US" sz="1400"/>
            <a:t>if(</a:t>
          </a:r>
        </a:p>
        <a:p>
          <a:r>
            <a:rPr lang="en-US" sz="1400"/>
            <a:t>  length(grep("if",functionText))==0 &amp;</a:t>
          </a:r>
        </a:p>
        <a:p>
          <a:r>
            <a:rPr lang="en-US" sz="1400"/>
            <a:t>  round(x1) == 2170604 &amp;</a:t>
          </a:r>
        </a:p>
        <a:p>
          <a:r>
            <a:rPr lang="en-US" sz="1400"/>
            <a:t>  round(x2) ==  1267138</a:t>
          </a:r>
        </a:p>
        <a:p>
          <a:r>
            <a:rPr lang="en-US" sz="1400"/>
            <a:t>  ){</a:t>
          </a:r>
        </a:p>
        <a:p>
          <a:r>
            <a:rPr lang="en-US" sz="1400"/>
            <a:t>  cat("Congraulations!\n")</a:t>
          </a:r>
        </a:p>
        <a:p>
          <a:r>
            <a:rPr lang="en-US" sz="1400"/>
            <a:t>  cat("You answered without using 'if'.\n")</a:t>
          </a:r>
        </a:p>
        <a:p>
          <a:r>
            <a:rPr lang="en-US" sz="1400"/>
            <a:t>  cat("You get an extra point in this assignment.")</a:t>
          </a:r>
        </a:p>
        <a:p>
          <a:r>
            <a:rPr lang="en-US" sz="1400"/>
            <a:t>}</a:t>
          </a:r>
        </a:p>
        <a:p>
          <a:endParaRPr lang="en-US" sz="1400"/>
        </a:p>
        <a:p>
          <a:endParaRPr lang="en-US" sz="14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7</xdr:col>
      <xdr:colOff>562355</xdr:colOff>
      <xdr:row>0</xdr:row>
      <xdr:rowOff>229685</xdr:rowOff>
    </xdr:from>
    <xdr:ext cx="2659895" cy="1059072"/>
    <xdr:sp macro="" textlink="">
      <xdr:nvSpPr>
        <xdr:cNvPr id="2" name="Rectangle 1">
          <a:hlinkClick xmlns:r="http://schemas.openxmlformats.org/officeDocument/2006/relationships" r:id="rId1"/>
          <a:extLst>
            <a:ext uri="{FF2B5EF4-FFF2-40B4-BE49-F238E27FC236}">
              <a16:creationId xmlns:a16="http://schemas.microsoft.com/office/drawing/2014/main" id="{42A128CF-4200-3C47-B12E-94C08D295A68}"/>
            </a:ext>
          </a:extLst>
        </xdr:cNvPr>
        <xdr:cNvSpPr/>
      </xdr:nvSpPr>
      <xdr:spPr>
        <a:xfrm>
          <a:off x="6455155" y="229685"/>
          <a:ext cx="2659895" cy="1059072"/>
        </a:xfrm>
        <a:prstGeom prst="rect">
          <a:avLst/>
        </a:prstGeom>
        <a:noFill/>
      </xdr:spPr>
      <xdr:txBody>
        <a:bodyPr wrap="none" lIns="91440" tIns="45720" rIns="91440" bIns="45720">
          <a:spAutoFit/>
        </a:bodyPr>
        <a:lstStyle/>
        <a:p>
          <a:pPr algn="ctr"/>
          <a:r>
            <a:rPr lang="en-US" sz="5400" b="0" i="1" u="sng" cap="none" spc="0" baseline="0">
              <a:ln w="0"/>
              <a:solidFill>
                <a:schemeClr val="accent1"/>
              </a:solidFill>
              <a:effectLst>
                <a:outerShdw blurRad="38100" dist="25400" dir="5400000" algn="ctr" rotWithShape="0">
                  <a:srgbClr val="6E747A">
                    <a:alpha val="43000"/>
                  </a:srgbClr>
                </a:outerShdw>
              </a:effectLst>
              <a:latin typeface="Al Tarikh" pitchFamily="2" charset="-78"/>
            </a:rPr>
            <a:t>fizz buzz</a:t>
          </a:r>
        </a:p>
      </xdr:txBody>
    </xdr:sp>
    <xdr:clientData/>
  </xdr:oneCellAnchor>
  <xdr:twoCellAnchor>
    <xdr:from>
      <xdr:col>5</xdr:col>
      <xdr:colOff>406400</xdr:colOff>
      <xdr:row>6</xdr:row>
      <xdr:rowOff>203200</xdr:rowOff>
    </xdr:from>
    <xdr:to>
      <xdr:col>11</xdr:col>
      <xdr:colOff>139700</xdr:colOff>
      <xdr:row>21</xdr:row>
      <xdr:rowOff>50800</xdr:rowOff>
    </xdr:to>
    <xdr:sp macro="" textlink="">
      <xdr:nvSpPr>
        <xdr:cNvPr id="3" name="TextBox 2">
          <a:extLst>
            <a:ext uri="{FF2B5EF4-FFF2-40B4-BE49-F238E27FC236}">
              <a16:creationId xmlns:a16="http://schemas.microsoft.com/office/drawing/2014/main" id="{D3387C1F-5E18-6943-BFC6-1BC97EC2059D}"/>
            </a:ext>
          </a:extLst>
        </xdr:cNvPr>
        <xdr:cNvSpPr txBox="1"/>
      </xdr:nvSpPr>
      <xdr:spPr>
        <a:xfrm>
          <a:off x="4648200" y="2184400"/>
          <a:ext cx="4686300" cy="480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Have this code run for any start and finish values</a:t>
          </a:r>
        </a:p>
        <a:p>
          <a:r>
            <a:rPr lang="en-US" sz="1400">
              <a:solidFill>
                <a:srgbClr val="FF0000"/>
              </a:solidFill>
            </a:rPr>
            <a:t># Use  vectorized</a:t>
          </a:r>
          <a:r>
            <a:rPr lang="en-US" sz="1400" baseline="0">
              <a:solidFill>
                <a:srgbClr val="FF0000"/>
              </a:solidFill>
            </a:rPr>
            <a:t> calculation.  No Loops.</a:t>
          </a:r>
          <a:endParaRPr lang="en-US" sz="1400"/>
        </a:p>
        <a:p>
          <a:endParaRPr lang="en-US" sz="1400"/>
        </a:p>
        <a:p>
          <a:r>
            <a:rPr lang="en-US" sz="1400"/>
            <a:t>FizzBuzz = function(start,finish){</a:t>
          </a:r>
        </a:p>
        <a:p>
          <a:r>
            <a:rPr lang="en-US" sz="1400"/>
            <a:t>  n = finish-start+1</a:t>
          </a:r>
        </a:p>
        <a:p>
          <a:r>
            <a:rPr lang="en-US" sz="1400"/>
            <a:t>  v = vector(mode = "character",length = n)</a:t>
          </a:r>
        </a:p>
        <a:p>
          <a:r>
            <a:rPr lang="en-US" sz="1400"/>
            <a:t>  &lt;Your work&gt;</a:t>
          </a:r>
        </a:p>
        <a:p>
          <a:r>
            <a:rPr lang="en-US" sz="1400"/>
            <a:t>  return(v)</a:t>
          </a:r>
        </a:p>
        <a:p>
          <a:r>
            <a:rPr lang="en-US" sz="1400"/>
            <a:t>}</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a:t>
          </a:r>
        </a:p>
        <a:p>
          <a:endParaRPr lang="en-US" sz="1400"/>
        </a:p>
        <a:p>
          <a:r>
            <a:rPr lang="en-US" sz="1400"/>
            <a:t>x = FizzBuzz(40,45)</a:t>
          </a:r>
        </a:p>
        <a:p>
          <a:r>
            <a:rPr lang="en-US" sz="1400"/>
            <a:t>x[1] == "buzz" &amp; x[2] == "41" &amp; x[6] == "fizzbuzz"</a:t>
          </a:r>
        </a:p>
        <a:p>
          <a:endParaRPr lang="en-US" sz="14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101600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8496300" cy="631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Create</a:t>
          </a:r>
          <a:r>
            <a:rPr lang="en-US" sz="1400" baseline="0"/>
            <a:t> a function called getReturns that returns a vector of returns</a:t>
          </a:r>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endParaRPr lang="en-US" sz="1400"/>
        </a:p>
        <a:p>
          <a:r>
            <a:rPr lang="en-US" sz="1400"/>
            <a:t>getStockData = function(symbol){</a:t>
          </a:r>
        </a:p>
        <a:p>
          <a:r>
            <a:rPr lang="en-US" sz="1400"/>
            <a:t>  mydata = quantmod::getSymbols(Symbols = symbol,auto.assign = F)</a:t>
          </a:r>
        </a:p>
        <a:p>
          <a:r>
            <a:rPr lang="en-US" sz="1400"/>
            <a:t>  prices = mydata[,6]</a:t>
          </a:r>
        </a:p>
        <a:p>
          <a:r>
            <a:rPr lang="en-US" sz="1400"/>
            <a:t>  return(prices)</a:t>
          </a:r>
        </a:p>
        <a:p>
          <a:r>
            <a:rPr lang="en-US" sz="1400"/>
            <a:t>}</a:t>
          </a:r>
        </a:p>
        <a:p>
          <a:endParaRPr lang="en-US" sz="1400">
            <a:solidFill>
              <a:sysClr val="windowText" lastClr="000000"/>
            </a:solidFill>
          </a:endParaRPr>
        </a:p>
        <a:p>
          <a:r>
            <a:rPr lang="en-US" sz="1400">
              <a:solidFill>
                <a:sysClr val="windowText" lastClr="000000"/>
              </a:solidFill>
            </a:rPr>
            <a:t>prices = getStockData('gs')</a:t>
          </a:r>
        </a:p>
        <a:p>
          <a:r>
            <a:rPr lang="en-US" sz="1400">
              <a:solidFill>
                <a:sysClr val="windowText" lastClr="000000"/>
              </a:solidFill>
            </a:rPr>
            <a:t>class(prices)</a:t>
          </a:r>
        </a:p>
        <a:p>
          <a:r>
            <a:rPr lang="en-US" sz="1400">
              <a:solidFill>
                <a:sysClr val="windowText" lastClr="000000"/>
              </a:solidFill>
            </a:rPr>
            <a:t>pricevec = as.matrix(prices)</a:t>
          </a:r>
        </a:p>
        <a:p>
          <a:endParaRPr lang="en-US" sz="1400">
            <a:solidFill>
              <a:sysClr val="windowText" lastClr="000000"/>
            </a:solidFill>
          </a:endParaRPr>
        </a:p>
        <a:p>
          <a:r>
            <a:rPr lang="en-US" sz="1400">
              <a:solidFill>
                <a:sysClr val="windowText" lastClr="000000"/>
              </a:solidFill>
            </a:rPr>
            <a:t># Example of part of the work (using the wrong</a:t>
          </a:r>
          <a:r>
            <a:rPr lang="en-US" sz="1400" baseline="0">
              <a:solidFill>
                <a:sysClr val="windowText" lastClr="000000"/>
              </a:solidFill>
            </a:rPr>
            <a:t> value for n)</a:t>
          </a:r>
          <a:r>
            <a:rPr lang="en-US" sz="1400">
              <a:solidFill>
                <a:sysClr val="windowText" lastClr="000000"/>
              </a:solidFill>
            </a:rPr>
            <a:t>:</a:t>
          </a:r>
        </a:p>
        <a:p>
          <a:r>
            <a:rPr lang="en-US" sz="1400">
              <a:solidFill>
                <a:sysClr val="windowText" lastClr="000000"/>
              </a:solidFill>
            </a:rPr>
            <a:t>n = 5</a:t>
          </a:r>
        </a:p>
        <a:p>
          <a:r>
            <a:rPr lang="en-US" sz="1400">
              <a:solidFill>
                <a:sysClr val="windowText" lastClr="000000"/>
              </a:solidFill>
            </a:rPr>
            <a:t>ratiovec = pricevec[2:n]/pricevec[1:(n-1)]</a:t>
          </a:r>
        </a:p>
        <a:p>
          <a:endParaRPr lang="en-US" sz="1400">
            <a:solidFill>
              <a:sysClr val="windowText" lastClr="000000"/>
            </a:solidFill>
          </a:endParaRPr>
        </a:p>
        <a:p>
          <a:r>
            <a:rPr lang="en-US" sz="1400">
              <a:solidFill>
                <a:sysClr val="windowText" lastClr="000000"/>
              </a:solidFill>
            </a:rPr>
            <a:t>getReturns = function(pricevec){</a:t>
          </a:r>
        </a:p>
        <a:p>
          <a:r>
            <a:rPr lang="en-US" sz="1400">
              <a:solidFill>
                <a:sysClr val="windowText" lastClr="000000"/>
              </a:solidFill>
            </a:rPr>
            <a:t>  n = #</a:t>
          </a:r>
          <a:r>
            <a:rPr lang="en-US" sz="1400" baseline="0">
              <a:solidFill>
                <a:sysClr val="windowText" lastClr="000000"/>
              </a:solidFill>
            </a:rPr>
            <a:t> YOUR WORK</a:t>
          </a:r>
          <a:endParaRPr lang="en-US" sz="1400">
            <a:solidFill>
              <a:sysClr val="windowText" lastClr="000000"/>
            </a:solidFill>
          </a:endParaRPr>
        </a:p>
        <a:p>
          <a:r>
            <a:rPr lang="en-US" sz="1400">
              <a:solidFill>
                <a:sysClr val="windowText" lastClr="000000"/>
              </a:solidFill>
            </a:rPr>
            <a:t>  ratiovec = pricemat[2:n]/pricemat[1:(n-1)]</a:t>
          </a:r>
        </a:p>
        <a:p>
          <a:r>
            <a:rPr lang="en-US" sz="1400">
              <a:solidFill>
                <a:sysClr val="windowText" lastClr="000000"/>
              </a:solidFill>
            </a:rPr>
            <a:t>  returns = </a:t>
          </a:r>
          <a:r>
            <a:rPr lang="en-US" sz="1400" baseline="0">
              <a:solidFill>
                <a:sysClr val="windowText" lastClr="000000"/>
              </a:solidFill>
            </a:rPr>
            <a:t> # </a:t>
          </a:r>
          <a:r>
            <a:rPr lang="en-US" sz="1400">
              <a:solidFill>
                <a:sysClr val="windowText" lastClr="000000"/>
              </a:solidFill>
            </a:rPr>
            <a:t>YOUR WORK</a:t>
          </a:r>
        </a:p>
        <a:p>
          <a:r>
            <a:rPr lang="en-US" sz="1400">
              <a:solidFill>
                <a:sysClr val="windowText" lastClr="000000"/>
              </a:solidFill>
            </a:rPr>
            <a:t>  return(returns)</a:t>
          </a:r>
        </a:p>
        <a:p>
          <a:r>
            <a:rPr lang="en-US" sz="1400">
              <a:solidFill>
                <a:sysClr val="windowText" lastClr="000000"/>
              </a:solidFill>
            </a:rPr>
            <a:t>}</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Tools:</a:t>
          </a:r>
          <a:r>
            <a:rPr lang="en-US" sz="1400" baseline="0"/>
            <a:t> percentile</a:t>
          </a:r>
        </a:p>
        <a:p>
          <a:r>
            <a:rPr lang="en-US" sz="1400"/>
            <a:t>quantile(rnorm(10000),.9772)</a:t>
          </a:r>
        </a:p>
        <a:p>
          <a:endParaRPr lang="en-US" sz="1400"/>
        </a:p>
        <a:p>
          <a:r>
            <a:rPr lang="en-US" sz="1400"/>
            <a:t>VaR = function(r,alpha){</a:t>
          </a:r>
        </a:p>
        <a:p>
          <a:r>
            <a:rPr lang="en-US" sz="1400"/>
            <a:t>  hist(r)</a:t>
          </a:r>
        </a:p>
        <a:p>
          <a:r>
            <a:rPr lang="en-US" sz="1400"/>
            <a:t>  out = # YOUR WORK</a:t>
          </a:r>
        </a:p>
        <a:p>
          <a:r>
            <a:rPr lang="en-US" sz="1400"/>
            <a:t>  out = as.numeric(out)</a:t>
          </a:r>
        </a:p>
        <a:p>
          <a:r>
            <a:rPr lang="en-US" sz="1400"/>
            <a:t>  return(out)</a:t>
          </a:r>
        </a:p>
        <a:p>
          <a:r>
            <a:rPr lang="en-US" sz="1400"/>
            <a:t>}</a:t>
          </a:r>
        </a:p>
        <a:p>
          <a:endParaRPr lang="en-US" sz="1400"/>
        </a:p>
        <a:p>
          <a:r>
            <a:rPr lang="en-US" sz="1400"/>
            <a:t>Unit</a:t>
          </a:r>
          <a:r>
            <a:rPr lang="en-US" sz="1400" baseline="0"/>
            <a:t> test </a:t>
          </a:r>
        </a:p>
        <a:p>
          <a:endParaRPr lang="en-US" sz="1400"/>
        </a:p>
        <a:p>
          <a:r>
            <a:rPr lang="en-US" sz="1400"/>
            <a:t>x = getStockData("AAPL")</a:t>
          </a:r>
        </a:p>
        <a:p>
          <a:r>
            <a:rPr lang="en-US" sz="1400"/>
            <a:t>R = getReturns(x)</a:t>
          </a:r>
        </a:p>
        <a:p>
          <a:r>
            <a:rPr lang="en-US" sz="1400"/>
            <a:t>r = R[,6]</a:t>
          </a:r>
        </a:p>
        <a:p>
          <a:r>
            <a:rPr lang="en-US" sz="1400" b="0"/>
            <a:t>VaR99 = VaR(r,.99)</a:t>
          </a:r>
        </a:p>
        <a:p>
          <a:r>
            <a:rPr lang="en-US" sz="1400" b="0"/>
            <a:t>VaR99 &gt; .05 &amp; VaR99 &lt; .06 </a:t>
          </a:r>
        </a:p>
        <a:p>
          <a:endParaRPr lang="en-US" sz="1400" b="0"/>
        </a:p>
        <a:p>
          <a:endParaRPr lang="en-US" sz="1400" b="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Tools:</a:t>
          </a:r>
          <a:r>
            <a:rPr lang="en-US" sz="1400" baseline="0"/>
            <a:t> percentile</a:t>
          </a:r>
        </a:p>
        <a:p>
          <a:r>
            <a:rPr lang="en-US" sz="1400"/>
            <a:t>quantile(rnorm(10000),.9772)</a:t>
          </a:r>
        </a:p>
        <a:p>
          <a:endParaRPr lang="en-US" sz="1400"/>
        </a:p>
        <a:p>
          <a:r>
            <a:rPr lang="en-US" sz="1400"/>
            <a:t>getBigLosses = function(returns,alpha){</a:t>
          </a:r>
        </a:p>
        <a:p>
          <a:r>
            <a:rPr lang="en-US" sz="1400"/>
            <a:t>  # Call the VaR function to get the</a:t>
          </a:r>
          <a:r>
            <a:rPr lang="en-US" sz="1400" baseline="0"/>
            <a:t> VaR level</a:t>
          </a:r>
          <a:endParaRPr lang="en-US" sz="1400"/>
        </a:p>
        <a:p>
          <a:r>
            <a:rPr lang="en-US" sz="1400"/>
            <a:t>  # Identify Losses greater</a:t>
          </a:r>
          <a:r>
            <a:rPr lang="en-US" sz="1400" baseline="0"/>
            <a:t> than VaR using an indicator vector</a:t>
          </a:r>
          <a:endParaRPr lang="en-US" sz="1400"/>
        </a:p>
        <a:p>
          <a:r>
            <a:rPr lang="en-US" sz="1400"/>
            <a:t>  out = # Create a </a:t>
          </a:r>
          <a:r>
            <a:rPr lang="en-US" sz="1400" baseline="0"/>
            <a:t>vector of losses that are greater than VaR</a:t>
          </a:r>
        </a:p>
        <a:p>
          <a:r>
            <a:rPr lang="en-US" sz="1400"/>
            <a:t>  return(out)</a:t>
          </a:r>
        </a:p>
        <a:p>
          <a:r>
            <a:rPr lang="en-US" sz="1400"/>
            <a:t>}</a:t>
          </a:r>
        </a:p>
        <a:p>
          <a:endParaRPr lang="en-US" sz="1400"/>
        </a:p>
        <a:p>
          <a:r>
            <a:rPr lang="en-US" sz="1400"/>
            <a:t># Unit</a:t>
          </a:r>
          <a:r>
            <a:rPr lang="en-US" sz="1400" baseline="0"/>
            <a:t> test </a:t>
          </a:r>
        </a:p>
        <a:p>
          <a:endParaRPr lang="en-US" sz="1400" baseline="0"/>
        </a:p>
        <a:p>
          <a:r>
            <a:rPr lang="en-US" sz="1400" baseline="0"/>
            <a:t>x = getBigLosses(1:1000,.01)</a:t>
          </a:r>
        </a:p>
        <a:p>
          <a:r>
            <a:rPr lang="en-US" sz="1400" baseline="0"/>
            <a:t>all.equal(x,1:10)</a:t>
          </a:r>
        </a:p>
        <a:p>
          <a:endParaRPr lang="en-US" sz="1400" baseline="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31</xdr:row>
      <xdr:rowOff>101600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547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Follow These Steps</a:t>
          </a:r>
          <a:r>
            <a:rPr lang="en-US" sz="1400" baseline="0"/>
            <a:t> to make the function getPortfolioCovmat</a:t>
          </a:r>
          <a:endParaRPr lang="en-US" sz="1400"/>
        </a:p>
        <a:p>
          <a:r>
            <a:rPr lang="en-US" sz="1400"/>
            <a:t>Read in the price histories</a:t>
          </a:r>
          <a:r>
            <a:rPr lang="en-US" sz="1400" baseline="0"/>
            <a:t>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endParaRPr lang="en-US" sz="1400" baseline="0"/>
        </a:p>
        <a:p>
          <a:endParaRPr lang="en-US" sz="1400" baseline="0"/>
        </a:p>
        <a:p>
          <a:r>
            <a:rPr lang="en-US" sz="1400" baseline="0"/>
            <a:t>getPortfolioCovmat= function(prices){</a:t>
          </a:r>
        </a:p>
        <a:p>
          <a:r>
            <a:rPr lang="en-US" sz="1400" baseline="0"/>
            <a:t>  rmat = 1 # returns from price history</a:t>
          </a:r>
        </a:p>
        <a:p>
          <a:r>
            <a:rPr lang="en-US" sz="1400" baseline="0"/>
            <a:t>  covmat = 2 # covariance matrix of rmat</a:t>
          </a:r>
        </a:p>
        <a:p>
          <a:r>
            <a:rPr lang="en-US" sz="1400" baseline="0"/>
            <a:t>  return(covmat)</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getCovmat(prices)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round(x[1,1], 4) = 0.0290</a:t>
          </a:r>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C:/Users/davidromoff/Google%20Drive/FRM/Class/FRM_Class5/FRM_1_VaR.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Users/davidromoff/Google%20Drive/FRM/ClassSet/Credit_TransitionMatrix.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sheetData sheetId="1"/>
      <sheetData sheetId="2"/>
      <sheetData sheetId="3"/>
      <sheetData sheetId="4">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sheetData sheetId="6"/>
      <sheetData sheetId="7"/>
      <sheetData sheetId="8"/>
      <sheetData sheetId="9">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ow r="10">
          <cell r="C10" t="str">
            <v>PriceLevels</v>
          </cell>
        </row>
      </sheetData>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MeanSigmaKnown"/>
      <sheetName val="2_MeanSigmaUnknown"/>
      <sheetName val="3_TwoMeans"/>
      <sheetName val="4_BacktestMean"/>
      <sheetName val="FinalExamReview"/>
      <sheetName val="ClassPolicy"/>
      <sheetName val="Programming"/>
      <sheetName val="ProgrammingAnswer_R"/>
      <sheetName val="1_Stats"/>
      <sheetName val="2_MeanSigmaKnown"/>
      <sheetName val="3_MeanSigmaUnknown"/>
      <sheetName val="4_TwoMeans"/>
      <sheetName val="5_BacktestMean"/>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ditMatrix_Weighted"/>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rive.google.com/open?id=1pE8hoyF8qU24Inn1gCrY-Ate1MRL7ywO" TargetMode="External"/><Relationship Id="rId2" Type="http://schemas.openxmlformats.org/officeDocument/2006/relationships/hyperlink" Target="https://drive.google.com/open?id=1JgcwM3zrkO1eMIq2LkRfG7WyPIhuWY9E" TargetMode="External"/><Relationship Id="rId1" Type="http://schemas.openxmlformats.org/officeDocument/2006/relationships/hyperlink" Target="https://drive.google.com/open?id=1wUu16nxUUqCDyq7C0rFx0GKshIBL_V92" TargetMode="External"/><Relationship Id="rId5" Type="http://schemas.openxmlformats.org/officeDocument/2006/relationships/hyperlink" Target="https://drive.google.com/open?id=1J19fsPGhVCnX7-n2N-BFJEVw9vU_xfCP" TargetMode="External"/><Relationship Id="rId4" Type="http://schemas.openxmlformats.org/officeDocument/2006/relationships/hyperlink" Target="https://drive.google.com/open?id=1YDAUmDuBMgDMu1Agp1he0wyFVMlk1Hgk"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gcwM3zrkO1eMIq2LkRfG7WyPIhuWY9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open?id=1pE8hoyF8qU24Inn1gCrY-Ate1MRL7ywO"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wUu16nxUUqCDyq7C0rFx0GKshIBL_V92"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rive.google.com/open?id=1J19fsPGhVCnX7-n2N-BFJEVw9vU_xfCP" TargetMode="External"/><Relationship Id="rId1" Type="http://schemas.openxmlformats.org/officeDocument/2006/relationships/hyperlink" Target="https://drive.google.com/open?id=1YDAUmDuBMgDMu1Agp1he0wyFVMlk1Hgk"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hyperlink" Target="https://shiny.rstudio.com/tutorial/" TargetMode="External"/><Relationship Id="rId1" Type="http://schemas.openxmlformats.org/officeDocument/2006/relationships/hyperlink" Target="https://clio.columbia.edu/catalog/14893189?counter=1"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B16"/>
  <sheetViews>
    <sheetView workbookViewId="0"/>
  </sheetViews>
  <sheetFormatPr baseColWidth="10" defaultRowHeight="26" x14ac:dyDescent="0.3"/>
  <cols>
    <col min="1" max="16384" width="10.83203125" style="1"/>
  </cols>
  <sheetData>
    <row r="2" spans="2:2" x14ac:dyDescent="0.3">
      <c r="B2" s="1" t="s">
        <v>32</v>
      </c>
    </row>
    <row r="5" spans="2:2" x14ac:dyDescent="0.3">
      <c r="B5" s="15" t="s">
        <v>220</v>
      </c>
    </row>
    <row r="7" spans="2:2" x14ac:dyDescent="0.3">
      <c r="B7" s="15" t="s">
        <v>254</v>
      </c>
    </row>
    <row r="9" spans="2:2" x14ac:dyDescent="0.3">
      <c r="B9" s="15" t="s">
        <v>221</v>
      </c>
    </row>
    <row r="11" spans="2:2" x14ac:dyDescent="0.3">
      <c r="B11" s="15" t="s">
        <v>284</v>
      </c>
    </row>
    <row r="12" spans="2:2" x14ac:dyDescent="0.3">
      <c r="B12" s="15" t="s">
        <v>285</v>
      </c>
    </row>
    <row r="14" spans="2:2" x14ac:dyDescent="0.3">
      <c r="B14" s="1" t="s">
        <v>242</v>
      </c>
    </row>
    <row r="16" spans="2:2" x14ac:dyDescent="0.3">
      <c r="B16" s="1" t="s">
        <v>241</v>
      </c>
    </row>
  </sheetData>
  <hyperlinks>
    <hyperlink ref="B9" r:id="rId1" xr:uid="{77D910A2-719F-A647-865B-4B456F472827}"/>
    <hyperlink ref="B5" r:id="rId2" xr:uid="{C74FB3E3-8396-AF44-B76F-AA2192324533}"/>
    <hyperlink ref="B7" r:id="rId3" xr:uid="{1B2DE486-F91E-4F4F-9E4A-705E10345575}"/>
    <hyperlink ref="B11" r:id="rId4" display="Reshape2" xr:uid="{AD53D645-C728-854D-B053-23E8655FCBDC}"/>
    <hyperlink ref="B12" r:id="rId5" xr:uid="{FCD8E69B-4953-C54F-B7ED-C195975DA61E}"/>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12</v>
      </c>
      <c r="C2" s="10" t="s">
        <v>13</v>
      </c>
      <c r="D2" s="10" t="s">
        <v>14</v>
      </c>
      <c r="E2" s="10" t="s">
        <v>15</v>
      </c>
    </row>
    <row r="3" spans="2:8" x14ac:dyDescent="0.3">
      <c r="B3" s="11">
        <v>43982</v>
      </c>
      <c r="C3" s="10">
        <v>13.3</v>
      </c>
      <c r="D3" s="10">
        <v>0.12</v>
      </c>
      <c r="E3" s="10">
        <v>13.42</v>
      </c>
      <c r="H3" s="1" t="s">
        <v>23</v>
      </c>
    </row>
    <row r="4" spans="2:8" x14ac:dyDescent="0.3">
      <c r="B4" s="11">
        <v>43951</v>
      </c>
      <c r="C4" s="10">
        <v>14.7</v>
      </c>
      <c r="D4" s="10">
        <v>0.33</v>
      </c>
      <c r="E4" s="10">
        <v>15.03</v>
      </c>
      <c r="H4" s="1" t="s">
        <v>25</v>
      </c>
    </row>
    <row r="5" spans="2:8" x14ac:dyDescent="0.3">
      <c r="B5" s="11">
        <v>43921</v>
      </c>
      <c r="C5" s="10">
        <v>4.4000000000000004</v>
      </c>
      <c r="D5" s="10">
        <v>1.54</v>
      </c>
      <c r="E5" s="10">
        <v>5.94</v>
      </c>
      <c r="H5" s="1" t="s">
        <v>24</v>
      </c>
    </row>
    <row r="6" spans="2:8" x14ac:dyDescent="0.3">
      <c r="B6" s="11">
        <v>43890</v>
      </c>
      <c r="C6" s="10">
        <v>3.5</v>
      </c>
      <c r="D6" s="10">
        <v>2.33</v>
      </c>
      <c r="E6" s="10">
        <v>5.83</v>
      </c>
      <c r="H6" s="1" t="s">
        <v>26</v>
      </c>
    </row>
    <row r="7" spans="2:8" x14ac:dyDescent="0.3">
      <c r="B7" s="11">
        <v>43861</v>
      </c>
      <c r="C7" s="10">
        <v>3.6</v>
      </c>
      <c r="D7" s="10">
        <v>2.4900000000000002</v>
      </c>
      <c r="E7" s="10">
        <v>6.09</v>
      </c>
    </row>
    <row r="8" spans="2:8" x14ac:dyDescent="0.3">
      <c r="B8" s="11">
        <v>43830</v>
      </c>
      <c r="C8" s="10">
        <v>3.5</v>
      </c>
      <c r="D8" s="10">
        <v>2.29</v>
      </c>
      <c r="E8" s="10">
        <v>5.79</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12</v>
      </c>
      <c r="C2" s="10" t="s">
        <v>13</v>
      </c>
      <c r="D2" s="10" t="s">
        <v>14</v>
      </c>
      <c r="E2" s="10" t="s">
        <v>15</v>
      </c>
    </row>
    <row r="3" spans="2:8" x14ac:dyDescent="0.3">
      <c r="B3" s="11">
        <v>43982</v>
      </c>
      <c r="C3" s="10">
        <v>13.3</v>
      </c>
      <c r="D3" s="10">
        <v>0.12</v>
      </c>
      <c r="E3" s="10">
        <v>13.42</v>
      </c>
      <c r="H3" s="1" t="s">
        <v>27</v>
      </c>
    </row>
    <row r="4" spans="2:8" x14ac:dyDescent="0.3">
      <c r="B4" s="11">
        <v>43951</v>
      </c>
      <c r="C4" s="10">
        <v>14.7</v>
      </c>
      <c r="D4" s="10">
        <v>0.33</v>
      </c>
      <c r="E4" s="10">
        <v>15.03</v>
      </c>
      <c r="H4" s="1" t="s">
        <v>25</v>
      </c>
    </row>
    <row r="5" spans="2:8" x14ac:dyDescent="0.3">
      <c r="B5" s="11">
        <v>43921</v>
      </c>
      <c r="C5" s="10">
        <v>4.4000000000000004</v>
      </c>
      <c r="D5" s="10">
        <v>1.54</v>
      </c>
      <c r="E5" s="10">
        <v>5.94</v>
      </c>
      <c r="H5" s="1" t="s">
        <v>28</v>
      </c>
    </row>
    <row r="6" spans="2:8" x14ac:dyDescent="0.3">
      <c r="B6" s="11">
        <v>43890</v>
      </c>
      <c r="C6" s="10">
        <v>3.5</v>
      </c>
      <c r="D6" s="10">
        <v>2.33</v>
      </c>
      <c r="E6" s="10">
        <v>5.83</v>
      </c>
      <c r="H6" s="1" t="s">
        <v>30</v>
      </c>
    </row>
    <row r="7" spans="2:8" x14ac:dyDescent="0.3">
      <c r="B7" s="11">
        <v>43861</v>
      </c>
      <c r="C7" s="10">
        <v>3.6</v>
      </c>
      <c r="D7" s="10">
        <v>2.4900000000000002</v>
      </c>
      <c r="E7" s="10">
        <v>6.09</v>
      </c>
      <c r="H7" s="1" t="s">
        <v>29</v>
      </c>
    </row>
    <row r="8" spans="2:8" x14ac:dyDescent="0.3">
      <c r="B8" s="11">
        <v>43830</v>
      </c>
      <c r="C8" s="10">
        <v>3.5</v>
      </c>
      <c r="D8" s="10">
        <v>2.29</v>
      </c>
      <c r="E8" s="10">
        <v>5.79</v>
      </c>
      <c r="H8" s="1" t="s">
        <v>31</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c r="IZ15" s="17"/>
      <c r="JA15" s="17"/>
      <c r="JB15" s="17"/>
      <c r="JC15" s="17"/>
      <c r="JD15" s="17"/>
      <c r="JE15" s="17"/>
      <c r="JF15" s="17"/>
      <c r="JG15" s="17"/>
      <c r="JH15" s="17"/>
      <c r="JI15" s="17"/>
      <c r="JJ15" s="17"/>
      <c r="JK15" s="17"/>
      <c r="JL15" s="17"/>
      <c r="JM15" s="17"/>
      <c r="JN15" s="17"/>
      <c r="JO15" s="17"/>
      <c r="JP15" s="17"/>
      <c r="JQ15" s="17"/>
      <c r="JR15" s="17"/>
      <c r="JS15" s="17"/>
      <c r="JT15" s="17"/>
      <c r="JU15" s="17"/>
      <c r="JV15" s="17"/>
      <c r="JW15" s="17"/>
      <c r="JX15" s="17"/>
      <c r="JY15" s="17"/>
      <c r="JZ15" s="17"/>
      <c r="KA15" s="17"/>
      <c r="KB15" s="17"/>
      <c r="KC15" s="17"/>
      <c r="KD15" s="17"/>
      <c r="KE15" s="17"/>
      <c r="KF15" s="17"/>
      <c r="KG15" s="17"/>
      <c r="KH15" s="17"/>
      <c r="KI15" s="17"/>
      <c r="KJ15" s="17"/>
      <c r="KK15" s="17"/>
      <c r="KL15" s="17"/>
      <c r="KM15" s="17"/>
      <c r="KN15" s="17"/>
      <c r="KO15" s="17"/>
      <c r="KP15" s="17"/>
      <c r="KQ15" s="17"/>
      <c r="KR15" s="17"/>
      <c r="KS15" s="17"/>
      <c r="KT15" s="17"/>
      <c r="KU15" s="17"/>
      <c r="KV15" s="17"/>
      <c r="KW15" s="17"/>
      <c r="KX15" s="17"/>
      <c r="KY15" s="17"/>
      <c r="KZ15" s="17"/>
      <c r="LA15" s="17"/>
      <c r="LB15" s="17"/>
      <c r="LC15" s="17"/>
      <c r="LD15" s="17"/>
      <c r="LE15" s="17"/>
      <c r="LF15" s="17"/>
      <c r="LG15" s="17"/>
      <c r="LH15" s="17"/>
      <c r="LI15" s="17"/>
      <c r="LJ15" s="17"/>
      <c r="LK15" s="17"/>
      <c r="LL15" s="17"/>
      <c r="LM15" s="17"/>
      <c r="LN15" s="17"/>
      <c r="LO15" s="17"/>
      <c r="LP15" s="17"/>
      <c r="LQ15" s="17"/>
      <c r="LR15" s="17"/>
      <c r="LS15" s="17"/>
      <c r="LT15" s="17"/>
      <c r="LU15" s="17"/>
      <c r="LV15" s="17"/>
      <c r="LW15" s="17"/>
      <c r="LX15" s="17"/>
      <c r="LY15" s="17"/>
      <c r="LZ15" s="17"/>
      <c r="MA15" s="17"/>
      <c r="MB15" s="17"/>
      <c r="MC15" s="17"/>
      <c r="MD15" s="17"/>
      <c r="ME15" s="17"/>
      <c r="MF15" s="17"/>
      <c r="MG15" s="17"/>
      <c r="MH15" s="17"/>
      <c r="MI15" s="17"/>
      <c r="MJ15" s="17"/>
      <c r="MK15" s="17"/>
      <c r="ML15" s="17"/>
      <c r="MM15" s="17"/>
      <c r="MN15" s="17"/>
      <c r="MO15" s="17"/>
      <c r="MP15" s="17"/>
      <c r="MQ15" s="17"/>
      <c r="MR15" s="17"/>
      <c r="MS15" s="17"/>
      <c r="MT15" s="17"/>
      <c r="MU15" s="17"/>
      <c r="MV15" s="17"/>
      <c r="MW15" s="17"/>
      <c r="MX15" s="17"/>
      <c r="MY15" s="17"/>
      <c r="MZ15" s="17"/>
      <c r="NA15" s="17"/>
      <c r="NB15" s="17"/>
      <c r="NC15" s="17"/>
      <c r="ND15" s="17"/>
      <c r="NE15" s="17"/>
      <c r="NF15" s="17"/>
      <c r="NG15" s="17"/>
      <c r="NH15" s="17"/>
      <c r="NI15" s="17"/>
      <c r="NJ15" s="17"/>
      <c r="NK15" s="17"/>
      <c r="NL15" s="17"/>
      <c r="NM15" s="17"/>
      <c r="NN15" s="17"/>
      <c r="NO15" s="17"/>
      <c r="NP15" s="17"/>
      <c r="NQ15" s="17"/>
      <c r="NR15" s="17"/>
      <c r="NS15" s="17"/>
      <c r="NT15" s="17"/>
      <c r="NU15" s="17"/>
      <c r="NV15" s="17"/>
      <c r="NW15" s="17"/>
      <c r="NX15" s="17"/>
      <c r="NY15" s="17"/>
      <c r="NZ15" s="17"/>
      <c r="OA15" s="17"/>
      <c r="OB15" s="17"/>
      <c r="OC15" s="17"/>
      <c r="OD15" s="17"/>
      <c r="OE15" s="17"/>
      <c r="OF15" s="17"/>
      <c r="OG15" s="17"/>
      <c r="OH15" s="17"/>
      <c r="OI15" s="17"/>
      <c r="OJ15" s="17"/>
      <c r="OK15" s="17"/>
      <c r="OL15" s="17"/>
      <c r="OM15" s="17"/>
      <c r="ON15" s="17"/>
      <c r="OO15" s="17"/>
      <c r="OP15" s="17"/>
      <c r="OQ15" s="17"/>
      <c r="OR15" s="17"/>
      <c r="OS15" s="17"/>
      <c r="OT15" s="17"/>
      <c r="OU15" s="17"/>
      <c r="OV15" s="17"/>
      <c r="OW15" s="17"/>
      <c r="OX15" s="17"/>
      <c r="OY15" s="17"/>
      <c r="OZ15" s="17"/>
      <c r="PA15" s="17"/>
      <c r="PB15" s="17"/>
      <c r="PC15" s="17"/>
      <c r="PD15" s="17"/>
      <c r="PE15" s="17"/>
      <c r="PF15" s="17"/>
      <c r="PG15" s="17"/>
      <c r="PH15" s="17"/>
      <c r="PI15" s="17"/>
      <c r="PJ15" s="17"/>
      <c r="PK15" s="17"/>
      <c r="PL15" s="17"/>
      <c r="PM15" s="17"/>
      <c r="PN15" s="17"/>
      <c r="PO15" s="17"/>
      <c r="PP15" s="17"/>
      <c r="PQ15" s="17"/>
      <c r="PR15" s="17"/>
      <c r="PS15" s="17"/>
      <c r="PT15" s="17"/>
      <c r="PU15" s="17"/>
      <c r="PV15" s="17"/>
      <c r="PW15" s="17"/>
      <c r="PX15" s="17"/>
      <c r="PY15" s="17"/>
      <c r="PZ15" s="17"/>
      <c r="QA15" s="17"/>
      <c r="QB15" s="17"/>
      <c r="QC15" s="17"/>
      <c r="QD15" s="17"/>
      <c r="QE15" s="17"/>
      <c r="QF15" s="17"/>
      <c r="QG15" s="17"/>
      <c r="QH15" s="17"/>
      <c r="QI15" s="17"/>
      <c r="QJ15" s="17"/>
      <c r="QK15" s="17"/>
      <c r="QL15" s="17"/>
      <c r="QM15" s="17"/>
      <c r="QN15" s="17"/>
      <c r="QO15" s="17"/>
      <c r="QP15" s="17"/>
      <c r="QQ15" s="17"/>
      <c r="QR15" s="17"/>
      <c r="QS15" s="17"/>
      <c r="QT15" s="17"/>
      <c r="QU15" s="17"/>
      <c r="QV15" s="17"/>
      <c r="QW15" s="17"/>
      <c r="QX15" s="17"/>
      <c r="QY15" s="17"/>
      <c r="QZ15" s="17"/>
      <c r="RA15" s="17"/>
      <c r="RB15" s="17"/>
      <c r="RC15" s="17"/>
      <c r="RD15" s="17"/>
      <c r="RE15" s="17"/>
      <c r="RF15" s="17"/>
      <c r="RG15" s="17"/>
      <c r="RH15" s="17"/>
      <c r="RI15" s="17"/>
      <c r="RJ15" s="17"/>
      <c r="RK15" s="17"/>
      <c r="RL15" s="17"/>
      <c r="RM15" s="17"/>
      <c r="RN15" s="17"/>
      <c r="RO15" s="17"/>
      <c r="RP15" s="17"/>
      <c r="RQ15" s="17"/>
      <c r="RR15" s="17"/>
      <c r="RS15" s="17"/>
      <c r="RT15" s="17"/>
      <c r="RU15" s="17"/>
      <c r="RV15" s="17"/>
      <c r="RW15" s="17"/>
      <c r="RX15" s="17"/>
      <c r="RY15" s="17"/>
      <c r="RZ15" s="17"/>
      <c r="SA15" s="17"/>
      <c r="SB15" s="17"/>
      <c r="SC15" s="17"/>
      <c r="SD15" s="17"/>
      <c r="SE15" s="17"/>
      <c r="SF15" s="17"/>
      <c r="SG15" s="17"/>
      <c r="SH15" s="17"/>
      <c r="SI15" s="17"/>
      <c r="SJ15" s="17"/>
      <c r="SK15" s="17"/>
      <c r="SL15" s="17"/>
      <c r="SM15" s="17"/>
      <c r="SN15" s="17"/>
      <c r="SO15" s="17"/>
      <c r="SP15" s="17"/>
      <c r="SQ15" s="17"/>
      <c r="SR15" s="17"/>
      <c r="SS15" s="17"/>
      <c r="ST15" s="17"/>
      <c r="SU15" s="17"/>
      <c r="SV15" s="17"/>
      <c r="SW15" s="17"/>
      <c r="SX15" s="17"/>
      <c r="SY15" s="17"/>
      <c r="SZ15" s="17"/>
      <c r="TA15" s="17"/>
      <c r="TB15" s="17"/>
      <c r="TC15" s="17"/>
      <c r="TD15" s="17"/>
      <c r="TE15" s="17"/>
      <c r="TF15" s="17"/>
      <c r="TG15" s="17"/>
      <c r="TH15" s="17"/>
      <c r="TI15" s="17"/>
      <c r="TJ15" s="17"/>
      <c r="TK15" s="17"/>
      <c r="TL15" s="17"/>
      <c r="TM15" s="17"/>
      <c r="TN15" s="17"/>
      <c r="TO15" s="17"/>
      <c r="TP15" s="17"/>
      <c r="TQ15" s="17"/>
      <c r="TR15" s="17"/>
      <c r="TS15" s="17"/>
      <c r="TT15" s="17"/>
      <c r="TU15" s="17"/>
      <c r="TV15" s="17"/>
      <c r="TW15" s="17"/>
      <c r="TX15" s="17"/>
      <c r="TY15" s="17"/>
      <c r="TZ15" s="17"/>
      <c r="UA15" s="17"/>
      <c r="UB15" s="17"/>
      <c r="UC15" s="17"/>
      <c r="UD15" s="17"/>
      <c r="UE15" s="17"/>
      <c r="UF15" s="17"/>
      <c r="UG15" s="17"/>
      <c r="UH15" s="17"/>
      <c r="UI15" s="17"/>
      <c r="UJ15" s="17"/>
      <c r="UK15" s="17"/>
      <c r="UL15" s="17"/>
      <c r="UM15" s="17"/>
      <c r="UN15" s="17"/>
      <c r="UO15" s="17"/>
      <c r="UP15" s="17"/>
      <c r="UQ15" s="17"/>
      <c r="UR15" s="17"/>
      <c r="US15" s="17"/>
      <c r="UT15" s="17"/>
      <c r="UU15" s="17"/>
      <c r="UV15" s="17"/>
      <c r="UW15" s="17"/>
      <c r="UX15" s="17"/>
      <c r="UY15" s="17"/>
      <c r="UZ15" s="17"/>
      <c r="VA15" s="17"/>
      <c r="VB15" s="17"/>
      <c r="VC15" s="17"/>
      <c r="VD15" s="17"/>
      <c r="VE15" s="17"/>
      <c r="VF15" s="17"/>
      <c r="VG15" s="17"/>
      <c r="VH15" s="17"/>
      <c r="VI15" s="17"/>
      <c r="VJ15" s="17"/>
      <c r="VK15" s="17"/>
      <c r="VL15" s="17"/>
      <c r="VM15" s="17"/>
      <c r="VN15" s="17"/>
      <c r="VO15" s="17"/>
      <c r="VP15" s="17"/>
      <c r="VQ15" s="17"/>
      <c r="VR15" s="17"/>
      <c r="VS15" s="17"/>
      <c r="VT15" s="17"/>
      <c r="VU15" s="17"/>
      <c r="VV15" s="17"/>
      <c r="VW15" s="17"/>
      <c r="VX15" s="17"/>
      <c r="VY15" s="17"/>
      <c r="VZ15" s="17"/>
      <c r="WA15" s="17"/>
      <c r="WB15" s="17"/>
      <c r="WC15" s="17"/>
      <c r="WD15" s="17"/>
      <c r="WE15" s="17"/>
      <c r="WF15" s="17"/>
      <c r="WG15" s="17"/>
      <c r="WH15" s="17"/>
      <c r="WI15" s="17"/>
      <c r="WJ15" s="17"/>
      <c r="WK15" s="17"/>
      <c r="WL15" s="17"/>
      <c r="WM15" s="17"/>
      <c r="WN15" s="17"/>
      <c r="WO15" s="17"/>
      <c r="WP15" s="17"/>
      <c r="WQ15" s="17"/>
      <c r="WR15" s="17"/>
      <c r="WS15" s="17"/>
      <c r="WT15" s="17"/>
      <c r="WU15" s="17"/>
      <c r="WV15" s="17"/>
      <c r="WW15" s="17"/>
      <c r="WX15" s="17"/>
      <c r="WY15" s="17"/>
      <c r="WZ15" s="17"/>
      <c r="XA15" s="17"/>
      <c r="XB15" s="17"/>
      <c r="XC15" s="17"/>
      <c r="XD15" s="17"/>
      <c r="XE15" s="17"/>
      <c r="XF15" s="17"/>
      <c r="XG15" s="17"/>
      <c r="XH15" s="17"/>
      <c r="XI15" s="17"/>
      <c r="XJ15" s="17"/>
      <c r="XK15" s="17"/>
      <c r="XL15" s="17"/>
      <c r="XM15" s="17"/>
      <c r="XN15" s="17"/>
      <c r="XO15" s="17"/>
      <c r="XP15" s="17"/>
      <c r="XQ15" s="17"/>
      <c r="XR15" s="17"/>
      <c r="XS15" s="17"/>
      <c r="XT15" s="17"/>
      <c r="XU15" s="17"/>
      <c r="XV15" s="17"/>
      <c r="XW15" s="17"/>
      <c r="XX15" s="17"/>
      <c r="XY15" s="17"/>
      <c r="XZ15" s="17"/>
      <c r="YA15" s="17"/>
      <c r="YB15" s="17"/>
      <c r="YC15" s="17"/>
      <c r="YD15" s="17"/>
      <c r="YE15" s="17"/>
      <c r="YF15" s="17"/>
      <c r="YG15" s="17"/>
      <c r="YH15" s="17"/>
      <c r="YI15" s="17"/>
      <c r="YJ15" s="17"/>
      <c r="YK15" s="17"/>
      <c r="YL15" s="17"/>
      <c r="YM15" s="17"/>
      <c r="YN15" s="17"/>
      <c r="YO15" s="17"/>
      <c r="YP15" s="17"/>
      <c r="YQ15" s="17"/>
      <c r="YR15" s="17"/>
      <c r="YS15" s="17"/>
      <c r="YT15" s="17"/>
      <c r="YU15" s="17"/>
      <c r="YV15" s="17"/>
      <c r="YW15" s="17"/>
      <c r="YX15" s="17"/>
      <c r="YY15" s="17"/>
      <c r="YZ15" s="17"/>
      <c r="ZA15" s="17"/>
      <c r="ZB15" s="17"/>
      <c r="ZE15" s="17"/>
      <c r="ZF15" s="17"/>
      <c r="ZG15" s="17"/>
      <c r="ZH15" s="17"/>
      <c r="ZI15" s="17"/>
      <c r="ZJ15" s="17"/>
      <c r="ZK15" s="17"/>
      <c r="ZL15" s="17"/>
      <c r="ZM15" s="17"/>
      <c r="ZN15" s="17"/>
      <c r="ZO15" s="17"/>
      <c r="ZP15" s="17"/>
      <c r="ZQ15" s="17"/>
      <c r="ZR15" s="17"/>
      <c r="ZS15" s="17"/>
      <c r="ZT15" s="17"/>
      <c r="ZU15" s="17"/>
      <c r="ZV15" s="17"/>
      <c r="ZW15" s="17"/>
      <c r="ZX15" s="17"/>
      <c r="ZY15" s="17"/>
      <c r="ZZ15" s="17"/>
      <c r="AAA15" s="17"/>
      <c r="AAB15" s="17"/>
      <c r="AAC15" s="17"/>
      <c r="AAD15" s="17"/>
      <c r="AAE15" s="17"/>
      <c r="AAF15" s="17"/>
      <c r="AAG15" s="17"/>
      <c r="AAH15" s="17"/>
      <c r="AAI15" s="17"/>
      <c r="AAJ15" s="17"/>
      <c r="AAK15" s="17"/>
      <c r="AAL15" s="17"/>
      <c r="AAM15" s="17"/>
      <c r="AAN15" s="17"/>
      <c r="AAO15" s="17"/>
      <c r="AAP15" s="17"/>
      <c r="AAQ15" s="17"/>
      <c r="AAR15" s="17"/>
      <c r="AAS15" s="17"/>
      <c r="AAT15" s="17"/>
      <c r="AAU15" s="17"/>
      <c r="AAV15" s="17"/>
      <c r="AAW15" s="17"/>
      <c r="AAX15" s="17"/>
      <c r="AAY15" s="17"/>
      <c r="AAZ15" s="17"/>
      <c r="ABA15" s="17"/>
      <c r="ABB15" s="17"/>
      <c r="ABC15" s="17"/>
      <c r="ABD15" s="17"/>
      <c r="ABE15" s="17"/>
      <c r="ABF15" s="17"/>
      <c r="ABG15" s="17"/>
      <c r="ABH15" s="17"/>
      <c r="ABI15" s="17"/>
      <c r="ABJ15" s="17"/>
      <c r="ABK15" s="17"/>
      <c r="ABL15" s="17"/>
      <c r="ABM15" s="17"/>
      <c r="ABN15" s="17"/>
      <c r="ABO15" s="17"/>
      <c r="ABP15" s="17"/>
      <c r="ABQ15" s="17"/>
      <c r="ABR15" s="17"/>
      <c r="ABS15" s="17"/>
      <c r="ABT15" s="17"/>
      <c r="ABU15" s="17"/>
      <c r="ABV15" s="17"/>
      <c r="ABW15" s="17"/>
      <c r="ABX15" s="17"/>
      <c r="ABY15" s="17"/>
      <c r="ABZ15" s="17"/>
      <c r="ACA15" s="17"/>
      <c r="ACB15" s="17"/>
      <c r="ACC15" s="17"/>
      <c r="ACD15" s="17"/>
      <c r="ACE15" s="17"/>
      <c r="ACF15" s="17"/>
      <c r="ACG15" s="17"/>
      <c r="ACH15" s="17"/>
      <c r="ACI15" s="17"/>
      <c r="ACJ15" s="17"/>
      <c r="ACK15" s="17"/>
      <c r="ACL15" s="17"/>
      <c r="ACM15" s="17"/>
      <c r="ACN15" s="17"/>
      <c r="ACO15" s="17"/>
      <c r="ACP15" s="17"/>
      <c r="ACQ15" s="17"/>
      <c r="ACR15" s="17"/>
      <c r="ACS15" s="17"/>
      <c r="ACT15" s="17"/>
      <c r="ACU15" s="17"/>
      <c r="ACV15" s="17"/>
      <c r="ACW15" s="17"/>
      <c r="ACX15" s="17"/>
      <c r="ACY15" s="17"/>
      <c r="ACZ15" s="17"/>
      <c r="ADA15" s="17"/>
      <c r="ADB15" s="17"/>
      <c r="ADC15" s="17"/>
      <c r="ADD15" s="17"/>
      <c r="ADE15" s="17"/>
      <c r="ADF15" s="17"/>
      <c r="ADG15" s="17"/>
      <c r="ADH15" s="17"/>
      <c r="ADI15" s="17"/>
      <c r="ADJ15" s="17"/>
      <c r="ADK15" s="17"/>
      <c r="ADL15" s="17"/>
      <c r="ADM15" s="17"/>
      <c r="ADN15" s="17"/>
      <c r="ADO15" s="17"/>
      <c r="ADP15" s="17"/>
      <c r="ADQ15" s="17"/>
      <c r="ADR15" s="17"/>
      <c r="ADS15" s="17"/>
      <c r="ADT15" s="17"/>
      <c r="ADU15" s="17"/>
      <c r="ADV15" s="17"/>
      <c r="ADW15" s="17"/>
      <c r="ADX15" s="17"/>
      <c r="ADY15" s="17"/>
      <c r="ADZ15" s="17"/>
      <c r="AEA15" s="17"/>
      <c r="AEB15" s="17"/>
      <c r="AEC15" s="17"/>
      <c r="AED15" s="17"/>
      <c r="AEE15" s="17"/>
      <c r="AEF15" s="17"/>
      <c r="AEG15" s="17"/>
      <c r="AEH15" s="17"/>
      <c r="AEI15" s="17"/>
      <c r="AEJ15" s="17"/>
      <c r="AEK15" s="17"/>
      <c r="AEL15" s="17"/>
      <c r="AEM15" s="17"/>
      <c r="AEN15" s="17"/>
      <c r="AEO15" s="17"/>
      <c r="AEP15" s="17"/>
      <c r="AEQ15" s="17"/>
      <c r="AER15" s="17"/>
      <c r="AES15" s="17"/>
      <c r="AET15" s="17"/>
      <c r="AEU15" s="17"/>
      <c r="AEV15" s="17"/>
      <c r="AEW15" s="17"/>
      <c r="AEX15" s="17"/>
      <c r="AEY15" s="17"/>
      <c r="AEZ15" s="17"/>
      <c r="AFA15" s="17"/>
      <c r="AFB15" s="17"/>
      <c r="AFC15" s="17"/>
      <c r="AFD15" s="17"/>
      <c r="AFE15" s="17"/>
      <c r="AFF15" s="17"/>
      <c r="AFG15" s="17"/>
      <c r="AFH15" s="17"/>
      <c r="AFI15" s="17"/>
      <c r="AFJ15" s="17"/>
      <c r="AFK15" s="17"/>
      <c r="AFL15" s="17"/>
      <c r="AFM15" s="17"/>
      <c r="AFN15" s="17"/>
      <c r="AFO15" s="17"/>
      <c r="AFP15" s="17"/>
      <c r="AFQ15" s="17"/>
      <c r="AFR15" s="17"/>
      <c r="AFS15" s="17"/>
      <c r="AFT15" s="17"/>
      <c r="AFU15" s="17"/>
      <c r="AFV15" s="17"/>
      <c r="AFW15" s="17"/>
      <c r="AFX15" s="17"/>
      <c r="AFY15" s="17"/>
      <c r="AFZ15" s="17"/>
      <c r="AGA15" s="17"/>
      <c r="AGB15" s="17"/>
      <c r="AGC15" s="17"/>
      <c r="AGD15" s="17"/>
      <c r="AGE15" s="17"/>
      <c r="AGF15" s="17"/>
      <c r="AGG15" s="17"/>
      <c r="AGH15" s="17"/>
      <c r="AGI15" s="17"/>
      <c r="AGJ15" s="17"/>
      <c r="AGK15" s="17"/>
      <c r="AGL15" s="17"/>
      <c r="AGM15" s="17"/>
      <c r="AGN15" s="17"/>
      <c r="AGO15" s="17"/>
      <c r="AGP15" s="17"/>
      <c r="AGQ15" s="17"/>
      <c r="AGR15" s="17"/>
      <c r="AGS15" s="17"/>
      <c r="AGT15" s="17"/>
      <c r="AGU15" s="17"/>
      <c r="AGV15" s="17"/>
      <c r="AGW15" s="17"/>
      <c r="AGX15" s="17"/>
      <c r="AGY15" s="17"/>
      <c r="AGZ15" s="17"/>
      <c r="AHA15" s="17"/>
      <c r="AHB15" s="17"/>
      <c r="AHC15" s="17"/>
      <c r="AHD15" s="17"/>
      <c r="AHE15" s="17"/>
      <c r="AHF15" s="17"/>
      <c r="AHG15" s="17"/>
      <c r="AHH15" s="17"/>
      <c r="AHI15" s="17"/>
      <c r="AHJ15" s="17"/>
      <c r="AHK15" s="17"/>
      <c r="AHL15" s="17"/>
      <c r="AHM15" s="17"/>
      <c r="AHN15" s="17"/>
      <c r="AHO15" s="17"/>
      <c r="AHP15" s="17"/>
      <c r="AHQ15" s="17"/>
      <c r="AHR15" s="17"/>
      <c r="AHS15" s="17"/>
      <c r="AHT15" s="17"/>
      <c r="AHU15" s="17"/>
      <c r="AHV15" s="17"/>
      <c r="AHW15" s="17"/>
      <c r="AHX15" s="17"/>
      <c r="AHY15" s="17"/>
      <c r="AHZ15" s="17"/>
      <c r="AIA15" s="17"/>
      <c r="AIB15" s="17"/>
      <c r="AIC15" s="17"/>
      <c r="AID15" s="17"/>
      <c r="AIE15" s="17"/>
      <c r="AIF15" s="17"/>
      <c r="AIG15" s="17"/>
      <c r="AIH15" s="17"/>
      <c r="AII15" s="17"/>
      <c r="AIJ15" s="17"/>
      <c r="AIK15" s="17"/>
      <c r="AIL15" s="17"/>
      <c r="AIM15" s="17"/>
      <c r="AIN15" s="17"/>
      <c r="AIO15" s="17"/>
      <c r="AIP15" s="17"/>
      <c r="AIQ15" s="17"/>
      <c r="AIR15" s="17"/>
      <c r="AIS15" s="17"/>
      <c r="AIT15" s="17"/>
      <c r="AIU15" s="17"/>
      <c r="AIV15" s="17"/>
      <c r="AIW15" s="17"/>
      <c r="AIX15" s="17"/>
      <c r="AIY15" s="17"/>
      <c r="AIZ15" s="17"/>
      <c r="AJA15" s="17"/>
      <c r="AJB15" s="17"/>
      <c r="AJC15" s="17"/>
      <c r="AJD15" s="17"/>
      <c r="AJE15" s="17"/>
      <c r="AJF15" s="17"/>
      <c r="AJG15" s="17"/>
      <c r="AJH15" s="17"/>
      <c r="AJI15" s="17"/>
      <c r="AJJ15" s="17"/>
      <c r="AJK15" s="17"/>
      <c r="AJL15" s="17"/>
      <c r="AJM15" s="17"/>
      <c r="AJN15" s="17"/>
      <c r="AJO15" s="17"/>
      <c r="AJP15" s="17"/>
      <c r="AJQ15" s="17"/>
      <c r="AJR15" s="17"/>
      <c r="AJS15" s="17"/>
      <c r="AJT15" s="17"/>
      <c r="AJU15" s="17"/>
      <c r="AJV15" s="17"/>
      <c r="AJW15" s="17"/>
      <c r="AJX15" s="17"/>
      <c r="AJY15" s="17"/>
      <c r="AJZ15" s="17"/>
      <c r="AKA15" s="17"/>
      <c r="AKB15" s="17"/>
      <c r="AKC15" s="17"/>
      <c r="AKD15" s="17"/>
      <c r="AKE15" s="17"/>
      <c r="AKF15" s="17"/>
      <c r="AKG15" s="17"/>
      <c r="AKH15" s="17"/>
      <c r="AKI15" s="17"/>
      <c r="AKJ15" s="17"/>
      <c r="AKK15" s="17"/>
      <c r="AKL15" s="17"/>
      <c r="AKM15" s="17"/>
      <c r="AKN15" s="17"/>
      <c r="AKO15" s="17"/>
      <c r="AKP15" s="17"/>
      <c r="AKQ15" s="17"/>
      <c r="AKR15" s="17"/>
      <c r="AKS15" s="17"/>
      <c r="AKT15" s="17"/>
      <c r="AKU15" s="17"/>
      <c r="AKV15" s="17"/>
      <c r="AKW15" s="17"/>
      <c r="AKX15" s="17"/>
      <c r="AKY15" s="17"/>
      <c r="AKZ15" s="17"/>
      <c r="ALA15" s="17"/>
      <c r="ALB15" s="17"/>
      <c r="ALC15" s="17"/>
      <c r="ALD15" s="17"/>
      <c r="ALE15" s="17"/>
      <c r="ALF15" s="17"/>
      <c r="ALG15" s="17"/>
      <c r="ALH15" s="17"/>
      <c r="ALI15" s="17"/>
      <c r="ALJ15" s="17"/>
      <c r="ALK15" s="17"/>
      <c r="ALL15" s="17"/>
      <c r="ALM15" s="17"/>
      <c r="ALN15" s="17"/>
      <c r="ALO15" s="17"/>
      <c r="ALP15" s="17"/>
      <c r="ALQ15" s="17"/>
      <c r="ALR15" s="17"/>
      <c r="ALS15" s="17"/>
      <c r="ALT15" s="17"/>
      <c r="ALU15" s="17"/>
      <c r="ALV15" s="17"/>
      <c r="ALW15" s="17"/>
      <c r="ALX15" s="17"/>
      <c r="ALY15" s="17"/>
      <c r="ALZ15" s="17"/>
      <c r="AMA15" s="17"/>
      <c r="AMB15" s="17"/>
      <c r="AMC15" s="17"/>
      <c r="AMD15" s="17"/>
      <c r="AME15" s="17"/>
      <c r="AMF15" s="17"/>
      <c r="AMG15" s="17"/>
      <c r="AMH15" s="17"/>
      <c r="AMI15" s="17"/>
      <c r="AMJ15" s="17"/>
      <c r="AMK15" s="17"/>
      <c r="AML15" s="17"/>
      <c r="AMM15" s="17"/>
      <c r="AMN15" s="17"/>
      <c r="AMO15" s="17"/>
      <c r="AMP15" s="17"/>
      <c r="AMQ15" s="17"/>
      <c r="AMR15" s="17"/>
      <c r="AMS15" s="17"/>
      <c r="AMT15" s="17"/>
      <c r="AMU15" s="17"/>
      <c r="AMV15" s="17"/>
      <c r="AMW15" s="17"/>
      <c r="AMX15" s="17"/>
      <c r="AMY15" s="17"/>
      <c r="AMZ15" s="17"/>
      <c r="ANA15" s="17"/>
      <c r="ANB15" s="17"/>
      <c r="ANC15" s="17"/>
      <c r="AND15" s="17"/>
      <c r="ANE15" s="17"/>
      <c r="ANF15" s="17"/>
      <c r="ANG15" s="17"/>
      <c r="ANH15" s="17"/>
      <c r="ANI15" s="17"/>
      <c r="ANJ15" s="17"/>
      <c r="ANK15" s="17"/>
      <c r="ANL15" s="17"/>
      <c r="ANM15" s="17"/>
      <c r="ANN15" s="17"/>
      <c r="ANO15" s="17"/>
      <c r="ANP15" s="17"/>
      <c r="ANQ15" s="17"/>
      <c r="ANR15" s="17"/>
      <c r="ANS15" s="17"/>
      <c r="ANT15" s="17"/>
      <c r="ANU15" s="17"/>
      <c r="ANV15" s="17"/>
      <c r="ANW15" s="17"/>
      <c r="ANX15" s="17"/>
      <c r="ANY15" s="17"/>
      <c r="ANZ15" s="17"/>
      <c r="AOA15" s="17"/>
      <c r="AOB15" s="17"/>
      <c r="AOC15" s="17"/>
      <c r="AOD15" s="17"/>
      <c r="AOE15" s="17"/>
      <c r="AOF15" s="17"/>
      <c r="AOG15" s="17"/>
      <c r="AOH15" s="17"/>
      <c r="AOI15" s="17"/>
      <c r="AOJ15" s="17"/>
      <c r="AOK15" s="17"/>
      <c r="AOL15" s="17"/>
      <c r="AOM15" s="17"/>
      <c r="AON15" s="17"/>
      <c r="AOO15" s="17"/>
      <c r="AOP15" s="17"/>
      <c r="AOQ15" s="17"/>
      <c r="AOR15" s="17"/>
      <c r="AOS15" s="17"/>
      <c r="AOT15" s="17"/>
      <c r="AOU15" s="17"/>
      <c r="AOV15" s="17"/>
      <c r="AOW15" s="17"/>
      <c r="AOX15" s="17"/>
      <c r="AOY15" s="17"/>
      <c r="AOZ15" s="17"/>
      <c r="APA15" s="17"/>
      <c r="APB15" s="17"/>
      <c r="APC15" s="17"/>
      <c r="APD15" s="17"/>
      <c r="APE15" s="17"/>
      <c r="APF15" s="17"/>
      <c r="APG15" s="17"/>
      <c r="APH15" s="17"/>
      <c r="API15" s="17"/>
      <c r="APJ15" s="17"/>
      <c r="APK15" s="17"/>
      <c r="APL15" s="17"/>
      <c r="APM15" s="17"/>
      <c r="APN15" s="17"/>
      <c r="APO15" s="17"/>
      <c r="APP15" s="17"/>
      <c r="APQ15" s="17"/>
      <c r="APR15" s="17"/>
      <c r="APS15" s="17"/>
      <c r="APT15" s="17"/>
      <c r="APU15" s="17"/>
      <c r="APV15" s="17"/>
      <c r="APW15" s="17"/>
      <c r="APX15" s="17"/>
      <c r="APY15" s="17"/>
      <c r="APZ15" s="17"/>
      <c r="AQA15" s="17"/>
      <c r="AQB15" s="17"/>
      <c r="AQC15" s="17"/>
      <c r="AQD15" s="17"/>
      <c r="AQE15" s="17"/>
      <c r="AQF15" s="17"/>
      <c r="AQG15" s="17"/>
      <c r="AQH15" s="17"/>
      <c r="AQI15" s="17"/>
      <c r="AQJ15" s="17"/>
      <c r="AQK15" s="17"/>
      <c r="AQL15" s="17"/>
      <c r="AQM15" s="17"/>
      <c r="AQN15" s="17"/>
      <c r="AQO15" s="17"/>
      <c r="AQP15" s="17"/>
      <c r="AQQ15" s="17"/>
      <c r="AQR15" s="17"/>
      <c r="AQS15" s="17"/>
      <c r="AQT15" s="17"/>
      <c r="AQU15" s="17"/>
      <c r="AQV15" s="17"/>
      <c r="AQW15" s="17"/>
      <c r="AQX15" s="17"/>
      <c r="AQY15" s="17"/>
      <c r="AQZ15" s="17"/>
      <c r="ARA15" s="17"/>
      <c r="ARB15" s="17"/>
      <c r="ARC15" s="17"/>
      <c r="ARD15" s="17"/>
      <c r="ARE15" s="17"/>
      <c r="ARF15" s="17"/>
      <c r="ARG15" s="17"/>
      <c r="ARH15" s="17"/>
      <c r="ARI15" s="17"/>
      <c r="ARJ15" s="17"/>
      <c r="ARK15" s="17"/>
      <c r="ARL15" s="17"/>
      <c r="ARM15" s="17"/>
      <c r="ARN15" s="17"/>
      <c r="ARO15" s="17"/>
      <c r="ARP15" s="17"/>
      <c r="ARQ15" s="17"/>
      <c r="ARR15" s="17"/>
      <c r="ARS15" s="17"/>
      <c r="ART15" s="17"/>
      <c r="ARU15" s="17"/>
      <c r="ARV15" s="17"/>
      <c r="ARW15" s="17"/>
      <c r="ARX15" s="17"/>
      <c r="ARY15" s="17"/>
      <c r="ARZ15" s="17"/>
      <c r="ASA15" s="17"/>
      <c r="ASB15" s="17"/>
      <c r="ASC15" s="17"/>
      <c r="ASD15" s="17"/>
      <c r="ASE15" s="17"/>
      <c r="ASF15" s="17"/>
      <c r="ASG15" s="17"/>
      <c r="ASH15" s="17"/>
      <c r="ASI15" s="17"/>
      <c r="ASJ15" s="17"/>
      <c r="ASK15" s="17"/>
      <c r="ASL15" s="17"/>
      <c r="ASM15" s="17"/>
      <c r="ASN15" s="17"/>
      <c r="ASO15" s="17"/>
      <c r="ASP15" s="17"/>
      <c r="ASQ15" s="17"/>
      <c r="ASR15" s="17"/>
      <c r="ASS15" s="17"/>
      <c r="AST15" s="17"/>
      <c r="ASU15" s="17"/>
      <c r="ASV15" s="17"/>
      <c r="ASW15" s="17"/>
      <c r="ASX15" s="17"/>
      <c r="ASY15" s="17"/>
      <c r="ASZ15" s="17"/>
      <c r="ATA15" s="17"/>
      <c r="ATB15" s="17"/>
      <c r="ATC15" s="17"/>
      <c r="ATD15" s="17"/>
      <c r="ATE15" s="17"/>
      <c r="ATF15" s="17"/>
      <c r="ATG15" s="17"/>
      <c r="ATH15" s="17"/>
      <c r="ATI15" s="17"/>
      <c r="ATJ15" s="17"/>
      <c r="ATK15" s="17"/>
      <c r="ATL15" s="17"/>
      <c r="ATM15" s="17"/>
      <c r="ATN15" s="17"/>
      <c r="ATO15" s="17"/>
      <c r="ATP15" s="17"/>
      <c r="ATQ15" s="17"/>
      <c r="ATR15" s="17"/>
      <c r="ATS15" s="17"/>
      <c r="ATT15" s="17"/>
      <c r="ATU15" s="17"/>
      <c r="ATV15" s="17"/>
      <c r="ATW15" s="17"/>
      <c r="ATX15" s="17"/>
      <c r="ATY15" s="17"/>
      <c r="ATZ15" s="17"/>
      <c r="AUA15" s="17"/>
      <c r="AUB15" s="17"/>
      <c r="AUC15" s="17"/>
      <c r="AUD15" s="17"/>
      <c r="AUE15" s="17"/>
      <c r="AUF15" s="17"/>
      <c r="AUG15" s="17"/>
      <c r="AUH15" s="17"/>
      <c r="AUI15" s="17"/>
      <c r="AUJ15" s="17"/>
      <c r="AUK15" s="17"/>
      <c r="AUL15" s="17"/>
      <c r="AUM15" s="17"/>
      <c r="AUN15" s="17"/>
      <c r="AUO15" s="17"/>
      <c r="AUP15" s="17"/>
      <c r="AUQ15" s="17"/>
      <c r="AUR15" s="17"/>
      <c r="AUS15" s="17"/>
      <c r="AUT15" s="17"/>
      <c r="AUU15" s="17"/>
      <c r="AUV15" s="17"/>
      <c r="AUW15" s="17"/>
      <c r="AUX15" s="17"/>
      <c r="AUY15" s="17"/>
      <c r="AUZ15" s="17"/>
      <c r="AVA15" s="17"/>
      <c r="AVB15" s="17"/>
      <c r="AVC15" s="17"/>
      <c r="AVD15" s="17"/>
      <c r="AVE15" s="17"/>
      <c r="AVF15" s="17"/>
      <c r="AVG15" s="17"/>
      <c r="AVH15" s="17"/>
      <c r="AVI15" s="17"/>
      <c r="AVJ15" s="17"/>
      <c r="AVK15" s="17"/>
      <c r="AVL15" s="17"/>
      <c r="AVM15" s="17"/>
      <c r="AVN15" s="17"/>
      <c r="AVO15" s="17"/>
      <c r="AVP15" s="17"/>
      <c r="AVQ15" s="17"/>
      <c r="AVR15" s="17"/>
      <c r="AVS15" s="17"/>
      <c r="AVT15" s="17"/>
      <c r="AVU15" s="17"/>
      <c r="AVV15" s="17"/>
      <c r="AVW15" s="17"/>
      <c r="AVX15" s="17"/>
      <c r="AVY15" s="17"/>
      <c r="AVZ15" s="17"/>
      <c r="AWA15" s="17"/>
      <c r="AWB15" s="17"/>
      <c r="AWC15" s="17"/>
      <c r="AWD15" s="17"/>
      <c r="AWE15" s="17"/>
      <c r="AWF15" s="17"/>
      <c r="AWG15" s="17"/>
      <c r="AWH15" s="17"/>
      <c r="AWI15" s="17"/>
      <c r="AWJ15" s="17"/>
      <c r="AWK15" s="17"/>
      <c r="AWL15" s="17"/>
      <c r="AWM15" s="17"/>
      <c r="AWN15" s="17"/>
      <c r="AWO15" s="17"/>
      <c r="AWP15" s="17"/>
      <c r="AWQ15" s="17"/>
      <c r="AWR15" s="17"/>
      <c r="AWS15" s="17"/>
      <c r="AWT15" s="17"/>
      <c r="AWU15" s="17"/>
      <c r="AWV15" s="17"/>
      <c r="AWW15" s="17"/>
      <c r="AWX15" s="17"/>
      <c r="AWY15" s="17"/>
      <c r="AWZ15" s="17"/>
      <c r="AXA15" s="17"/>
      <c r="AXB15" s="17"/>
      <c r="AXC15" s="17"/>
      <c r="AXD15" s="17"/>
      <c r="AXE15" s="17"/>
      <c r="AXF15" s="17"/>
      <c r="AXG15" s="17"/>
      <c r="AXH15" s="17"/>
      <c r="AXI15" s="17"/>
      <c r="AXJ15" s="17"/>
      <c r="AXK15" s="17"/>
      <c r="AXL15" s="17"/>
      <c r="AXM15" s="17"/>
      <c r="AXN15" s="17"/>
      <c r="AXO15" s="17"/>
      <c r="AXP15" s="17"/>
      <c r="AXQ15" s="17"/>
      <c r="AXR15" s="17"/>
      <c r="AXS15" s="17"/>
      <c r="AXT15" s="17"/>
      <c r="AXU15" s="17"/>
      <c r="AXV15" s="17"/>
      <c r="AXW15" s="17"/>
      <c r="AXX15" s="17"/>
      <c r="AXY15" s="17"/>
      <c r="AXZ15" s="17"/>
      <c r="AYA15" s="17"/>
      <c r="AYB15" s="17"/>
      <c r="AYC15" s="17"/>
      <c r="AYD15" s="17"/>
      <c r="AYE15" s="17"/>
      <c r="AYF15" s="17"/>
      <c r="AYG15" s="17"/>
      <c r="AYH15" s="17"/>
      <c r="AYI15" s="17"/>
      <c r="AYJ15" s="17"/>
      <c r="AYK15" s="17"/>
      <c r="AYL15" s="17"/>
      <c r="AYM15" s="17"/>
      <c r="AYN15" s="17"/>
      <c r="AYO15" s="17"/>
      <c r="AYP15" s="17"/>
      <c r="AYQ15" s="17"/>
      <c r="AYR15" s="17"/>
      <c r="AYS15" s="17"/>
      <c r="AYT15" s="17"/>
      <c r="AYU15" s="17"/>
      <c r="AYV15" s="17"/>
      <c r="AYW15" s="17"/>
      <c r="AYX15" s="17"/>
      <c r="AYY15" s="17"/>
      <c r="AYZ15" s="17"/>
      <c r="AZA15" s="17"/>
      <c r="AZB15" s="17"/>
      <c r="AZC15" s="17"/>
      <c r="AZD15" s="1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33</v>
      </c>
    </row>
    <row r="3" spans="2:4" x14ac:dyDescent="0.3">
      <c r="C3" s="15" t="s">
        <v>34</v>
      </c>
    </row>
    <row r="4" spans="2:4" x14ac:dyDescent="0.3">
      <c r="C4" s="1" t="s">
        <v>35</v>
      </c>
    </row>
    <row r="6" spans="2:4" x14ac:dyDescent="0.3">
      <c r="B6" s="16" t="s">
        <v>36</v>
      </c>
    </row>
    <row r="7" spans="2:4" x14ac:dyDescent="0.3">
      <c r="B7" s="1" t="s">
        <v>37</v>
      </c>
    </row>
    <row r="8" spans="2:4" x14ac:dyDescent="0.3">
      <c r="C8" s="15" t="s">
        <v>38</v>
      </c>
    </row>
    <row r="9" spans="2:4" x14ac:dyDescent="0.3">
      <c r="B9" s="15" t="s">
        <v>39</v>
      </c>
    </row>
    <row r="10" spans="2:4" x14ac:dyDescent="0.3">
      <c r="C10" s="1" t="s">
        <v>40</v>
      </c>
    </row>
    <row r="11" spans="2:4" x14ac:dyDescent="0.3">
      <c r="C11" s="1" t="s">
        <v>41</v>
      </c>
    </row>
    <row r="12" spans="2:4" x14ac:dyDescent="0.3">
      <c r="B12" s="1" t="s">
        <v>39</v>
      </c>
      <c r="C12" s="1" t="s">
        <v>42</v>
      </c>
    </row>
    <row r="13" spans="2:4" x14ac:dyDescent="0.3">
      <c r="B13" s="1" t="s">
        <v>43</v>
      </c>
    </row>
    <row r="14" spans="2:4" x14ac:dyDescent="0.3">
      <c r="C14" s="15" t="s">
        <v>44</v>
      </c>
    </row>
    <row r="15" spans="2:4" x14ac:dyDescent="0.3">
      <c r="D15" s="1" t="s">
        <v>45</v>
      </c>
    </row>
    <row r="16" spans="2:4" x14ac:dyDescent="0.3">
      <c r="D16" s="1" t="s">
        <v>46</v>
      </c>
    </row>
    <row r="21" spans="2:3" x14ac:dyDescent="0.3">
      <c r="C21" s="1" t="s">
        <v>47</v>
      </c>
    </row>
    <row r="22" spans="2:3" x14ac:dyDescent="0.3">
      <c r="B22" s="15" t="s">
        <v>48</v>
      </c>
    </row>
    <row r="23" spans="2:3" x14ac:dyDescent="0.3">
      <c r="C23" s="1" t="s">
        <v>49</v>
      </c>
    </row>
    <row r="24" spans="2:3" x14ac:dyDescent="0.3">
      <c r="B24" s="15" t="s">
        <v>50</v>
      </c>
    </row>
    <row r="25" spans="2:3" x14ac:dyDescent="0.3">
      <c r="C25" s="1" t="s">
        <v>51</v>
      </c>
    </row>
    <row r="26" spans="2:3" x14ac:dyDescent="0.3">
      <c r="C26" s="1" t="s">
        <v>52</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BA1B1-E807-BA41-98CB-A904D2E35D47}">
  <dimension ref="B2:C31"/>
  <sheetViews>
    <sheetView workbookViewId="0"/>
  </sheetViews>
  <sheetFormatPr baseColWidth="10" defaultRowHeight="26" x14ac:dyDescent="0.3"/>
  <cols>
    <col min="1" max="16384" width="10.83203125" style="1"/>
  </cols>
  <sheetData>
    <row r="2" spans="2:3" x14ac:dyDescent="0.3">
      <c r="B2" s="1" t="s">
        <v>286</v>
      </c>
    </row>
    <row r="3" spans="2:3" x14ac:dyDescent="0.3">
      <c r="C3" s="1" t="s">
        <v>287</v>
      </c>
    </row>
    <row r="4" spans="2:3" x14ac:dyDescent="0.3">
      <c r="C4" s="1" t="s">
        <v>288</v>
      </c>
    </row>
    <row r="5" spans="2:3" x14ac:dyDescent="0.3">
      <c r="C5" s="1" t="s">
        <v>289</v>
      </c>
    </row>
    <row r="6" spans="2:3" x14ac:dyDescent="0.3">
      <c r="C6" s="1" t="s">
        <v>290</v>
      </c>
    </row>
    <row r="7" spans="2:3" x14ac:dyDescent="0.3">
      <c r="C7" s="70" t="s">
        <v>291</v>
      </c>
    </row>
    <row r="9" spans="2:3" x14ac:dyDescent="0.3">
      <c r="B9" s="1" t="s">
        <v>279</v>
      </c>
    </row>
    <row r="10" spans="2:3" x14ac:dyDescent="0.3">
      <c r="C10" s="1" t="s">
        <v>292</v>
      </c>
    </row>
    <row r="11" spans="2:3" x14ac:dyDescent="0.3">
      <c r="C11" s="1" t="s">
        <v>293</v>
      </c>
    </row>
    <row r="12" spans="2:3" x14ac:dyDescent="0.3">
      <c r="C12" s="1" t="s">
        <v>294</v>
      </c>
    </row>
    <row r="13" spans="2:3" x14ac:dyDescent="0.3">
      <c r="C13" s="1" t="s">
        <v>295</v>
      </c>
    </row>
    <row r="14" spans="2:3" x14ac:dyDescent="0.3">
      <c r="C14" s="70" t="s">
        <v>296</v>
      </c>
    </row>
    <row r="16" spans="2:3" x14ac:dyDescent="0.3">
      <c r="B16" s="1" t="s">
        <v>297</v>
      </c>
    </row>
    <row r="17" spans="2:3" x14ac:dyDescent="0.3">
      <c r="C17" s="1" t="s">
        <v>298</v>
      </c>
    </row>
    <row r="18" spans="2:3" x14ac:dyDescent="0.3">
      <c r="C18" s="1" t="s">
        <v>299</v>
      </c>
    </row>
    <row r="25" spans="2:3" x14ac:dyDescent="0.3">
      <c r="B25" s="1" t="s">
        <v>300</v>
      </c>
    </row>
    <row r="28" spans="2:3" x14ac:dyDescent="0.3">
      <c r="B28" s="1" t="s">
        <v>301</v>
      </c>
    </row>
    <row r="30" spans="2:3" x14ac:dyDescent="0.3">
      <c r="B30" s="1" t="s">
        <v>302</v>
      </c>
    </row>
    <row r="31" spans="2:3" x14ac:dyDescent="0.3">
      <c r="B31" s="1" t="s">
        <v>303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99797-2D7A-4D49-8BD2-B6F5931C49F5}">
  <sheetPr codeName="Sheet21"/>
  <dimension ref="B2:E25"/>
  <sheetViews>
    <sheetView workbookViewId="0"/>
  </sheetViews>
  <sheetFormatPr baseColWidth="10" defaultRowHeight="26" x14ac:dyDescent="0.3"/>
  <cols>
    <col min="1" max="2" width="10.83203125" style="1"/>
    <col min="3" max="3" width="8.5" style="1" customWidth="1"/>
    <col min="4" max="16384" width="10.83203125" style="1"/>
  </cols>
  <sheetData>
    <row r="2" spans="2:5" x14ac:dyDescent="0.3">
      <c r="B2" s="1" t="s">
        <v>222</v>
      </c>
    </row>
    <row r="3" spans="2:5" x14ac:dyDescent="0.3">
      <c r="C3" s="1" t="s">
        <v>223</v>
      </c>
    </row>
    <row r="4" spans="2:5" x14ac:dyDescent="0.3">
      <c r="C4" s="1" t="s">
        <v>224</v>
      </c>
    </row>
    <row r="6" spans="2:5" x14ac:dyDescent="0.3">
      <c r="B6" s="1" t="s">
        <v>225</v>
      </c>
    </row>
    <row r="7" spans="2:5" x14ac:dyDescent="0.3">
      <c r="C7" s="1" t="s">
        <v>226</v>
      </c>
    </row>
    <row r="8" spans="2:5" x14ac:dyDescent="0.3">
      <c r="C8" s="1" t="s">
        <v>233</v>
      </c>
    </row>
    <row r="9" spans="2:5" x14ac:dyDescent="0.3">
      <c r="C9" s="1" t="s">
        <v>227</v>
      </c>
    </row>
    <row r="11" spans="2:5" x14ac:dyDescent="0.3">
      <c r="B11" s="1" t="s">
        <v>228</v>
      </c>
    </row>
    <row r="12" spans="2:5" x14ac:dyDescent="0.3">
      <c r="C12" s="1" t="s">
        <v>279</v>
      </c>
    </row>
    <row r="13" spans="2:5" x14ac:dyDescent="0.3">
      <c r="D13" s="1" t="s">
        <v>231</v>
      </c>
    </row>
    <row r="14" spans="2:5" x14ac:dyDescent="0.3">
      <c r="D14" s="1" t="s">
        <v>232</v>
      </c>
    </row>
    <row r="15" spans="2:5" x14ac:dyDescent="0.3">
      <c r="D15" s="1" t="s">
        <v>238</v>
      </c>
    </row>
    <row r="16" spans="2:5" x14ac:dyDescent="0.3">
      <c r="E16" s="1" t="s">
        <v>234</v>
      </c>
    </row>
    <row r="17" spans="3:5" x14ac:dyDescent="0.3">
      <c r="E17" s="1" t="s">
        <v>235</v>
      </c>
    </row>
    <row r="18" spans="3:5" x14ac:dyDescent="0.3">
      <c r="E18" s="1" t="s">
        <v>236</v>
      </c>
    </row>
    <row r="19" spans="3:5" x14ac:dyDescent="0.3">
      <c r="C19" s="1" t="s">
        <v>281</v>
      </c>
    </row>
    <row r="20" spans="3:5" x14ac:dyDescent="0.3">
      <c r="D20" s="1" t="s">
        <v>282</v>
      </c>
    </row>
    <row r="21" spans="3:5" x14ac:dyDescent="0.3">
      <c r="D21" s="1" t="s">
        <v>283</v>
      </c>
    </row>
    <row r="22" spans="3:5" x14ac:dyDescent="0.3">
      <c r="C22" s="1" t="s">
        <v>280</v>
      </c>
    </row>
    <row r="23" spans="3:5" x14ac:dyDescent="0.3">
      <c r="D23" s="1" t="s">
        <v>237</v>
      </c>
    </row>
    <row r="24" spans="3:5" x14ac:dyDescent="0.3">
      <c r="D24" s="1" t="s">
        <v>239</v>
      </c>
    </row>
    <row r="25" spans="3:5" x14ac:dyDescent="0.3">
      <c r="D25" s="1" t="s">
        <v>240</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1BADC-C50A-7842-A009-76AFC27DD7A6}">
  <sheetPr>
    <tabColor rgb="FFFF0000"/>
  </sheetPr>
  <dimension ref="B2:C12"/>
  <sheetViews>
    <sheetView workbookViewId="0"/>
  </sheetViews>
  <sheetFormatPr baseColWidth="10" defaultRowHeight="26" x14ac:dyDescent="0.3"/>
  <cols>
    <col min="1" max="16384" width="10.83203125" style="1"/>
  </cols>
  <sheetData>
    <row r="2" spans="2:3" x14ac:dyDescent="0.3">
      <c r="B2" s="15" t="s">
        <v>220</v>
      </c>
    </row>
    <row r="4" spans="2:3" x14ac:dyDescent="0.3">
      <c r="C4" s="1" t="s">
        <v>243</v>
      </c>
    </row>
    <row r="6" spans="2:3" x14ac:dyDescent="0.3">
      <c r="C6" s="1" t="s">
        <v>244</v>
      </c>
    </row>
    <row r="8" spans="2:3" x14ac:dyDescent="0.3">
      <c r="C8" s="1" t="s">
        <v>245</v>
      </c>
    </row>
    <row r="10" spans="2:3" x14ac:dyDescent="0.3">
      <c r="C10" s="1" t="s">
        <v>246</v>
      </c>
    </row>
    <row r="12" spans="2:3" x14ac:dyDescent="0.3">
      <c r="C12" s="1" t="s">
        <v>247</v>
      </c>
    </row>
  </sheetData>
  <hyperlinks>
    <hyperlink ref="B2" r:id="rId1" xr:uid="{EB20C630-AC0B-6E43-9E26-C4CA2C8CBB3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53E44-FB5A-8146-A7EF-535C6809A3D3}">
  <sheetPr>
    <tabColor rgb="FFFF0000"/>
  </sheetPr>
  <dimension ref="B2:X13"/>
  <sheetViews>
    <sheetView workbookViewId="0"/>
  </sheetViews>
  <sheetFormatPr baseColWidth="10" defaultRowHeight="26" x14ac:dyDescent="0.3"/>
  <cols>
    <col min="1" max="2" width="10.83203125" style="1"/>
    <col min="3" max="3" width="30.5" style="1" bestFit="1" customWidth="1"/>
    <col min="4" max="10" width="10.83203125" style="1"/>
    <col min="11" max="12" width="10.83203125" style="27"/>
    <col min="13" max="16384" width="10.83203125" style="1"/>
  </cols>
  <sheetData>
    <row r="2" spans="2:24" x14ac:dyDescent="0.3">
      <c r="B2" s="15" t="s">
        <v>254</v>
      </c>
    </row>
    <row r="4" spans="2:24" x14ac:dyDescent="0.3">
      <c r="C4" s="6" t="s">
        <v>259</v>
      </c>
    </row>
    <row r="5" spans="2:24" x14ac:dyDescent="0.3">
      <c r="J5" s="6"/>
      <c r="K5" s="67"/>
      <c r="L5" s="67"/>
      <c r="M5" s="6"/>
      <c r="N5" s="6"/>
      <c r="O5" s="6"/>
      <c r="P5" s="6"/>
      <c r="Q5" s="6"/>
      <c r="R5" s="6"/>
      <c r="S5" s="6"/>
      <c r="T5" s="6"/>
      <c r="U5" s="6"/>
      <c r="V5" s="6"/>
      <c r="W5" s="6"/>
      <c r="X5" s="6"/>
    </row>
    <row r="6" spans="2:24" x14ac:dyDescent="0.3">
      <c r="C6" s="1" t="s">
        <v>255</v>
      </c>
      <c r="J6" s="6"/>
      <c r="K6" s="67" t="s">
        <v>260</v>
      </c>
      <c r="L6" s="67" t="s">
        <v>261</v>
      </c>
      <c r="M6" s="6"/>
      <c r="N6" s="6" t="s">
        <v>263</v>
      </c>
      <c r="O6" s="6"/>
      <c r="P6" s="6" t="s">
        <v>264</v>
      </c>
      <c r="Q6" s="6"/>
      <c r="R6" s="6" t="s">
        <v>262</v>
      </c>
      <c r="S6" s="6"/>
      <c r="T6" s="6" t="s">
        <v>265</v>
      </c>
      <c r="U6" s="6"/>
      <c r="V6" s="6" t="s">
        <v>266</v>
      </c>
      <c r="W6" s="6"/>
      <c r="X6" s="6"/>
    </row>
    <row r="7" spans="2:24" x14ac:dyDescent="0.3">
      <c r="J7" s="6"/>
      <c r="K7" s="68">
        <v>1</v>
      </c>
      <c r="L7" s="68">
        <v>2</v>
      </c>
      <c r="M7" s="6"/>
      <c r="N7" s="6"/>
      <c r="O7" s="6"/>
      <c r="P7" s="6"/>
      <c r="Q7" s="6"/>
      <c r="R7" s="6"/>
      <c r="S7" s="6"/>
      <c r="T7" s="6"/>
      <c r="U7" s="6"/>
      <c r="V7" s="6"/>
      <c r="W7" s="6"/>
      <c r="X7" s="6"/>
    </row>
    <row r="8" spans="2:24" x14ac:dyDescent="0.3">
      <c r="C8" s="1" t="s">
        <v>256</v>
      </c>
      <c r="J8" s="6"/>
      <c r="K8" s="68">
        <v>2</v>
      </c>
      <c r="L8" s="68">
        <v>3</v>
      </c>
      <c r="M8" s="6"/>
      <c r="N8" s="6"/>
      <c r="O8" s="6"/>
      <c r="P8" s="6"/>
      <c r="Q8" s="6"/>
      <c r="R8" s="6"/>
      <c r="S8" s="6"/>
      <c r="T8" s="6"/>
      <c r="U8" s="6"/>
      <c r="V8" s="6"/>
      <c r="W8" s="6"/>
      <c r="X8" s="6"/>
    </row>
    <row r="9" spans="2:24" x14ac:dyDescent="0.3">
      <c r="J9" s="6"/>
      <c r="K9" s="68">
        <v>3</v>
      </c>
      <c r="L9" s="68">
        <v>4</v>
      </c>
      <c r="M9" s="6"/>
      <c r="N9" s="6"/>
      <c r="O9" s="6"/>
      <c r="P9" s="6"/>
      <c r="Q9" s="6"/>
      <c r="R9" s="6"/>
      <c r="S9" s="6"/>
      <c r="T9" s="6"/>
      <c r="U9" s="6"/>
      <c r="V9" s="6"/>
      <c r="W9" s="6"/>
      <c r="X9" s="6"/>
    </row>
    <row r="10" spans="2:24" x14ac:dyDescent="0.3">
      <c r="C10" s="1" t="s">
        <v>257</v>
      </c>
      <c r="J10" s="6"/>
      <c r="K10" s="68">
        <v>4</v>
      </c>
      <c r="L10" s="68">
        <v>5</v>
      </c>
      <c r="M10" s="6"/>
      <c r="N10" s="6"/>
      <c r="O10" s="6"/>
      <c r="P10" s="6"/>
      <c r="Q10" s="6"/>
      <c r="R10" s="6"/>
      <c r="S10" s="6"/>
      <c r="T10" s="6"/>
      <c r="U10" s="6"/>
      <c r="V10" s="6"/>
      <c r="W10" s="6"/>
      <c r="X10" s="6"/>
    </row>
    <row r="11" spans="2:24" x14ac:dyDescent="0.3">
      <c r="J11" s="6"/>
      <c r="K11" s="68">
        <v>5</v>
      </c>
      <c r="L11" s="68">
        <v>6</v>
      </c>
      <c r="M11" s="6"/>
      <c r="N11" s="6"/>
      <c r="O11" s="6"/>
      <c r="P11" s="6"/>
      <c r="Q11" s="6"/>
      <c r="R11" s="6"/>
      <c r="S11" s="6"/>
      <c r="T11" s="6"/>
      <c r="U11" s="6"/>
      <c r="V11" s="6"/>
      <c r="W11" s="6"/>
      <c r="X11" s="6"/>
    </row>
    <row r="12" spans="2:24" x14ac:dyDescent="0.3">
      <c r="C12" s="1" t="s">
        <v>258</v>
      </c>
      <c r="J12" s="6"/>
      <c r="K12" s="68">
        <v>6</v>
      </c>
      <c r="L12" s="68">
        <v>7</v>
      </c>
      <c r="M12" s="6"/>
      <c r="N12" s="6"/>
      <c r="O12" s="6"/>
      <c r="P12" s="6"/>
      <c r="Q12" s="6"/>
      <c r="R12" s="6"/>
      <c r="S12" s="6"/>
      <c r="T12" s="6"/>
      <c r="U12" s="6"/>
      <c r="V12" s="6"/>
      <c r="W12" s="6"/>
      <c r="X12" s="6"/>
    </row>
    <row r="13" spans="2:24" x14ac:dyDescent="0.3">
      <c r="J13" s="6"/>
      <c r="K13" s="67"/>
      <c r="L13" s="67"/>
      <c r="M13" s="6"/>
      <c r="N13" s="6"/>
      <c r="O13" s="6"/>
      <c r="P13" s="6"/>
      <c r="Q13" s="6"/>
      <c r="R13" s="6"/>
      <c r="S13" s="6"/>
      <c r="T13" s="6"/>
      <c r="U13" s="6"/>
      <c r="V13" s="6"/>
      <c r="W13" s="6"/>
      <c r="X13" s="6"/>
    </row>
  </sheetData>
  <hyperlinks>
    <hyperlink ref="B2" r:id="rId1" xr:uid="{C0BEFA7D-E182-7343-83F3-61F3A6F75E8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1AE-543A-2A43-856D-DB2D82502205}">
  <sheetPr>
    <tabColor rgb="FFFFC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364C2-AB43-164A-9F2C-D332F3942F80}">
  <sheetPr>
    <tabColor rgb="FFFF0000"/>
  </sheetPr>
  <dimension ref="B2:D11"/>
  <sheetViews>
    <sheetView workbookViewId="0"/>
  </sheetViews>
  <sheetFormatPr baseColWidth="10" defaultRowHeight="26" x14ac:dyDescent="0.3"/>
  <cols>
    <col min="1" max="16384" width="10.83203125" style="1"/>
  </cols>
  <sheetData>
    <row r="2" spans="2:4" x14ac:dyDescent="0.3">
      <c r="B2" s="15" t="s">
        <v>221</v>
      </c>
    </row>
    <row r="4" spans="2:4" x14ac:dyDescent="0.3">
      <c r="C4" s="1" t="s">
        <v>248</v>
      </c>
    </row>
    <row r="6" spans="2:4" x14ac:dyDescent="0.3">
      <c r="C6" s="1" t="s">
        <v>249</v>
      </c>
    </row>
    <row r="8" spans="2:4" x14ac:dyDescent="0.3">
      <c r="C8" s="1" t="s">
        <v>250</v>
      </c>
    </row>
    <row r="9" spans="2:4" x14ac:dyDescent="0.3">
      <c r="D9" s="1" t="s">
        <v>251</v>
      </c>
    </row>
    <row r="10" spans="2:4" x14ac:dyDescent="0.3">
      <c r="D10" s="1" t="s">
        <v>252</v>
      </c>
    </row>
    <row r="11" spans="2:4" x14ac:dyDescent="0.3">
      <c r="D11" s="1" t="s">
        <v>253</v>
      </c>
    </row>
  </sheetData>
  <hyperlinks>
    <hyperlink ref="B2" r:id="rId1" xr:uid="{55324147-D780-7445-9CFC-245EB43C0F5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2F17D-BF26-454E-8353-D341CB2B49F5}">
  <sheetPr>
    <tabColor rgb="FFFF0000"/>
  </sheetPr>
  <dimension ref="B2:B4"/>
  <sheetViews>
    <sheetView workbookViewId="0">
      <selection activeCell="B4" sqref="B4"/>
    </sheetView>
  </sheetViews>
  <sheetFormatPr baseColWidth="10" defaultRowHeight="26" x14ac:dyDescent="0.3"/>
  <cols>
    <col min="1" max="1" width="10.83203125" style="1"/>
    <col min="2" max="2" width="30.6640625" style="1" bestFit="1" customWidth="1"/>
    <col min="3" max="16384" width="10.83203125" style="1"/>
  </cols>
  <sheetData>
    <row r="2" spans="2:2" x14ac:dyDescent="0.3">
      <c r="B2" s="15" t="s">
        <v>284</v>
      </c>
    </row>
    <row r="4" spans="2:2" x14ac:dyDescent="0.3">
      <c r="B4" s="15" t="s">
        <v>285</v>
      </c>
    </row>
  </sheetData>
  <hyperlinks>
    <hyperlink ref="B2" r:id="rId1" display="Reshape2" xr:uid="{B0043316-BCF0-F84E-A88F-CF44DB6A23D2}"/>
    <hyperlink ref="B4" r:id="rId2" xr:uid="{53218662-A45E-0447-8F7C-1A33A33137D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38CEA-9DA5-8B4C-8024-E4DF0F18A45E}">
  <sheetPr>
    <tabColor rgb="FFFF0000"/>
  </sheetPr>
  <dimension ref="A1"/>
  <sheetViews>
    <sheetView workbookViewId="0">
      <selection activeCell="D16" sqref="D16"/>
    </sheetView>
  </sheetViews>
  <sheetFormatPr baseColWidth="10" defaultRowHeight="26" x14ac:dyDescent="0.3"/>
  <cols>
    <col min="1" max="16384" width="10.83203125" style="1"/>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78</v>
      </c>
      <c r="C1" t="s">
        <v>79</v>
      </c>
      <c r="D1" t="s">
        <v>80</v>
      </c>
      <c r="E1" t="s">
        <v>81</v>
      </c>
      <c r="F1" t="s">
        <v>82</v>
      </c>
      <c r="G1" t="s">
        <v>83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1EEBE-638F-1D4F-96D0-E3891FD33C6B}">
  <sheetPr codeName="Sheet22">
    <tabColor rgb="FFFF0000"/>
  </sheetPr>
  <dimension ref="B2:I12"/>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7"/>
    <col min="10" max="16384" width="10.83203125" style="1"/>
  </cols>
  <sheetData>
    <row r="2" spans="2:9" x14ac:dyDescent="0.3">
      <c r="B2" s="26" t="s">
        <v>85</v>
      </c>
      <c r="C2" s="26" t="s">
        <v>86</v>
      </c>
      <c r="D2" s="26" t="s">
        <v>87</v>
      </c>
    </row>
    <row r="3" spans="2:9" x14ac:dyDescent="0.3">
      <c r="C3" s="1" t="s">
        <v>88</v>
      </c>
      <c r="D3" s="1" t="s">
        <v>88</v>
      </c>
      <c r="G3" s="27" t="s">
        <v>88</v>
      </c>
      <c r="H3" s="27" t="s">
        <v>89</v>
      </c>
      <c r="I3" s="27" t="s">
        <v>90</v>
      </c>
    </row>
    <row r="4" spans="2:9" x14ac:dyDescent="0.3">
      <c r="C4" s="1" t="s">
        <v>88</v>
      </c>
      <c r="D4" s="1" t="s">
        <v>88</v>
      </c>
      <c r="F4" s="27" t="s">
        <v>88</v>
      </c>
      <c r="G4" s="28">
        <v>1</v>
      </c>
      <c r="H4" s="28">
        <v>0</v>
      </c>
      <c r="I4" s="28">
        <v>0</v>
      </c>
    </row>
    <row r="5" spans="2:9" x14ac:dyDescent="0.3">
      <c r="C5" s="1" t="s">
        <v>88</v>
      </c>
      <c r="D5" s="1" t="s">
        <v>88</v>
      </c>
      <c r="F5" s="27" t="s">
        <v>89</v>
      </c>
      <c r="G5" s="28">
        <v>0.5</v>
      </c>
      <c r="H5" s="28">
        <v>0</v>
      </c>
      <c r="I5" s="28">
        <v>0.5</v>
      </c>
    </row>
    <row r="6" spans="2:9" x14ac:dyDescent="0.3">
      <c r="C6" s="1" t="s">
        <v>89</v>
      </c>
      <c r="D6" s="1" t="s">
        <v>88</v>
      </c>
      <c r="F6" s="27" t="s">
        <v>90</v>
      </c>
      <c r="G6" s="28">
        <v>0</v>
      </c>
      <c r="H6" s="28">
        <v>0</v>
      </c>
      <c r="I6" s="28">
        <v>1</v>
      </c>
    </row>
    <row r="7" spans="2:9" x14ac:dyDescent="0.3">
      <c r="C7" s="1" t="s">
        <v>89</v>
      </c>
      <c r="D7" s="1" t="s">
        <v>88</v>
      </c>
    </row>
    <row r="8" spans="2:9" x14ac:dyDescent="0.3">
      <c r="C8" s="1" t="s">
        <v>89</v>
      </c>
      <c r="D8" s="1" t="s">
        <v>90</v>
      </c>
    </row>
    <row r="9" spans="2:9" x14ac:dyDescent="0.3">
      <c r="C9" s="1" t="s">
        <v>89</v>
      </c>
      <c r="D9" s="1" t="s">
        <v>90</v>
      </c>
    </row>
    <row r="10" spans="2:9" x14ac:dyDescent="0.3">
      <c r="C10" s="1" t="s">
        <v>90</v>
      </c>
      <c r="D10" s="1" t="s">
        <v>90</v>
      </c>
    </row>
    <row r="11" spans="2:9" x14ac:dyDescent="0.3">
      <c r="C11" s="1" t="s">
        <v>90</v>
      </c>
      <c r="D11" s="1" t="s">
        <v>90</v>
      </c>
    </row>
    <row r="12" spans="2:9" x14ac:dyDescent="0.3">
      <c r="C12" s="1" t="s">
        <v>90</v>
      </c>
      <c r="D12" s="1" t="s">
        <v>90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88CE8-576F-B843-BB0C-949103D3BB14}">
  <sheetPr codeName="Sheet23">
    <tabColor rgb="FFFF0000"/>
  </sheetPr>
  <dimension ref="B2:Q12"/>
  <sheetViews>
    <sheetView workbookViewId="0">
      <selection activeCell="F4" sqref="F4:H4"/>
    </sheetView>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7"/>
    <col min="10" max="16384" width="10.83203125" style="1"/>
  </cols>
  <sheetData>
    <row r="2" spans="2:17" x14ac:dyDescent="0.3">
      <c r="B2" s="26" t="s">
        <v>85</v>
      </c>
      <c r="C2" s="26" t="s">
        <v>86</v>
      </c>
      <c r="D2" s="26" t="s">
        <v>87</v>
      </c>
      <c r="F2" s="27" t="s">
        <v>91</v>
      </c>
      <c r="G2" s="1"/>
      <c r="H2" s="1"/>
      <c r="O2" s="27" t="s">
        <v>92</v>
      </c>
    </row>
    <row r="3" spans="2:17" x14ac:dyDescent="0.3">
      <c r="C3" s="1" t="s">
        <v>88</v>
      </c>
      <c r="D3" s="1" t="s">
        <v>88</v>
      </c>
      <c r="F3" s="27" t="s">
        <v>88</v>
      </c>
      <c r="G3" s="27" t="s">
        <v>89</v>
      </c>
      <c r="H3" s="27" t="s">
        <v>90</v>
      </c>
      <c r="J3" s="27"/>
      <c r="K3" s="27" t="s">
        <v>88</v>
      </c>
      <c r="L3" s="27" t="s">
        <v>89</v>
      </c>
      <c r="M3" s="27" t="s">
        <v>90</v>
      </c>
      <c r="O3" s="27" t="s">
        <v>88</v>
      </c>
      <c r="P3" s="27" t="s">
        <v>89</v>
      </c>
      <c r="Q3" s="27" t="s">
        <v>90</v>
      </c>
    </row>
    <row r="4" spans="2:17" x14ac:dyDescent="0.3">
      <c r="C4" s="1" t="s">
        <v>88</v>
      </c>
      <c r="D4" s="1" t="s">
        <v>88</v>
      </c>
      <c r="F4" s="29">
        <v>20</v>
      </c>
      <c r="G4" s="30">
        <v>30</v>
      </c>
      <c r="H4" s="31">
        <v>10</v>
      </c>
      <c r="J4" s="27" t="s">
        <v>88</v>
      </c>
      <c r="K4" s="32">
        <v>1</v>
      </c>
      <c r="L4" s="32">
        <v>0</v>
      </c>
      <c r="M4" s="32">
        <v>0</v>
      </c>
      <c r="O4" s="33">
        <f>F4*K4+G4*K5+H4*K6</f>
        <v>35</v>
      </c>
      <c r="P4" s="33">
        <f>F4*L4+G4*L5+H4*L6</f>
        <v>0</v>
      </c>
      <c r="Q4" s="33">
        <f>F4*M4+G4*M5+H4*M6</f>
        <v>25</v>
      </c>
    </row>
    <row r="5" spans="2:17" x14ac:dyDescent="0.3">
      <c r="C5" s="1" t="s">
        <v>88</v>
      </c>
      <c r="D5" s="1" t="s">
        <v>88</v>
      </c>
      <c r="J5" s="27" t="s">
        <v>89</v>
      </c>
      <c r="K5" s="28">
        <v>0.5</v>
      </c>
      <c r="L5" s="28">
        <v>0</v>
      </c>
      <c r="M5" s="28">
        <v>0.5</v>
      </c>
    </row>
    <row r="6" spans="2:17" x14ac:dyDescent="0.3">
      <c r="C6" s="1" t="s">
        <v>89</v>
      </c>
      <c r="D6" s="1" t="s">
        <v>88</v>
      </c>
      <c r="J6" s="27" t="s">
        <v>90</v>
      </c>
      <c r="K6" s="34">
        <v>0</v>
      </c>
      <c r="L6" s="34">
        <v>0</v>
      </c>
      <c r="M6" s="34">
        <v>1</v>
      </c>
    </row>
    <row r="7" spans="2:17" x14ac:dyDescent="0.3">
      <c r="C7" s="1" t="s">
        <v>89</v>
      </c>
      <c r="D7" s="1" t="s">
        <v>88</v>
      </c>
    </row>
    <row r="8" spans="2:17" x14ac:dyDescent="0.3">
      <c r="C8" s="1" t="s">
        <v>89</v>
      </c>
      <c r="D8" s="1" t="s">
        <v>90</v>
      </c>
    </row>
    <row r="9" spans="2:17" x14ac:dyDescent="0.3">
      <c r="C9" s="1" t="s">
        <v>89</v>
      </c>
      <c r="D9" s="1" t="s">
        <v>90</v>
      </c>
    </row>
    <row r="10" spans="2:17" x14ac:dyDescent="0.3">
      <c r="C10" s="1" t="s">
        <v>90</v>
      </c>
      <c r="D10" s="1" t="s">
        <v>90</v>
      </c>
    </row>
    <row r="11" spans="2:17" x14ac:dyDescent="0.3">
      <c r="C11" s="1" t="s">
        <v>90</v>
      </c>
      <c r="D11" s="1" t="s">
        <v>90</v>
      </c>
    </row>
    <row r="12" spans="2:17" x14ac:dyDescent="0.3">
      <c r="C12" s="1" t="s">
        <v>90</v>
      </c>
      <c r="D12" s="1" t="s">
        <v>90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FB891-E927-E94B-B837-300766B0DDF4}">
  <sheetPr codeName="Sheet24">
    <tabColor rgb="FFFF0000"/>
  </sheetPr>
  <dimension ref="B2:M104"/>
  <sheetViews>
    <sheetView workbookViewId="0"/>
  </sheetViews>
  <sheetFormatPr baseColWidth="10" defaultColWidth="8.83203125" defaultRowHeight="26" x14ac:dyDescent="0.3"/>
  <cols>
    <col min="1" max="1" width="8.83203125" style="36"/>
    <col min="2" max="2" width="19.33203125" style="36" bestFit="1" customWidth="1"/>
    <col min="3" max="3" width="15.5" style="36" bestFit="1" customWidth="1"/>
    <col min="4" max="4" width="16.33203125" style="36" bestFit="1" customWidth="1"/>
    <col min="5" max="6" width="8.83203125" style="36"/>
    <col min="7" max="7" width="18.33203125" style="36" bestFit="1" customWidth="1"/>
    <col min="8" max="13" width="7.1640625" style="37" bestFit="1" customWidth="1"/>
    <col min="14" max="16384" width="8.83203125" style="36"/>
  </cols>
  <sheetData>
    <row r="2" spans="2:13" ht="29" x14ac:dyDescent="0.35">
      <c r="B2" s="35" t="s">
        <v>93</v>
      </c>
    </row>
    <row r="4" spans="2:13" x14ac:dyDescent="0.3">
      <c r="B4" s="36" t="s">
        <v>85</v>
      </c>
      <c r="C4" s="36" t="s">
        <v>86</v>
      </c>
      <c r="D4" s="36" t="s">
        <v>87</v>
      </c>
      <c r="G4" s="36" t="s">
        <v>94</v>
      </c>
      <c r="H4" s="37" t="s">
        <v>88</v>
      </c>
      <c r="I4" s="37" t="s">
        <v>89</v>
      </c>
      <c r="J4" s="37" t="s">
        <v>90</v>
      </c>
      <c r="K4" s="37" t="s">
        <v>95</v>
      </c>
      <c r="L4" s="37" t="s">
        <v>96</v>
      </c>
      <c r="M4" s="37" t="s">
        <v>97</v>
      </c>
    </row>
    <row r="5" spans="2:13" x14ac:dyDescent="0.3">
      <c r="B5" s="36" t="s">
        <v>98</v>
      </c>
      <c r="C5" s="36" t="s">
        <v>90</v>
      </c>
      <c r="D5" s="36" t="s">
        <v>95</v>
      </c>
      <c r="G5" s="36" t="s">
        <v>88</v>
      </c>
      <c r="H5" s="38">
        <f t="shared" ref="H5:M10" si="0">COUNTIFS(RatingLast,$G5,RatingNow,H$4)</f>
        <v>13</v>
      </c>
      <c r="I5" s="39">
        <f t="shared" si="0"/>
        <v>7</v>
      </c>
      <c r="J5" s="39">
        <f t="shared" si="0"/>
        <v>3</v>
      </c>
      <c r="K5" s="39">
        <f t="shared" si="0"/>
        <v>0</v>
      </c>
      <c r="L5" s="39">
        <f t="shared" si="0"/>
        <v>0</v>
      </c>
      <c r="M5" s="40">
        <f t="shared" si="0"/>
        <v>0</v>
      </c>
    </row>
    <row r="6" spans="2:13" x14ac:dyDescent="0.3">
      <c r="B6" s="36" t="s">
        <v>99</v>
      </c>
      <c r="C6" s="36" t="s">
        <v>88</v>
      </c>
      <c r="D6" s="36" t="s">
        <v>88</v>
      </c>
      <c r="G6" s="36" t="s">
        <v>89</v>
      </c>
      <c r="H6" s="41">
        <f t="shared" si="0"/>
        <v>2</v>
      </c>
      <c r="I6" s="37">
        <f t="shared" si="0"/>
        <v>5</v>
      </c>
      <c r="J6" s="37">
        <f t="shared" si="0"/>
        <v>12</v>
      </c>
      <c r="K6" s="37">
        <f t="shared" si="0"/>
        <v>3</v>
      </c>
      <c r="L6" s="37">
        <f t="shared" si="0"/>
        <v>0</v>
      </c>
      <c r="M6" s="42">
        <f t="shared" si="0"/>
        <v>0</v>
      </c>
    </row>
    <row r="7" spans="2:13" x14ac:dyDescent="0.3">
      <c r="B7" s="36" t="s">
        <v>100</v>
      </c>
      <c r="C7" s="36" t="s">
        <v>89</v>
      </c>
      <c r="D7" s="36" t="s">
        <v>90</v>
      </c>
      <c r="G7" s="36" t="s">
        <v>90</v>
      </c>
      <c r="H7" s="41">
        <f t="shared" si="0"/>
        <v>0</v>
      </c>
      <c r="I7" s="37">
        <f t="shared" si="0"/>
        <v>1</v>
      </c>
      <c r="J7" s="37">
        <f t="shared" si="0"/>
        <v>6</v>
      </c>
      <c r="K7" s="37">
        <f t="shared" si="0"/>
        <v>9</v>
      </c>
      <c r="L7" s="37">
        <f t="shared" si="0"/>
        <v>1</v>
      </c>
      <c r="M7" s="42">
        <f t="shared" si="0"/>
        <v>0</v>
      </c>
    </row>
    <row r="8" spans="2:13" x14ac:dyDescent="0.3">
      <c r="B8" s="36" t="s">
        <v>101</v>
      </c>
      <c r="C8" s="36" t="s">
        <v>89</v>
      </c>
      <c r="D8" s="36" t="s">
        <v>90</v>
      </c>
      <c r="G8" s="36" t="s">
        <v>95</v>
      </c>
      <c r="H8" s="41">
        <f t="shared" si="0"/>
        <v>0</v>
      </c>
      <c r="I8" s="37">
        <f t="shared" si="0"/>
        <v>0</v>
      </c>
      <c r="J8" s="37">
        <f t="shared" si="0"/>
        <v>2</v>
      </c>
      <c r="K8" s="37">
        <f t="shared" si="0"/>
        <v>5</v>
      </c>
      <c r="L8" s="37">
        <f t="shared" si="0"/>
        <v>7</v>
      </c>
      <c r="M8" s="42">
        <f t="shared" si="0"/>
        <v>3</v>
      </c>
    </row>
    <row r="9" spans="2:13" x14ac:dyDescent="0.3">
      <c r="B9" s="36" t="s">
        <v>102</v>
      </c>
      <c r="C9" s="36" t="s">
        <v>88</v>
      </c>
      <c r="D9" s="36" t="s">
        <v>88</v>
      </c>
      <c r="G9" s="36" t="s">
        <v>96</v>
      </c>
      <c r="H9" s="41">
        <f t="shared" si="0"/>
        <v>0</v>
      </c>
      <c r="I9" s="37">
        <f t="shared" si="0"/>
        <v>0</v>
      </c>
      <c r="J9" s="37">
        <f t="shared" si="0"/>
        <v>0</v>
      </c>
      <c r="K9" s="37">
        <f t="shared" si="0"/>
        <v>1</v>
      </c>
      <c r="L9" s="37">
        <f t="shared" si="0"/>
        <v>12</v>
      </c>
      <c r="M9" s="42">
        <f t="shared" si="0"/>
        <v>8</v>
      </c>
    </row>
    <row r="10" spans="2:13" x14ac:dyDescent="0.3">
      <c r="B10" s="36" t="s">
        <v>103</v>
      </c>
      <c r="C10" s="36" t="s">
        <v>90</v>
      </c>
      <c r="D10" s="36" t="s">
        <v>95</v>
      </c>
      <c r="G10" s="36" t="s">
        <v>97</v>
      </c>
      <c r="H10" s="43">
        <f t="shared" si="0"/>
        <v>0</v>
      </c>
      <c r="I10" s="44">
        <f t="shared" si="0"/>
        <v>0</v>
      </c>
      <c r="J10" s="44">
        <f t="shared" si="0"/>
        <v>0</v>
      </c>
      <c r="K10" s="44">
        <f t="shared" si="0"/>
        <v>0</v>
      </c>
      <c r="L10" s="44">
        <f t="shared" si="0"/>
        <v>0</v>
      </c>
      <c r="M10" s="45">
        <f t="shared" si="0"/>
        <v>0</v>
      </c>
    </row>
    <row r="11" spans="2:13" x14ac:dyDescent="0.3">
      <c r="B11" s="36" t="s">
        <v>104</v>
      </c>
      <c r="C11" s="36" t="s">
        <v>96</v>
      </c>
      <c r="D11" s="36" t="s">
        <v>96</v>
      </c>
    </row>
    <row r="12" spans="2:13" x14ac:dyDescent="0.3">
      <c r="B12" s="36" t="s">
        <v>105</v>
      </c>
      <c r="C12" s="36" t="s">
        <v>89</v>
      </c>
      <c r="D12" s="36" t="s">
        <v>88</v>
      </c>
    </row>
    <row r="13" spans="2:13" x14ac:dyDescent="0.3">
      <c r="B13" s="36" t="s">
        <v>106</v>
      </c>
      <c r="C13" s="36" t="s">
        <v>96</v>
      </c>
      <c r="D13" s="36" t="s">
        <v>96</v>
      </c>
    </row>
    <row r="14" spans="2:13" x14ac:dyDescent="0.3">
      <c r="B14" s="36" t="s">
        <v>107</v>
      </c>
      <c r="C14" s="36" t="s">
        <v>90</v>
      </c>
      <c r="D14" s="36" t="s">
        <v>95</v>
      </c>
      <c r="G14" s="36" t="s">
        <v>108</v>
      </c>
      <c r="H14" s="37" t="s">
        <v>88</v>
      </c>
      <c r="I14" s="37" t="s">
        <v>89</v>
      </c>
      <c r="J14" s="37" t="s">
        <v>90</v>
      </c>
      <c r="K14" s="37" t="s">
        <v>95</v>
      </c>
      <c r="L14" s="37" t="s">
        <v>96</v>
      </c>
      <c r="M14" s="37" t="s">
        <v>97</v>
      </c>
    </row>
    <row r="15" spans="2:13" x14ac:dyDescent="0.3">
      <c r="B15" s="36" t="s">
        <v>109</v>
      </c>
      <c r="C15" s="36" t="s">
        <v>96</v>
      </c>
      <c r="D15" s="36" t="s">
        <v>97</v>
      </c>
      <c r="G15" s="36" t="s">
        <v>88</v>
      </c>
      <c r="H15" s="46">
        <f t="array" ref="H15:M15">H5:M5/SUM(H5:M5)</f>
        <v>0.56521739130434778</v>
      </c>
      <c r="I15" s="47">
        <v>0.30434782608695654</v>
      </c>
      <c r="J15" s="47">
        <v>0.13043478260869565</v>
      </c>
      <c r="K15" s="47">
        <v>0</v>
      </c>
      <c r="L15" s="47">
        <v>0</v>
      </c>
      <c r="M15" s="48">
        <v>0</v>
      </c>
    </row>
    <row r="16" spans="2:13" x14ac:dyDescent="0.3">
      <c r="B16" s="36" t="s">
        <v>110</v>
      </c>
      <c r="C16" s="36" t="s">
        <v>90</v>
      </c>
      <c r="D16" s="36" t="s">
        <v>90</v>
      </c>
      <c r="G16" s="36" t="s">
        <v>89</v>
      </c>
      <c r="H16" s="49">
        <f t="array" ref="H16:M16">H6:M6/SUM(H6:M6)</f>
        <v>9.0909090909090912E-2</v>
      </c>
      <c r="I16" s="50">
        <v>0.22727272727272727</v>
      </c>
      <c r="J16" s="50">
        <v>0.54545454545454541</v>
      </c>
      <c r="K16" s="50">
        <v>0.13636363636363635</v>
      </c>
      <c r="L16" s="50">
        <v>0</v>
      </c>
      <c r="M16" s="51">
        <v>0</v>
      </c>
    </row>
    <row r="17" spans="2:13" x14ac:dyDescent="0.3">
      <c r="B17" s="36" t="s">
        <v>111</v>
      </c>
      <c r="C17" s="36" t="s">
        <v>88</v>
      </c>
      <c r="D17" s="36" t="s">
        <v>88</v>
      </c>
      <c r="G17" s="36" t="s">
        <v>90</v>
      </c>
      <c r="H17" s="49">
        <f t="array" ref="H17:M17">H7:M7/SUM(H7:M7)</f>
        <v>0</v>
      </c>
      <c r="I17" s="50">
        <v>5.8823529411764705E-2</v>
      </c>
      <c r="J17" s="50">
        <v>0.35294117647058826</v>
      </c>
      <c r="K17" s="50">
        <v>0.52941176470588236</v>
      </c>
      <c r="L17" s="50">
        <v>5.8823529411764705E-2</v>
      </c>
      <c r="M17" s="51">
        <v>0</v>
      </c>
    </row>
    <row r="18" spans="2:13" x14ac:dyDescent="0.3">
      <c r="B18" s="36" t="s">
        <v>112</v>
      </c>
      <c r="C18" s="36" t="s">
        <v>95</v>
      </c>
      <c r="D18" s="36" t="s">
        <v>95</v>
      </c>
      <c r="G18" s="36" t="s">
        <v>95</v>
      </c>
      <c r="H18" s="49">
        <f t="array" ref="H18:M18">H8:M8/SUM(H8:M8)</f>
        <v>0</v>
      </c>
      <c r="I18" s="50">
        <v>0</v>
      </c>
      <c r="J18" s="50">
        <v>0.11764705882352941</v>
      </c>
      <c r="K18" s="50">
        <v>0.29411764705882354</v>
      </c>
      <c r="L18" s="50">
        <v>0.41176470588235292</v>
      </c>
      <c r="M18" s="51">
        <v>0.17647058823529413</v>
      </c>
    </row>
    <row r="19" spans="2:13" x14ac:dyDescent="0.3">
      <c r="B19" s="36" t="s">
        <v>113</v>
      </c>
      <c r="C19" s="36" t="s">
        <v>88</v>
      </c>
      <c r="D19" s="36" t="s">
        <v>90</v>
      </c>
      <c r="G19" s="36" t="s">
        <v>96</v>
      </c>
      <c r="H19" s="49">
        <f t="array" ref="H19:M19">H9:M9/SUM(H9:M9)</f>
        <v>0</v>
      </c>
      <c r="I19" s="50">
        <v>0</v>
      </c>
      <c r="J19" s="50">
        <v>0</v>
      </c>
      <c r="K19" s="50">
        <v>4.7619047619047616E-2</v>
      </c>
      <c r="L19" s="50">
        <v>0.5714285714285714</v>
      </c>
      <c r="M19" s="51">
        <v>0.38095238095238093</v>
      </c>
    </row>
    <row r="20" spans="2:13" x14ac:dyDescent="0.3">
      <c r="B20" s="36" t="s">
        <v>114</v>
      </c>
      <c r="C20" s="36" t="s">
        <v>90</v>
      </c>
      <c r="D20" s="36" t="s">
        <v>90</v>
      </c>
      <c r="G20" s="36" t="s">
        <v>97</v>
      </c>
      <c r="H20" s="52">
        <f t="array" ref="H20:M20">IFERROR(H10:M10/SUM(H10:M10),0)</f>
        <v>0</v>
      </c>
      <c r="I20" s="53">
        <v>0</v>
      </c>
      <c r="J20" s="53">
        <v>0</v>
      </c>
      <c r="K20" s="53">
        <v>0</v>
      </c>
      <c r="L20" s="53">
        <v>0</v>
      </c>
      <c r="M20" s="54">
        <v>0</v>
      </c>
    </row>
    <row r="21" spans="2:13" x14ac:dyDescent="0.3">
      <c r="B21" s="36" t="s">
        <v>115</v>
      </c>
      <c r="C21" s="36" t="s">
        <v>96</v>
      </c>
      <c r="D21" s="36" t="s">
        <v>95</v>
      </c>
    </row>
    <row r="22" spans="2:13" x14ac:dyDescent="0.3">
      <c r="B22" s="36" t="s">
        <v>116</v>
      </c>
      <c r="C22" s="36" t="s">
        <v>95</v>
      </c>
      <c r="D22" s="36" t="s">
        <v>90</v>
      </c>
    </row>
    <row r="23" spans="2:13" x14ac:dyDescent="0.3">
      <c r="B23" s="36" t="s">
        <v>117</v>
      </c>
      <c r="C23" s="36" t="s">
        <v>89</v>
      </c>
      <c r="D23" s="36" t="s">
        <v>90</v>
      </c>
    </row>
    <row r="24" spans="2:13" x14ac:dyDescent="0.3">
      <c r="B24" s="36" t="s">
        <v>118</v>
      </c>
      <c r="C24" s="36" t="s">
        <v>88</v>
      </c>
      <c r="D24" s="36" t="s">
        <v>89</v>
      </c>
    </row>
    <row r="25" spans="2:13" x14ac:dyDescent="0.3">
      <c r="B25" s="36" t="s">
        <v>119</v>
      </c>
      <c r="C25" s="36" t="s">
        <v>96</v>
      </c>
      <c r="D25" s="36" t="s">
        <v>96</v>
      </c>
    </row>
    <row r="26" spans="2:13" x14ac:dyDescent="0.3">
      <c r="B26" s="36" t="s">
        <v>120</v>
      </c>
      <c r="C26" s="36" t="s">
        <v>89</v>
      </c>
      <c r="D26" s="36" t="s">
        <v>89</v>
      </c>
      <c r="H26" s="50"/>
      <c r="I26" s="50"/>
      <c r="J26" s="50"/>
      <c r="K26" s="50"/>
      <c r="L26" s="50"/>
      <c r="M26" s="50"/>
    </row>
    <row r="27" spans="2:13" x14ac:dyDescent="0.3">
      <c r="B27" s="36" t="s">
        <v>121</v>
      </c>
      <c r="C27" s="36" t="s">
        <v>89</v>
      </c>
      <c r="D27" s="36" t="s">
        <v>90</v>
      </c>
    </row>
    <row r="28" spans="2:13" x14ac:dyDescent="0.3">
      <c r="B28" s="36" t="s">
        <v>122</v>
      </c>
      <c r="C28" s="36" t="s">
        <v>96</v>
      </c>
      <c r="D28" s="36" t="s">
        <v>96</v>
      </c>
      <c r="H28" s="50"/>
      <c r="I28" s="50"/>
      <c r="J28" s="50"/>
      <c r="K28" s="50"/>
      <c r="L28" s="50"/>
      <c r="M28" s="50"/>
    </row>
    <row r="29" spans="2:13" x14ac:dyDescent="0.3">
      <c r="B29" s="36" t="s">
        <v>123</v>
      </c>
      <c r="C29" s="36" t="s">
        <v>88</v>
      </c>
      <c r="D29" s="36" t="s">
        <v>88</v>
      </c>
    </row>
    <row r="30" spans="2:13" x14ac:dyDescent="0.3">
      <c r="B30" s="36" t="s">
        <v>124</v>
      </c>
      <c r="C30" s="36" t="s">
        <v>96</v>
      </c>
      <c r="D30" s="36" t="s">
        <v>97</v>
      </c>
    </row>
    <row r="31" spans="2:13" x14ac:dyDescent="0.3">
      <c r="B31" s="36" t="s">
        <v>125</v>
      </c>
      <c r="C31" s="36" t="s">
        <v>88</v>
      </c>
      <c r="D31" s="36" t="s">
        <v>88</v>
      </c>
    </row>
    <row r="32" spans="2:13" x14ac:dyDescent="0.3">
      <c r="B32" s="36" t="s">
        <v>126</v>
      </c>
      <c r="C32" s="36" t="s">
        <v>88</v>
      </c>
      <c r="D32" s="36" t="s">
        <v>89</v>
      </c>
    </row>
    <row r="33" spans="2:13" x14ac:dyDescent="0.3">
      <c r="B33" s="36" t="s">
        <v>127</v>
      </c>
      <c r="C33" s="36" t="s">
        <v>90</v>
      </c>
      <c r="D33" s="36" t="s">
        <v>95</v>
      </c>
    </row>
    <row r="34" spans="2:13" x14ac:dyDescent="0.3">
      <c r="B34" s="36" t="s">
        <v>128</v>
      </c>
      <c r="C34" s="36" t="s">
        <v>89</v>
      </c>
      <c r="D34" s="36" t="s">
        <v>90</v>
      </c>
      <c r="H34" s="50"/>
      <c r="I34" s="50"/>
      <c r="J34" s="50"/>
      <c r="K34" s="50"/>
      <c r="L34" s="50"/>
      <c r="M34" s="50"/>
    </row>
    <row r="35" spans="2:13" x14ac:dyDescent="0.3">
      <c r="B35" s="36" t="s">
        <v>129</v>
      </c>
      <c r="C35" s="36" t="s">
        <v>96</v>
      </c>
      <c r="D35" s="36" t="s">
        <v>96</v>
      </c>
      <c r="H35" s="50"/>
      <c r="I35" s="50"/>
      <c r="J35" s="50"/>
      <c r="K35" s="50"/>
      <c r="L35" s="50"/>
      <c r="M35" s="50"/>
    </row>
    <row r="36" spans="2:13" x14ac:dyDescent="0.3">
      <c r="B36" s="36" t="s">
        <v>130</v>
      </c>
      <c r="C36" s="36" t="s">
        <v>95</v>
      </c>
      <c r="D36" s="36" t="s">
        <v>95</v>
      </c>
      <c r="H36" s="50"/>
      <c r="I36" s="50"/>
      <c r="J36" s="50"/>
      <c r="K36" s="50"/>
      <c r="L36" s="50"/>
      <c r="M36" s="50"/>
    </row>
    <row r="37" spans="2:13" x14ac:dyDescent="0.3">
      <c r="B37" s="36" t="s">
        <v>131</v>
      </c>
      <c r="C37" s="36" t="s">
        <v>96</v>
      </c>
      <c r="D37" s="36" t="s">
        <v>96</v>
      </c>
      <c r="H37" s="50"/>
      <c r="I37" s="50"/>
      <c r="J37" s="50"/>
      <c r="K37" s="50"/>
      <c r="L37" s="50"/>
      <c r="M37" s="50"/>
    </row>
    <row r="38" spans="2:13" x14ac:dyDescent="0.3">
      <c r="B38" s="36" t="s">
        <v>132</v>
      </c>
      <c r="C38" s="36" t="s">
        <v>89</v>
      </c>
      <c r="D38" s="36" t="s">
        <v>89</v>
      </c>
      <c r="H38" s="50"/>
      <c r="I38" s="50"/>
      <c r="J38" s="50"/>
      <c r="K38" s="50"/>
      <c r="L38" s="50"/>
      <c r="M38" s="50"/>
    </row>
    <row r="39" spans="2:13" x14ac:dyDescent="0.3">
      <c r="B39" s="36" t="s">
        <v>133</v>
      </c>
      <c r="C39" s="36" t="s">
        <v>89</v>
      </c>
      <c r="D39" s="36" t="s">
        <v>89</v>
      </c>
      <c r="H39" s="50"/>
      <c r="I39" s="50"/>
      <c r="J39" s="50"/>
      <c r="K39" s="50"/>
      <c r="L39" s="50"/>
      <c r="M39" s="50"/>
    </row>
    <row r="40" spans="2:13" x14ac:dyDescent="0.3">
      <c r="B40" s="36" t="s">
        <v>134</v>
      </c>
      <c r="C40" s="36" t="s">
        <v>88</v>
      </c>
      <c r="D40" s="36" t="s">
        <v>88</v>
      </c>
    </row>
    <row r="41" spans="2:13" x14ac:dyDescent="0.3">
      <c r="B41" s="36" t="s">
        <v>135</v>
      </c>
      <c r="C41" s="36" t="s">
        <v>95</v>
      </c>
      <c r="D41" s="36" t="s">
        <v>96</v>
      </c>
    </row>
    <row r="42" spans="2:13" x14ac:dyDescent="0.3">
      <c r="B42" s="36" t="s">
        <v>136</v>
      </c>
      <c r="C42" s="36" t="s">
        <v>90</v>
      </c>
      <c r="D42" s="36" t="s">
        <v>95</v>
      </c>
    </row>
    <row r="43" spans="2:13" x14ac:dyDescent="0.3">
      <c r="B43" s="36" t="s">
        <v>137</v>
      </c>
      <c r="C43" s="36" t="s">
        <v>88</v>
      </c>
      <c r="D43" s="36" t="s">
        <v>88</v>
      </c>
    </row>
    <row r="44" spans="2:13" x14ac:dyDescent="0.3">
      <c r="B44" s="36" t="s">
        <v>138</v>
      </c>
      <c r="C44" s="36" t="s">
        <v>96</v>
      </c>
      <c r="D44" s="36" t="s">
        <v>97</v>
      </c>
    </row>
    <row r="45" spans="2:13" x14ac:dyDescent="0.3">
      <c r="B45" s="36" t="s">
        <v>139</v>
      </c>
      <c r="C45" s="36" t="s">
        <v>88</v>
      </c>
      <c r="D45" s="36" t="s">
        <v>89</v>
      </c>
    </row>
    <row r="46" spans="2:13" x14ac:dyDescent="0.3">
      <c r="B46" s="36" t="s">
        <v>140</v>
      </c>
      <c r="C46" s="36" t="s">
        <v>89</v>
      </c>
      <c r="D46" s="36" t="s">
        <v>95</v>
      </c>
    </row>
    <row r="47" spans="2:13" x14ac:dyDescent="0.3">
      <c r="B47" s="36" t="s">
        <v>141</v>
      </c>
      <c r="C47" s="36" t="s">
        <v>95</v>
      </c>
      <c r="D47" s="36" t="s">
        <v>96</v>
      </c>
    </row>
    <row r="48" spans="2:13" x14ac:dyDescent="0.3">
      <c r="B48" s="36" t="s">
        <v>142</v>
      </c>
      <c r="C48" s="36" t="s">
        <v>88</v>
      </c>
      <c r="D48" s="36" t="s">
        <v>90</v>
      </c>
    </row>
    <row r="49" spans="2:4" x14ac:dyDescent="0.3">
      <c r="B49" s="36" t="s">
        <v>143</v>
      </c>
      <c r="C49" s="36" t="s">
        <v>90</v>
      </c>
      <c r="D49" s="36" t="s">
        <v>95</v>
      </c>
    </row>
    <row r="50" spans="2:4" x14ac:dyDescent="0.3">
      <c r="B50" s="36" t="s">
        <v>144</v>
      </c>
      <c r="C50" s="36" t="s">
        <v>90</v>
      </c>
      <c r="D50" s="36" t="s">
        <v>95</v>
      </c>
    </row>
    <row r="51" spans="2:4" x14ac:dyDescent="0.3">
      <c r="B51" s="36" t="s">
        <v>145</v>
      </c>
      <c r="C51" s="36" t="s">
        <v>90</v>
      </c>
      <c r="D51" s="36" t="s">
        <v>95</v>
      </c>
    </row>
    <row r="52" spans="2:4" x14ac:dyDescent="0.3">
      <c r="B52" s="36" t="s">
        <v>146</v>
      </c>
      <c r="C52" s="36" t="s">
        <v>89</v>
      </c>
      <c r="D52" s="36" t="s">
        <v>95</v>
      </c>
    </row>
    <row r="53" spans="2:4" x14ac:dyDescent="0.3">
      <c r="B53" s="36" t="s">
        <v>147</v>
      </c>
      <c r="C53" s="36" t="s">
        <v>95</v>
      </c>
      <c r="D53" s="36" t="s">
        <v>97</v>
      </c>
    </row>
    <row r="54" spans="2:4" x14ac:dyDescent="0.3">
      <c r="B54" s="36" t="s">
        <v>148</v>
      </c>
      <c r="C54" s="36" t="s">
        <v>89</v>
      </c>
      <c r="D54" s="36" t="s">
        <v>90</v>
      </c>
    </row>
    <row r="55" spans="2:4" x14ac:dyDescent="0.3">
      <c r="B55" s="36" t="s">
        <v>149</v>
      </c>
      <c r="C55" s="36" t="s">
        <v>95</v>
      </c>
      <c r="D55" s="36" t="s">
        <v>90</v>
      </c>
    </row>
    <row r="56" spans="2:4" x14ac:dyDescent="0.3">
      <c r="B56" s="36" t="s">
        <v>150</v>
      </c>
      <c r="C56" s="36" t="s">
        <v>89</v>
      </c>
      <c r="D56" s="36" t="s">
        <v>88</v>
      </c>
    </row>
    <row r="57" spans="2:4" x14ac:dyDescent="0.3">
      <c r="B57" s="36" t="s">
        <v>151</v>
      </c>
      <c r="C57" s="36" t="s">
        <v>96</v>
      </c>
      <c r="D57" s="36" t="s">
        <v>96</v>
      </c>
    </row>
    <row r="58" spans="2:4" x14ac:dyDescent="0.3">
      <c r="B58" s="36" t="s">
        <v>152</v>
      </c>
      <c r="C58" s="36" t="s">
        <v>95</v>
      </c>
      <c r="D58" s="36" t="s">
        <v>97</v>
      </c>
    </row>
    <row r="59" spans="2:4" x14ac:dyDescent="0.3">
      <c r="B59" s="36" t="s">
        <v>153</v>
      </c>
      <c r="C59" s="36" t="s">
        <v>96</v>
      </c>
      <c r="D59" s="36" t="s">
        <v>97</v>
      </c>
    </row>
    <row r="60" spans="2:4" x14ac:dyDescent="0.3">
      <c r="B60" s="36" t="s">
        <v>154</v>
      </c>
      <c r="C60" s="36" t="s">
        <v>95</v>
      </c>
      <c r="D60" s="36" t="s">
        <v>96</v>
      </c>
    </row>
    <row r="61" spans="2:4" x14ac:dyDescent="0.3">
      <c r="B61" s="36" t="s">
        <v>155</v>
      </c>
      <c r="C61" s="36" t="s">
        <v>89</v>
      </c>
      <c r="D61" s="36" t="s">
        <v>90</v>
      </c>
    </row>
    <row r="62" spans="2:4" x14ac:dyDescent="0.3">
      <c r="B62" s="36" t="s">
        <v>156</v>
      </c>
      <c r="C62" s="36" t="s">
        <v>90</v>
      </c>
      <c r="D62" s="36" t="s">
        <v>96</v>
      </c>
    </row>
    <row r="63" spans="2:4" x14ac:dyDescent="0.3">
      <c r="B63" s="36" t="s">
        <v>157</v>
      </c>
      <c r="C63" s="36" t="s">
        <v>89</v>
      </c>
      <c r="D63" s="36" t="s">
        <v>95</v>
      </c>
    </row>
    <row r="64" spans="2:4" x14ac:dyDescent="0.3">
      <c r="B64" s="36" t="s">
        <v>158</v>
      </c>
      <c r="C64" s="36" t="s">
        <v>96</v>
      </c>
      <c r="D64" s="36" t="s">
        <v>97</v>
      </c>
    </row>
    <row r="65" spans="2:4" x14ac:dyDescent="0.3">
      <c r="B65" s="36" t="s">
        <v>159</v>
      </c>
      <c r="C65" s="36" t="s">
        <v>96</v>
      </c>
      <c r="D65" s="36" t="s">
        <v>96</v>
      </c>
    </row>
    <row r="66" spans="2:4" x14ac:dyDescent="0.3">
      <c r="B66" s="36" t="s">
        <v>160</v>
      </c>
      <c r="C66" s="36" t="s">
        <v>95</v>
      </c>
      <c r="D66" s="36" t="s">
        <v>97</v>
      </c>
    </row>
    <row r="67" spans="2:4" x14ac:dyDescent="0.3">
      <c r="B67" s="36" t="s">
        <v>161</v>
      </c>
      <c r="C67" s="36" t="s">
        <v>90</v>
      </c>
      <c r="D67" s="36" t="s">
        <v>90</v>
      </c>
    </row>
    <row r="68" spans="2:4" x14ac:dyDescent="0.3">
      <c r="B68" s="36" t="s">
        <v>162</v>
      </c>
      <c r="C68" s="36" t="s">
        <v>95</v>
      </c>
      <c r="D68" s="36" t="s">
        <v>96</v>
      </c>
    </row>
    <row r="69" spans="2:4" x14ac:dyDescent="0.3">
      <c r="B69" s="36" t="s">
        <v>163</v>
      </c>
      <c r="C69" s="36" t="s">
        <v>88</v>
      </c>
      <c r="D69" s="36" t="s">
        <v>88</v>
      </c>
    </row>
    <row r="70" spans="2:4" x14ac:dyDescent="0.3">
      <c r="B70" s="36" t="s">
        <v>164</v>
      </c>
      <c r="C70" s="36" t="s">
        <v>96</v>
      </c>
      <c r="D70" s="36" t="s">
        <v>96</v>
      </c>
    </row>
    <row r="71" spans="2:4" x14ac:dyDescent="0.3">
      <c r="B71" s="36" t="s">
        <v>165</v>
      </c>
      <c r="C71" s="36" t="s">
        <v>90</v>
      </c>
      <c r="D71" s="36" t="s">
        <v>90</v>
      </c>
    </row>
    <row r="72" spans="2:4" x14ac:dyDescent="0.3">
      <c r="B72" s="36" t="s">
        <v>166</v>
      </c>
      <c r="C72" s="36" t="s">
        <v>89</v>
      </c>
      <c r="D72" s="36" t="s">
        <v>90</v>
      </c>
    </row>
    <row r="73" spans="2:4" x14ac:dyDescent="0.3">
      <c r="B73" s="36" t="s">
        <v>167</v>
      </c>
      <c r="C73" s="36" t="s">
        <v>89</v>
      </c>
      <c r="D73" s="36" t="s">
        <v>90</v>
      </c>
    </row>
    <row r="74" spans="2:4" x14ac:dyDescent="0.3">
      <c r="B74" s="36" t="s">
        <v>168</v>
      </c>
      <c r="C74" s="36" t="s">
        <v>95</v>
      </c>
      <c r="D74" s="36" t="s">
        <v>96</v>
      </c>
    </row>
    <row r="75" spans="2:4" x14ac:dyDescent="0.3">
      <c r="B75" s="36" t="s">
        <v>169</v>
      </c>
      <c r="C75" s="36" t="s">
        <v>89</v>
      </c>
      <c r="D75" s="36" t="s">
        <v>90</v>
      </c>
    </row>
    <row r="76" spans="2:4" x14ac:dyDescent="0.3">
      <c r="B76" s="36" t="s">
        <v>170</v>
      </c>
      <c r="C76" s="36" t="s">
        <v>95</v>
      </c>
      <c r="D76" s="36" t="s">
        <v>95</v>
      </c>
    </row>
    <row r="77" spans="2:4" x14ac:dyDescent="0.3">
      <c r="B77" s="36" t="s">
        <v>171</v>
      </c>
      <c r="C77" s="36" t="s">
        <v>88</v>
      </c>
      <c r="D77" s="36" t="s">
        <v>89</v>
      </c>
    </row>
    <row r="78" spans="2:4" x14ac:dyDescent="0.3">
      <c r="B78" s="36" t="s">
        <v>172</v>
      </c>
      <c r="C78" s="36" t="s">
        <v>95</v>
      </c>
      <c r="D78" s="36" t="s">
        <v>96</v>
      </c>
    </row>
    <row r="79" spans="2:4" x14ac:dyDescent="0.3">
      <c r="B79" s="36" t="s">
        <v>173</v>
      </c>
      <c r="C79" s="36" t="s">
        <v>88</v>
      </c>
      <c r="D79" s="36" t="s">
        <v>88</v>
      </c>
    </row>
    <row r="80" spans="2:4" x14ac:dyDescent="0.3">
      <c r="B80" s="36" t="s">
        <v>174</v>
      </c>
      <c r="C80" s="36" t="s">
        <v>96</v>
      </c>
      <c r="D80" s="36" t="s">
        <v>96</v>
      </c>
    </row>
    <row r="81" spans="2:4" x14ac:dyDescent="0.3">
      <c r="B81" s="36" t="s">
        <v>175</v>
      </c>
      <c r="C81" s="36" t="s">
        <v>89</v>
      </c>
      <c r="D81" s="36" t="s">
        <v>89</v>
      </c>
    </row>
    <row r="82" spans="2:4" x14ac:dyDescent="0.3">
      <c r="B82" s="36" t="s">
        <v>176</v>
      </c>
      <c r="C82" s="36" t="s">
        <v>88</v>
      </c>
      <c r="D82" s="36" t="s">
        <v>89</v>
      </c>
    </row>
    <row r="83" spans="2:4" x14ac:dyDescent="0.3">
      <c r="B83" s="36" t="s">
        <v>177</v>
      </c>
      <c r="C83" s="36" t="s">
        <v>90</v>
      </c>
      <c r="D83" s="36" t="s">
        <v>90</v>
      </c>
    </row>
    <row r="84" spans="2:4" x14ac:dyDescent="0.3">
      <c r="B84" s="36" t="s">
        <v>178</v>
      </c>
      <c r="C84" s="36" t="s">
        <v>96</v>
      </c>
      <c r="D84" s="36" t="s">
        <v>97</v>
      </c>
    </row>
    <row r="85" spans="2:4" x14ac:dyDescent="0.3">
      <c r="B85" s="36" t="s">
        <v>179</v>
      </c>
      <c r="C85" s="36" t="s">
        <v>90</v>
      </c>
      <c r="D85" s="36" t="s">
        <v>95</v>
      </c>
    </row>
    <row r="86" spans="2:4" x14ac:dyDescent="0.3">
      <c r="B86" s="36" t="s">
        <v>180</v>
      </c>
      <c r="C86" s="36" t="s">
        <v>95</v>
      </c>
      <c r="D86" s="36" t="s">
        <v>96</v>
      </c>
    </row>
    <row r="87" spans="2:4" x14ac:dyDescent="0.3">
      <c r="B87" s="36" t="s">
        <v>181</v>
      </c>
      <c r="C87" s="36" t="s">
        <v>88</v>
      </c>
      <c r="D87" s="36" t="s">
        <v>89</v>
      </c>
    </row>
    <row r="88" spans="2:4" x14ac:dyDescent="0.3">
      <c r="B88" s="36" t="s">
        <v>182</v>
      </c>
      <c r="C88" s="36" t="s">
        <v>89</v>
      </c>
      <c r="D88" s="36" t="s">
        <v>90</v>
      </c>
    </row>
    <row r="89" spans="2:4" x14ac:dyDescent="0.3">
      <c r="B89" s="36" t="s">
        <v>183</v>
      </c>
      <c r="C89" s="36" t="s">
        <v>95</v>
      </c>
      <c r="D89" s="36" t="s">
        <v>95</v>
      </c>
    </row>
    <row r="90" spans="2:4" x14ac:dyDescent="0.3">
      <c r="B90" s="36" t="s">
        <v>184</v>
      </c>
      <c r="C90" s="36" t="s">
        <v>96</v>
      </c>
      <c r="D90" s="36" t="s">
        <v>96</v>
      </c>
    </row>
    <row r="91" spans="2:4" x14ac:dyDescent="0.3">
      <c r="B91" s="36" t="s">
        <v>185</v>
      </c>
      <c r="C91" s="36" t="s">
        <v>88</v>
      </c>
      <c r="D91" s="36" t="s">
        <v>88</v>
      </c>
    </row>
    <row r="92" spans="2:4" x14ac:dyDescent="0.3">
      <c r="B92" s="36" t="s">
        <v>186</v>
      </c>
      <c r="C92" s="36" t="s">
        <v>90</v>
      </c>
      <c r="D92" s="36" t="s">
        <v>90</v>
      </c>
    </row>
    <row r="93" spans="2:4" x14ac:dyDescent="0.3">
      <c r="B93" s="36" t="s">
        <v>187</v>
      </c>
      <c r="C93" s="36" t="s">
        <v>96</v>
      </c>
      <c r="D93" s="36" t="s">
        <v>97</v>
      </c>
    </row>
    <row r="94" spans="2:4" x14ac:dyDescent="0.3">
      <c r="B94" s="36" t="s">
        <v>188</v>
      </c>
      <c r="C94" s="36" t="s">
        <v>88</v>
      </c>
      <c r="D94" s="36" t="s">
        <v>90</v>
      </c>
    </row>
    <row r="95" spans="2:4" x14ac:dyDescent="0.3">
      <c r="B95" s="36" t="s">
        <v>189</v>
      </c>
      <c r="C95" s="36" t="s">
        <v>88</v>
      </c>
      <c r="D95" s="36" t="s">
        <v>89</v>
      </c>
    </row>
    <row r="96" spans="2:4" x14ac:dyDescent="0.3">
      <c r="B96" s="36" t="s">
        <v>190</v>
      </c>
      <c r="C96" s="36" t="s">
        <v>88</v>
      </c>
      <c r="D96" s="36" t="s">
        <v>88</v>
      </c>
    </row>
    <row r="97" spans="2:4" x14ac:dyDescent="0.3">
      <c r="B97" s="36" t="s">
        <v>191</v>
      </c>
      <c r="C97" s="36" t="s">
        <v>95</v>
      </c>
      <c r="D97" s="36" t="s">
        <v>95</v>
      </c>
    </row>
    <row r="98" spans="2:4" x14ac:dyDescent="0.3">
      <c r="B98" s="36" t="s">
        <v>192</v>
      </c>
      <c r="C98" s="36" t="s">
        <v>88</v>
      </c>
      <c r="D98" s="36" t="s">
        <v>88</v>
      </c>
    </row>
    <row r="99" spans="2:4" x14ac:dyDescent="0.3">
      <c r="B99" s="36" t="s">
        <v>193</v>
      </c>
      <c r="C99" s="36" t="s">
        <v>89</v>
      </c>
      <c r="D99" s="36" t="s">
        <v>90</v>
      </c>
    </row>
    <row r="100" spans="2:4" x14ac:dyDescent="0.3">
      <c r="B100" s="36" t="s">
        <v>194</v>
      </c>
      <c r="C100" s="36" t="s">
        <v>96</v>
      </c>
      <c r="D100" s="36" t="s">
        <v>97</v>
      </c>
    </row>
    <row r="101" spans="2:4" x14ac:dyDescent="0.3">
      <c r="B101" s="36" t="s">
        <v>195</v>
      </c>
      <c r="C101" s="36" t="s">
        <v>89</v>
      </c>
      <c r="D101" s="36" t="s">
        <v>89</v>
      </c>
    </row>
    <row r="102" spans="2:4" x14ac:dyDescent="0.3">
      <c r="B102" s="36" t="s">
        <v>196</v>
      </c>
      <c r="C102" s="36" t="s">
        <v>96</v>
      </c>
      <c r="D102" s="36" t="s">
        <v>96</v>
      </c>
    </row>
    <row r="103" spans="2:4" x14ac:dyDescent="0.3">
      <c r="B103" s="36" t="s">
        <v>197</v>
      </c>
      <c r="C103" s="36" t="s">
        <v>88</v>
      </c>
      <c r="D103" s="36" t="s">
        <v>88</v>
      </c>
    </row>
    <row r="104" spans="2:4" x14ac:dyDescent="0.3">
      <c r="B104" s="36" t="s">
        <v>198</v>
      </c>
      <c r="C104" s="36" t="s">
        <v>90</v>
      </c>
      <c r="D104" s="36" t="s">
        <v>89</v>
      </c>
    </row>
  </sheetData>
  <dataConsolid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F7301-2050-3F46-B668-B50D2DAEF7B5}">
  <sheetPr>
    <tabColor rgb="FFFF0000"/>
  </sheetPr>
  <dimension ref="A1"/>
  <sheetViews>
    <sheetView workbookViewId="0"/>
  </sheetViews>
  <sheetFormatPr baseColWidth="10" defaultRowHeight="26" x14ac:dyDescent="0.3"/>
  <cols>
    <col min="1" max="16384" width="10.83203125" style="71"/>
  </cols>
  <sheetData/>
  <pageMargins left="0.7" right="0.7" top="0.75" bottom="0.75" header="0.3" footer="0.3"/>
  <drawing r:id="rId1"/>
  <picture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1484-CA71-384E-9C3C-F8091D341E4C}">
  <sheetPr codeName="Sheet20">
    <tabColor rgb="FF00B050"/>
  </sheetPr>
  <dimension ref="B2:B5"/>
  <sheetViews>
    <sheetView workbookViewId="0">
      <selection activeCell="E14" sqref="E14"/>
    </sheetView>
  </sheetViews>
  <sheetFormatPr baseColWidth="10" defaultRowHeight="26" x14ac:dyDescent="0.3"/>
  <cols>
    <col min="1" max="16384" width="10.83203125" style="1"/>
  </cols>
  <sheetData>
    <row r="2" spans="2:2" x14ac:dyDescent="0.3">
      <c r="B2" s="1" t="s">
        <v>229</v>
      </c>
    </row>
    <row r="3" spans="2:2" x14ac:dyDescent="0.3">
      <c r="B3" s="1" t="s">
        <v>230</v>
      </c>
    </row>
    <row r="4" spans="2:2" x14ac:dyDescent="0.3">
      <c r="B4" s="1" t="s">
        <v>231</v>
      </c>
    </row>
    <row r="5" spans="2:2" x14ac:dyDescent="0.3">
      <c r="B5" s="1" t="s">
        <v>232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14"/>
  <sheetViews>
    <sheetView workbookViewId="0"/>
  </sheetViews>
  <sheetFormatPr baseColWidth="10" defaultRowHeight="26" x14ac:dyDescent="0.3"/>
  <cols>
    <col min="1" max="16384" width="10.83203125" style="1"/>
  </cols>
  <sheetData>
    <row r="3" spans="2:3" x14ac:dyDescent="0.3">
      <c r="B3" s="1" t="s">
        <v>84</v>
      </c>
    </row>
    <row r="4" spans="2:3" x14ac:dyDescent="0.3">
      <c r="C4" s="1" t="s">
        <v>57</v>
      </c>
    </row>
    <row r="5" spans="2:3" x14ac:dyDescent="0.3">
      <c r="C5" s="18" t="s">
        <v>58</v>
      </c>
    </row>
    <row r="6" spans="2:3" x14ac:dyDescent="0.3">
      <c r="C6" s="19" t="s">
        <v>59</v>
      </c>
    </row>
    <row r="8" spans="2:3" x14ac:dyDescent="0.3">
      <c r="C8" s="1" t="s">
        <v>57</v>
      </c>
    </row>
    <row r="9" spans="2:3" x14ac:dyDescent="0.3">
      <c r="C9" s="1" t="s">
        <v>273</v>
      </c>
    </row>
    <row r="10" spans="2:3" x14ac:dyDescent="0.3">
      <c r="C10" s="1" t="s">
        <v>274</v>
      </c>
    </row>
    <row r="11" spans="2:3" x14ac:dyDescent="0.3">
      <c r="C11" s="1" t="s">
        <v>275</v>
      </c>
    </row>
    <row r="12" spans="2:3" x14ac:dyDescent="0.3">
      <c r="C12" s="1" t="s">
        <v>276</v>
      </c>
    </row>
    <row r="13" spans="2:3" x14ac:dyDescent="0.3">
      <c r="C13" s="1" t="s">
        <v>277</v>
      </c>
    </row>
    <row r="14" spans="2:3" x14ac:dyDescent="0.3">
      <c r="C14" s="8" t="s">
        <v>278</v>
      </c>
    </row>
  </sheetData>
  <hyperlinks>
    <hyperlink ref="C6" r:id="rId1" xr:uid="{B8238A12-C717-3943-AD8F-58308D688F42}"/>
    <hyperlink ref="C14" r:id="rId2" xr:uid="{6B83C287-694E-A04A-834B-3BB0BFD09D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C12"/>
  <sheetViews>
    <sheetView workbookViewId="0"/>
  </sheetViews>
  <sheetFormatPr baseColWidth="10" defaultRowHeight="26" x14ac:dyDescent="0.3"/>
  <cols>
    <col min="1" max="1" width="10.83203125" style="1"/>
    <col min="2" max="2" width="32.33203125" style="1" customWidth="1"/>
    <col min="3" max="16384" width="10.83203125" style="1"/>
  </cols>
  <sheetData>
    <row r="2" spans="1:3" x14ac:dyDescent="0.3">
      <c r="B2" s="1" t="s">
        <v>77</v>
      </c>
    </row>
    <row r="4" spans="1:3" x14ac:dyDescent="0.3">
      <c r="B4" s="1" t="s">
        <v>304</v>
      </c>
      <c r="C4" s="1">
        <v>1</v>
      </c>
    </row>
    <row r="5" spans="1:3" x14ac:dyDescent="0.3">
      <c r="B5" s="1" t="s">
        <v>305</v>
      </c>
      <c r="C5" s="1">
        <v>1</v>
      </c>
    </row>
    <row r="6" spans="1:3" x14ac:dyDescent="0.3">
      <c r="A6" s="13"/>
      <c r="B6" s="1" t="s">
        <v>306</v>
      </c>
      <c r="C6" s="1">
        <v>1</v>
      </c>
    </row>
    <row r="7" spans="1:3" x14ac:dyDescent="0.3">
      <c r="B7" s="1" t="s">
        <v>307</v>
      </c>
      <c r="C7" s="1">
        <v>1</v>
      </c>
    </row>
    <row r="8" spans="1:3" x14ac:dyDescent="0.3">
      <c r="B8" s="1" t="s">
        <v>308</v>
      </c>
      <c r="C8" s="1">
        <v>1</v>
      </c>
    </row>
    <row r="9" spans="1:3" x14ac:dyDescent="0.3">
      <c r="B9" s="1" t="s">
        <v>309</v>
      </c>
      <c r="C9" s="1">
        <v>1</v>
      </c>
    </row>
    <row r="10" spans="1:3" x14ac:dyDescent="0.3">
      <c r="B10" s="1" t="s">
        <v>310</v>
      </c>
      <c r="C10" s="1">
        <v>1</v>
      </c>
    </row>
    <row r="11" spans="1:3" x14ac:dyDescent="0.3">
      <c r="B11" s="1" t="s">
        <v>311</v>
      </c>
      <c r="C11" s="1">
        <v>2</v>
      </c>
    </row>
    <row r="12" spans="1:3" x14ac:dyDescent="0.3">
      <c r="B12" s="1" t="s">
        <v>312</v>
      </c>
      <c r="C12" s="1">
        <v>1</v>
      </c>
    </row>
  </sheetData>
  <phoneticPr fontId="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12</v>
      </c>
      <c r="C2" s="10" t="s">
        <v>13</v>
      </c>
      <c r="D2" s="10" t="s">
        <v>14</v>
      </c>
      <c r="E2" s="10" t="s">
        <v>15</v>
      </c>
    </row>
    <row r="3" spans="2:5" hidden="1" x14ac:dyDescent="0.3">
      <c r="B3" s="11">
        <v>43982</v>
      </c>
      <c r="C3" s="10">
        <v>13.3</v>
      </c>
      <c r="D3" s="10">
        <v>0.12</v>
      </c>
      <c r="E3" s="10">
        <v>13.42</v>
      </c>
    </row>
    <row r="4" spans="2:5" hidden="1" x14ac:dyDescent="0.3">
      <c r="B4" s="11">
        <v>43951</v>
      </c>
      <c r="C4" s="10">
        <v>14.7</v>
      </c>
      <c r="D4" s="10">
        <v>0.33</v>
      </c>
      <c r="E4" s="10">
        <v>15.03</v>
      </c>
    </row>
    <row r="5" spans="2:5" hidden="1" x14ac:dyDescent="0.3">
      <c r="B5" s="11">
        <v>43921</v>
      </c>
      <c r="C5" s="10">
        <v>4.4000000000000004</v>
      </c>
      <c r="D5" s="10">
        <v>1.54</v>
      </c>
      <c r="E5" s="10">
        <v>5.94</v>
      </c>
    </row>
    <row r="6" spans="2:5" hidden="1" x14ac:dyDescent="0.3">
      <c r="B6" s="11">
        <v>43890</v>
      </c>
      <c r="C6" s="10">
        <v>3.5</v>
      </c>
      <c r="D6" s="10">
        <v>2.33</v>
      </c>
      <c r="E6" s="10">
        <v>5.83</v>
      </c>
    </row>
    <row r="7" spans="2:5" hidden="1" x14ac:dyDescent="0.3">
      <c r="B7" s="11">
        <v>43861</v>
      </c>
      <c r="C7" s="10">
        <v>3.6</v>
      </c>
      <c r="D7" s="10">
        <v>2.4900000000000002</v>
      </c>
      <c r="E7" s="10">
        <v>6.09</v>
      </c>
    </row>
    <row r="8" spans="2:5" hidden="1" x14ac:dyDescent="0.3">
      <c r="B8" s="11">
        <v>43830</v>
      </c>
      <c r="C8" s="10">
        <v>3.5</v>
      </c>
      <c r="D8" s="10">
        <v>2.29</v>
      </c>
      <c r="E8" s="10">
        <v>5.79</v>
      </c>
    </row>
    <row r="9" spans="2:5" hidden="1" x14ac:dyDescent="0.3">
      <c r="B9" s="11">
        <v>43799</v>
      </c>
      <c r="C9" s="10">
        <v>3.5</v>
      </c>
      <c r="D9" s="10">
        <v>2.0499999999999998</v>
      </c>
      <c r="E9" s="10">
        <v>5.55</v>
      </c>
    </row>
    <row r="10" spans="2:5" hidden="1" x14ac:dyDescent="0.3">
      <c r="B10" s="11">
        <v>43769</v>
      </c>
      <c r="C10" s="10">
        <v>3.6</v>
      </c>
      <c r="D10" s="10">
        <v>1.76</v>
      </c>
      <c r="E10" s="10">
        <v>5.36</v>
      </c>
    </row>
    <row r="11" spans="2:5" hidden="1" x14ac:dyDescent="0.3">
      <c r="B11" s="11">
        <v>43738</v>
      </c>
      <c r="C11" s="10">
        <v>3.5</v>
      </c>
      <c r="D11" s="10">
        <v>1.71</v>
      </c>
      <c r="E11" s="10">
        <v>5.21</v>
      </c>
    </row>
    <row r="12" spans="2:5" hidden="1" x14ac:dyDescent="0.3">
      <c r="B12" s="11">
        <v>43708</v>
      </c>
      <c r="C12" s="10">
        <v>3.7</v>
      </c>
      <c r="D12" s="10">
        <v>1.75</v>
      </c>
      <c r="E12" s="10">
        <v>5.45</v>
      </c>
    </row>
    <row r="13" spans="2:5" hidden="1" x14ac:dyDescent="0.3">
      <c r="B13" s="11">
        <v>43616</v>
      </c>
      <c r="C13" s="10">
        <v>3.6</v>
      </c>
      <c r="D13" s="10">
        <v>1.79</v>
      </c>
      <c r="E13" s="10">
        <v>5.39</v>
      </c>
    </row>
    <row r="14" spans="2:5" hidden="1" x14ac:dyDescent="0.3">
      <c r="B14" s="11">
        <v>43585</v>
      </c>
      <c r="C14" s="10">
        <v>3.6</v>
      </c>
      <c r="D14" s="10">
        <v>2</v>
      </c>
      <c r="E14" s="10">
        <v>5.6</v>
      </c>
    </row>
    <row r="15" spans="2:5" hidden="1" x14ac:dyDescent="0.3">
      <c r="B15" s="11">
        <v>43555</v>
      </c>
      <c r="C15" s="10">
        <v>3.8</v>
      </c>
      <c r="D15" s="10">
        <v>1.86</v>
      </c>
      <c r="E15" s="10">
        <v>5.66</v>
      </c>
    </row>
    <row r="16" spans="2:5" hidden="1" x14ac:dyDescent="0.3">
      <c r="B16" s="11">
        <v>43524</v>
      </c>
      <c r="C16" s="10">
        <v>3.8</v>
      </c>
      <c r="D16" s="10">
        <v>1.52</v>
      </c>
      <c r="E16" s="10">
        <v>5.32</v>
      </c>
    </row>
    <row r="17" spans="2:5" hidden="1" x14ac:dyDescent="0.3">
      <c r="B17" s="11">
        <v>43496</v>
      </c>
      <c r="C17" s="10">
        <v>4</v>
      </c>
      <c r="D17" s="10">
        <v>1.55</v>
      </c>
      <c r="E17" s="10">
        <v>5.55</v>
      </c>
    </row>
    <row r="18" spans="2:5" hidden="1" x14ac:dyDescent="0.3">
      <c r="B18" s="11">
        <v>43465</v>
      </c>
      <c r="C18" s="10">
        <v>3.9</v>
      </c>
      <c r="D18" s="10">
        <v>1.91</v>
      </c>
      <c r="E18" s="10">
        <v>5.81</v>
      </c>
    </row>
    <row r="19" spans="2:5" hidden="1" x14ac:dyDescent="0.3">
      <c r="B19" s="11">
        <v>43434</v>
      </c>
      <c r="C19" s="10">
        <v>3.7</v>
      </c>
      <c r="D19" s="10">
        <v>2.1800000000000002</v>
      </c>
      <c r="E19" s="10">
        <v>5.88</v>
      </c>
    </row>
    <row r="20" spans="2:5" hidden="1" x14ac:dyDescent="0.3">
      <c r="B20" s="11">
        <v>43404</v>
      </c>
      <c r="C20" s="10">
        <v>3.7</v>
      </c>
      <c r="D20" s="10">
        <v>2.52</v>
      </c>
      <c r="E20" s="10">
        <v>6.22</v>
      </c>
    </row>
    <row r="21" spans="2:5" hidden="1" x14ac:dyDescent="0.3">
      <c r="B21" s="11">
        <v>43373</v>
      </c>
      <c r="C21" s="10">
        <v>3.7</v>
      </c>
      <c r="D21" s="10">
        <v>2.2799999999999998</v>
      </c>
      <c r="E21" s="10">
        <v>5.98</v>
      </c>
    </row>
    <row r="22" spans="2:5" hidden="1" x14ac:dyDescent="0.3">
      <c r="B22" s="11">
        <v>43343</v>
      </c>
      <c r="C22" s="10">
        <v>3.9</v>
      </c>
      <c r="D22" s="10">
        <v>2.7</v>
      </c>
      <c r="E22" s="10">
        <v>6.6</v>
      </c>
    </row>
    <row r="23" spans="2:5" hidden="1" x14ac:dyDescent="0.3">
      <c r="B23" s="11">
        <v>43312</v>
      </c>
      <c r="C23" s="10">
        <v>3.9</v>
      </c>
      <c r="D23" s="10">
        <v>2.95</v>
      </c>
      <c r="E23" s="10">
        <v>6.85</v>
      </c>
    </row>
    <row r="24" spans="2:5" hidden="1" x14ac:dyDescent="0.3">
      <c r="B24" s="11">
        <v>43281</v>
      </c>
      <c r="C24" s="10">
        <v>4</v>
      </c>
      <c r="D24" s="10">
        <v>2.87</v>
      </c>
      <c r="E24" s="10">
        <v>6.87</v>
      </c>
    </row>
    <row r="25" spans="2:5" hidden="1" x14ac:dyDescent="0.3">
      <c r="B25" s="11">
        <v>43251</v>
      </c>
      <c r="C25" s="10">
        <v>3.8</v>
      </c>
      <c r="D25" s="10">
        <v>2.8</v>
      </c>
      <c r="E25" s="10">
        <v>6.6</v>
      </c>
    </row>
    <row r="26" spans="2:5" hidden="1" x14ac:dyDescent="0.3">
      <c r="B26" s="11">
        <v>43220</v>
      </c>
      <c r="C26" s="10">
        <v>3.9</v>
      </c>
      <c r="D26" s="10">
        <v>2.46</v>
      </c>
      <c r="E26" s="10">
        <v>6.36</v>
      </c>
    </row>
    <row r="27" spans="2:5" hidden="1"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12</v>
      </c>
      <c r="C2" s="10" t="s">
        <v>13</v>
      </c>
      <c r="D2" s="10" t="s">
        <v>14</v>
      </c>
      <c r="E2" s="10" t="s">
        <v>15</v>
      </c>
    </row>
    <row r="3" spans="2:5" x14ac:dyDescent="0.3">
      <c r="B3" s="11">
        <v>43982</v>
      </c>
      <c r="C3" s="10">
        <v>13.3</v>
      </c>
      <c r="D3" s="10">
        <v>0.12</v>
      </c>
      <c r="E3" s="10">
        <v>13.42</v>
      </c>
    </row>
    <row r="4" spans="2:5" x14ac:dyDescent="0.3">
      <c r="B4" s="11">
        <v>43951</v>
      </c>
      <c r="C4" s="10">
        <v>14.7</v>
      </c>
      <c r="D4" s="10">
        <v>0.33</v>
      </c>
      <c r="E4" s="10">
        <v>15.03</v>
      </c>
    </row>
    <row r="5" spans="2:5" x14ac:dyDescent="0.3">
      <c r="B5" s="11">
        <v>43921</v>
      </c>
      <c r="C5" s="10">
        <v>4.4000000000000004</v>
      </c>
      <c r="D5" s="10">
        <v>1.54</v>
      </c>
      <c r="E5" s="10">
        <v>5.94</v>
      </c>
    </row>
    <row r="6" spans="2:5" x14ac:dyDescent="0.3">
      <c r="B6" s="11">
        <v>43890</v>
      </c>
      <c r="C6" s="10">
        <v>3.5</v>
      </c>
      <c r="D6" s="10">
        <v>2.33</v>
      </c>
      <c r="E6" s="10">
        <v>5.83</v>
      </c>
    </row>
    <row r="7" spans="2:5" x14ac:dyDescent="0.3">
      <c r="B7" s="11">
        <v>43861</v>
      </c>
      <c r="C7" s="10">
        <v>3.6</v>
      </c>
      <c r="D7" s="10">
        <v>2.4900000000000002</v>
      </c>
      <c r="E7" s="10">
        <v>6.09</v>
      </c>
    </row>
    <row r="8" spans="2:5" x14ac:dyDescent="0.3">
      <c r="B8" s="11">
        <v>43830</v>
      </c>
      <c r="C8" s="10">
        <v>3.5</v>
      </c>
      <c r="D8" s="10">
        <v>2.29</v>
      </c>
      <c r="E8" s="10">
        <v>5.79</v>
      </c>
    </row>
    <row r="9" spans="2:5" x14ac:dyDescent="0.3">
      <c r="B9" s="11">
        <v>43799</v>
      </c>
      <c r="C9" s="10">
        <v>3.5</v>
      </c>
      <c r="D9" s="10">
        <v>2.0499999999999998</v>
      </c>
      <c r="E9" s="10">
        <v>5.55</v>
      </c>
    </row>
    <row r="10" spans="2:5" x14ac:dyDescent="0.3">
      <c r="B10" s="11">
        <v>43769</v>
      </c>
      <c r="C10" s="10">
        <v>3.6</v>
      </c>
      <c r="D10" s="10">
        <v>1.76</v>
      </c>
      <c r="E10" s="10">
        <v>5.36</v>
      </c>
    </row>
    <row r="11" spans="2:5" x14ac:dyDescent="0.3">
      <c r="B11" s="11">
        <v>43738</v>
      </c>
      <c r="C11" s="10">
        <v>3.5</v>
      </c>
      <c r="D11" s="10">
        <v>1.71</v>
      </c>
      <c r="E11" s="10">
        <v>5.21</v>
      </c>
    </row>
    <row r="12" spans="2:5" x14ac:dyDescent="0.3">
      <c r="B12" s="11">
        <v>43708</v>
      </c>
      <c r="C12" s="10">
        <v>3.7</v>
      </c>
      <c r="D12" s="10">
        <v>1.75</v>
      </c>
      <c r="E12" s="10">
        <v>5.45</v>
      </c>
    </row>
    <row r="13" spans="2:5" x14ac:dyDescent="0.3">
      <c r="B13" s="11">
        <v>43616</v>
      </c>
      <c r="C13" s="10">
        <v>3.6</v>
      </c>
      <c r="D13" s="10">
        <v>1.79</v>
      </c>
      <c r="E13" s="10">
        <v>5.39</v>
      </c>
    </row>
    <row r="14" spans="2:5" x14ac:dyDescent="0.3">
      <c r="B14" s="11">
        <v>43585</v>
      </c>
      <c r="C14" s="10">
        <v>3.6</v>
      </c>
      <c r="D14" s="10">
        <v>2</v>
      </c>
      <c r="E14" s="10">
        <v>5.6</v>
      </c>
    </row>
    <row r="15" spans="2:5" x14ac:dyDescent="0.3">
      <c r="B15" s="11">
        <v>43555</v>
      </c>
      <c r="C15" s="10">
        <v>3.8</v>
      </c>
      <c r="D15" s="10">
        <v>1.86</v>
      </c>
      <c r="E15" s="10">
        <v>5.66</v>
      </c>
    </row>
    <row r="16" spans="2:5"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2F74-7D21-0E4B-9428-0231991F48B9}">
  <sheetPr>
    <tabColor rgb="FFFFFF00"/>
  </sheetPr>
  <dimension ref="B4:R24"/>
  <sheetViews>
    <sheetView zoomScaleNormal="100" workbookViewId="0"/>
  </sheetViews>
  <sheetFormatPr baseColWidth="10" defaultRowHeight="26" x14ac:dyDescent="0.3"/>
  <cols>
    <col min="1" max="16384" width="10.83203125" style="1"/>
  </cols>
  <sheetData>
    <row r="4" spans="2:18" x14ac:dyDescent="0.3">
      <c r="B4" s="5">
        <v>1</v>
      </c>
      <c r="C4" s="5">
        <v>2</v>
      </c>
      <c r="D4" s="5">
        <v>3</v>
      </c>
      <c r="F4" s="5">
        <v>1</v>
      </c>
      <c r="G4" s="5">
        <v>2</v>
      </c>
      <c r="H4" s="5">
        <v>3</v>
      </c>
    </row>
    <row r="5" spans="2:18" x14ac:dyDescent="0.3">
      <c r="F5" s="5">
        <v>4</v>
      </c>
      <c r="G5" s="5">
        <v>5</v>
      </c>
      <c r="H5" s="5">
        <v>6</v>
      </c>
    </row>
    <row r="6" spans="2:18" x14ac:dyDescent="0.3">
      <c r="F6" s="5">
        <v>7</v>
      </c>
      <c r="G6" s="5">
        <v>8</v>
      </c>
      <c r="H6" s="5">
        <v>9</v>
      </c>
    </row>
    <row r="7" spans="2:18" x14ac:dyDescent="0.3">
      <c r="N7" s="14"/>
      <c r="O7" s="14"/>
      <c r="P7" s="14"/>
      <c r="Q7" s="14"/>
      <c r="R7" s="14"/>
    </row>
    <row r="8" spans="2:18" x14ac:dyDescent="0.3">
      <c r="F8" s="6">
        <f>B4*F4+C4*F5+D4*F6</f>
        <v>30</v>
      </c>
      <c r="G8" s="6">
        <f>B4*G4+C4*G5+D4*G6</f>
        <v>36</v>
      </c>
      <c r="H8" s="6">
        <f>B4*H4+C4*H5+D4*H6</f>
        <v>42</v>
      </c>
      <c r="N8" s="14"/>
      <c r="O8" s="14"/>
      <c r="P8" s="14"/>
      <c r="Q8" s="14"/>
      <c r="R8" s="14"/>
    </row>
    <row r="9" spans="2:18" x14ac:dyDescent="0.3">
      <c r="N9" s="14"/>
      <c r="O9" s="14"/>
      <c r="P9" s="14"/>
      <c r="Q9" s="14"/>
      <c r="R9" s="14"/>
    </row>
    <row r="10" spans="2:18" x14ac:dyDescent="0.3">
      <c r="N10" s="14"/>
      <c r="O10" s="14"/>
      <c r="P10" s="14"/>
      <c r="Q10" s="14"/>
      <c r="R10" s="14"/>
    </row>
    <row r="23" spans="2:2" x14ac:dyDescent="0.3">
      <c r="B23" s="9"/>
    </row>
    <row r="24" spans="2:2" x14ac:dyDescent="0.3">
      <c r="B24" s="9"/>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6F9F-E950-D048-B6A9-EEA66C107389}">
  <sheetPr codeName="Sheet11">
    <tabColor rgb="FFFFFF00"/>
  </sheetPr>
  <dimension ref="B4:R24"/>
  <sheetViews>
    <sheetView zoomScaleNormal="100" workbookViewId="0"/>
  </sheetViews>
  <sheetFormatPr baseColWidth="10" defaultRowHeight="26" x14ac:dyDescent="0.3"/>
  <cols>
    <col min="1" max="16384" width="10.83203125" style="1"/>
  </cols>
  <sheetData>
    <row r="4" spans="2:18" x14ac:dyDescent="0.3">
      <c r="B4" s="5">
        <v>1</v>
      </c>
      <c r="C4" s="5">
        <v>2</v>
      </c>
      <c r="D4" s="5">
        <v>3</v>
      </c>
      <c r="F4" s="5">
        <v>1</v>
      </c>
    </row>
    <row r="5" spans="2:18" x14ac:dyDescent="0.3">
      <c r="F5" s="5">
        <v>4</v>
      </c>
    </row>
    <row r="6" spans="2:18" x14ac:dyDescent="0.3">
      <c r="F6" s="5">
        <v>7</v>
      </c>
    </row>
    <row r="7" spans="2:18" x14ac:dyDescent="0.3">
      <c r="N7" s="14"/>
      <c r="O7" s="14"/>
      <c r="P7" s="14"/>
      <c r="Q7" s="14"/>
      <c r="R7" s="14"/>
    </row>
    <row r="8" spans="2:18" x14ac:dyDescent="0.3">
      <c r="F8" s="6">
        <f>B4*F4+C4*F5+D4*F6</f>
        <v>30</v>
      </c>
      <c r="N8" s="14"/>
      <c r="O8" s="14"/>
      <c r="P8" s="14"/>
      <c r="Q8" s="14"/>
      <c r="R8" s="14"/>
    </row>
    <row r="9" spans="2:18" x14ac:dyDescent="0.3">
      <c r="N9" s="14"/>
      <c r="O9" s="14"/>
      <c r="P9" s="14"/>
      <c r="Q9" s="14"/>
      <c r="R9" s="14"/>
    </row>
    <row r="10" spans="2:18" x14ac:dyDescent="0.3">
      <c r="N10" s="14"/>
      <c r="O10" s="14"/>
      <c r="P10" s="14"/>
      <c r="Q10" s="14"/>
      <c r="R10" s="14"/>
    </row>
    <row r="23" spans="2:2" x14ac:dyDescent="0.3">
      <c r="B23" s="9"/>
    </row>
    <row r="24" spans="2:2" x14ac:dyDescent="0.3">
      <c r="B24" s="9"/>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7"/>
    <col min="10" max="16384" width="10.83203125" style="1"/>
  </cols>
  <sheetData>
    <row r="2" spans="2:15" x14ac:dyDescent="0.3">
      <c r="B2" s="26" t="s">
        <v>85</v>
      </c>
      <c r="C2" s="26" t="s">
        <v>86</v>
      </c>
      <c r="D2" s="26" t="s">
        <v>87</v>
      </c>
    </row>
    <row r="3" spans="2:15" x14ac:dyDescent="0.3">
      <c r="C3" s="1" t="s">
        <v>88</v>
      </c>
      <c r="D3" s="1" t="s">
        <v>88</v>
      </c>
      <c r="G3" s="27" t="s">
        <v>88</v>
      </c>
      <c r="H3" s="27" t="s">
        <v>89</v>
      </c>
      <c r="I3" s="27" t="s">
        <v>90</v>
      </c>
    </row>
    <row r="4" spans="2:15" x14ac:dyDescent="0.3">
      <c r="C4" s="1" t="s">
        <v>88</v>
      </c>
      <c r="D4" s="1" t="s">
        <v>88</v>
      </c>
      <c r="F4" s="27" t="s">
        <v>88</v>
      </c>
      <c r="G4" s="28">
        <v>1</v>
      </c>
      <c r="H4" s="28">
        <v>0</v>
      </c>
      <c r="I4" s="28">
        <v>0</v>
      </c>
    </row>
    <row r="5" spans="2:15" x14ac:dyDescent="0.3">
      <c r="C5" s="1" t="s">
        <v>88</v>
      </c>
      <c r="D5" s="1" t="s">
        <v>88</v>
      </c>
      <c r="F5" s="27" t="s">
        <v>89</v>
      </c>
      <c r="G5" s="28">
        <v>0.5</v>
      </c>
      <c r="H5" s="28">
        <v>0</v>
      </c>
      <c r="I5" s="28">
        <v>0.5</v>
      </c>
    </row>
    <row r="6" spans="2:15" x14ac:dyDescent="0.3">
      <c r="C6" s="1" t="s">
        <v>89</v>
      </c>
      <c r="D6" s="1" t="s">
        <v>88</v>
      </c>
      <c r="F6" s="27" t="s">
        <v>90</v>
      </c>
      <c r="G6" s="28">
        <v>0</v>
      </c>
      <c r="H6" s="28">
        <v>0</v>
      </c>
      <c r="I6" s="28">
        <v>1</v>
      </c>
    </row>
    <row r="7" spans="2:15" x14ac:dyDescent="0.3">
      <c r="C7" s="1" t="s">
        <v>89</v>
      </c>
      <c r="D7" s="1" t="s">
        <v>88</v>
      </c>
    </row>
    <row r="8" spans="2:15" x14ac:dyDescent="0.3">
      <c r="C8" s="1" t="s">
        <v>89</v>
      </c>
      <c r="D8" s="1" t="s">
        <v>90</v>
      </c>
    </row>
    <row r="9" spans="2:15" x14ac:dyDescent="0.3">
      <c r="C9" s="1" t="s">
        <v>89</v>
      </c>
      <c r="D9" s="1" t="s">
        <v>90</v>
      </c>
      <c r="L9" s="23"/>
      <c r="M9" s="56"/>
      <c r="N9" s="56"/>
      <c r="O9" s="56"/>
    </row>
    <row r="10" spans="2:15" x14ac:dyDescent="0.3">
      <c r="C10" s="1" t="s">
        <v>90</v>
      </c>
      <c r="D10" s="1" t="s">
        <v>90</v>
      </c>
      <c r="L10" s="23"/>
      <c r="M10" s="23"/>
      <c r="N10" s="56"/>
      <c r="O10" s="56"/>
    </row>
    <row r="11" spans="2:15" x14ac:dyDescent="0.3">
      <c r="C11" s="1" t="s">
        <v>90</v>
      </c>
      <c r="D11" s="1" t="s">
        <v>90</v>
      </c>
      <c r="L11" s="23"/>
      <c r="M11" s="56"/>
      <c r="N11" s="56"/>
      <c r="O11" s="56"/>
    </row>
    <row r="12" spans="2:15" x14ac:dyDescent="0.3">
      <c r="C12" s="1" t="s">
        <v>90</v>
      </c>
      <c r="D12" s="1" t="s">
        <v>90</v>
      </c>
      <c r="L12" s="23"/>
      <c r="M12" s="56"/>
      <c r="N12" s="56"/>
      <c r="O12" s="56"/>
    </row>
    <row r="13" spans="2:15" x14ac:dyDescent="0.3">
      <c r="L13" s="23"/>
      <c r="M13" s="23"/>
      <c r="N13" s="56"/>
      <c r="O13" s="56"/>
    </row>
    <row r="14" spans="2:15" x14ac:dyDescent="0.3">
      <c r="L14" s="23"/>
      <c r="M14" s="23"/>
      <c r="N14" s="23"/>
      <c r="O14" s="56"/>
    </row>
    <row r="15" spans="2:15" x14ac:dyDescent="0.3">
      <c r="L15" s="23"/>
      <c r="M15" s="23"/>
      <c r="N15" s="23"/>
      <c r="O15" s="56"/>
    </row>
  </sheetData>
  <pageMargins left="0.7" right="0.7" top="0.75" bottom="0.75" header="0.3" footer="0.3"/>
  <pageSetup orientation="portrait" horizontalDpi="0" verticalDpi="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7"/>
    <col min="10" max="16384" width="10.83203125" style="1"/>
  </cols>
  <sheetData>
    <row r="2" spans="2:17" x14ac:dyDescent="0.3">
      <c r="B2" s="26" t="s">
        <v>85</v>
      </c>
      <c r="C2" s="26" t="s">
        <v>86</v>
      </c>
      <c r="D2" s="26" t="s">
        <v>87</v>
      </c>
      <c r="F2" s="27" t="s">
        <v>91</v>
      </c>
      <c r="G2" s="1"/>
      <c r="H2" s="1"/>
      <c r="O2" s="27" t="s">
        <v>92</v>
      </c>
    </row>
    <row r="3" spans="2:17" x14ac:dyDescent="0.3">
      <c r="C3" s="1" t="s">
        <v>88</v>
      </c>
      <c r="D3" s="1" t="s">
        <v>88</v>
      </c>
      <c r="F3" s="27" t="s">
        <v>88</v>
      </c>
      <c r="G3" s="27" t="s">
        <v>89</v>
      </c>
      <c r="H3" s="27" t="s">
        <v>90</v>
      </c>
      <c r="J3" s="27"/>
      <c r="K3" s="27" t="s">
        <v>88</v>
      </c>
      <c r="L3" s="27" t="s">
        <v>89</v>
      </c>
      <c r="M3" s="27" t="s">
        <v>90</v>
      </c>
      <c r="O3" s="27" t="s">
        <v>88</v>
      </c>
      <c r="P3" s="27" t="s">
        <v>89</v>
      </c>
      <c r="Q3" s="27" t="s">
        <v>90</v>
      </c>
    </row>
    <row r="4" spans="2:17" x14ac:dyDescent="0.3">
      <c r="C4" s="1" t="s">
        <v>88</v>
      </c>
      <c r="D4" s="1" t="s">
        <v>88</v>
      </c>
      <c r="F4" s="29">
        <v>20</v>
      </c>
      <c r="G4" s="30">
        <v>30</v>
      </c>
      <c r="H4" s="31">
        <v>10</v>
      </c>
      <c r="J4" s="27" t="s">
        <v>88</v>
      </c>
      <c r="K4" s="32">
        <v>1</v>
      </c>
      <c r="L4" s="32">
        <v>0</v>
      </c>
      <c r="M4" s="32">
        <v>0</v>
      </c>
      <c r="O4" s="33">
        <f>F4*K4+G4*K5+H4*K6</f>
        <v>35</v>
      </c>
      <c r="P4" s="33">
        <f>F4*L4+G4*L5+H4*L6</f>
        <v>0</v>
      </c>
      <c r="Q4" s="33">
        <f>F4*M4+G4*M5+H4*M6</f>
        <v>25</v>
      </c>
    </row>
    <row r="5" spans="2:17" x14ac:dyDescent="0.3">
      <c r="C5" s="1" t="s">
        <v>88</v>
      </c>
      <c r="D5" s="1" t="s">
        <v>88</v>
      </c>
      <c r="J5" s="27" t="s">
        <v>89</v>
      </c>
      <c r="K5" s="28">
        <v>0.5</v>
      </c>
      <c r="L5" s="28">
        <v>0</v>
      </c>
      <c r="M5" s="28">
        <v>0.5</v>
      </c>
    </row>
    <row r="6" spans="2:17" x14ac:dyDescent="0.3">
      <c r="C6" s="1" t="s">
        <v>89</v>
      </c>
      <c r="D6" s="1" t="s">
        <v>88</v>
      </c>
      <c r="J6" s="27" t="s">
        <v>90</v>
      </c>
      <c r="K6" s="34">
        <v>0</v>
      </c>
      <c r="L6" s="34">
        <v>0</v>
      </c>
      <c r="M6" s="34">
        <v>1</v>
      </c>
    </row>
    <row r="7" spans="2:17" x14ac:dyDescent="0.3">
      <c r="C7" s="1" t="s">
        <v>89</v>
      </c>
      <c r="D7" s="1" t="s">
        <v>88</v>
      </c>
    </row>
    <row r="8" spans="2:17" x14ac:dyDescent="0.3">
      <c r="C8" s="1" t="s">
        <v>89</v>
      </c>
      <c r="D8" s="1" t="s">
        <v>90</v>
      </c>
    </row>
    <row r="9" spans="2:17" x14ac:dyDescent="0.3">
      <c r="C9" s="1" t="s">
        <v>89</v>
      </c>
      <c r="D9" s="1" t="s">
        <v>90</v>
      </c>
      <c r="E9" s="65"/>
    </row>
    <row r="10" spans="2:17" x14ac:dyDescent="0.3">
      <c r="C10" s="1" t="s">
        <v>90</v>
      </c>
      <c r="D10" s="1" t="s">
        <v>90</v>
      </c>
    </row>
    <row r="11" spans="2:17" x14ac:dyDescent="0.3">
      <c r="C11" s="1" t="s">
        <v>90</v>
      </c>
      <c r="D11" s="1" t="s">
        <v>90</v>
      </c>
    </row>
    <row r="12" spans="2:17" x14ac:dyDescent="0.3">
      <c r="C12" s="1" t="s">
        <v>90</v>
      </c>
      <c r="D12" s="1" t="s">
        <v>90</v>
      </c>
    </row>
    <row r="25" spans="6:6" x14ac:dyDescent="0.3">
      <c r="F25" s="69" t="s">
        <v>269</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2E85-57EF-8646-86C9-299CD833A980}">
  <sheetPr codeName="Sheet7">
    <tabColor rgb="FFFFFF00"/>
  </sheetPr>
  <dimension ref="B2:J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9" width="10.83203125" style="1"/>
    <col min="10" max="10" width="23" style="1" bestFit="1" customWidth="1"/>
    <col min="11" max="16384" width="10.83203125" style="1"/>
  </cols>
  <sheetData>
    <row r="2" spans="2:10" x14ac:dyDescent="0.3">
      <c r="F2" s="7" t="s">
        <v>72</v>
      </c>
      <c r="G2" s="7" t="s">
        <v>63</v>
      </c>
      <c r="H2" s="7"/>
      <c r="I2" s="7" t="s">
        <v>76</v>
      </c>
      <c r="J2" s="7" t="s">
        <v>63</v>
      </c>
    </row>
    <row r="3" spans="2:10" x14ac:dyDescent="0.3">
      <c r="B3" s="1" t="s">
        <v>3</v>
      </c>
      <c r="C3" s="2">
        <v>2000000</v>
      </c>
      <c r="F3" s="1">
        <v>1</v>
      </c>
      <c r="G3" s="1">
        <f>(1+$C$4)^-F3</f>
        <v>0.970873786407767</v>
      </c>
      <c r="I3" s="1">
        <v>1</v>
      </c>
      <c r="J3" s="1">
        <f>(1+$C$4/2)^-I3</f>
        <v>0.98522167487684742</v>
      </c>
    </row>
    <row r="4" spans="2:10" x14ac:dyDescent="0.3">
      <c r="B4" s="1" t="s">
        <v>0</v>
      </c>
      <c r="C4" s="3">
        <v>0.03</v>
      </c>
      <c r="F4" s="1">
        <v>2</v>
      </c>
      <c r="G4" s="1">
        <f t="shared" ref="G4:G12" si="0">(1+$C$4)^-F4</f>
        <v>0.94259590913375435</v>
      </c>
      <c r="I4" s="1">
        <v>2</v>
      </c>
      <c r="J4" s="1">
        <f t="shared" ref="J4:J22" si="1">(1+$C$4/2)^-I4</f>
        <v>0.9706617486471405</v>
      </c>
    </row>
    <row r="5" spans="2:10" x14ac:dyDescent="0.3">
      <c r="B5" s="1" t="s">
        <v>2</v>
      </c>
      <c r="C5" s="3">
        <v>0.04</v>
      </c>
      <c r="F5" s="1">
        <v>3</v>
      </c>
      <c r="G5" s="1">
        <f t="shared" si="0"/>
        <v>0.91514165935315961</v>
      </c>
      <c r="I5" s="1">
        <v>3</v>
      </c>
      <c r="J5" s="1">
        <f t="shared" si="1"/>
        <v>0.95631699374102519</v>
      </c>
    </row>
    <row r="6" spans="2:10" x14ac:dyDescent="0.3">
      <c r="B6" s="1" t="s">
        <v>1</v>
      </c>
      <c r="C6" s="1">
        <v>10</v>
      </c>
      <c r="F6" s="1">
        <v>4</v>
      </c>
      <c r="G6" s="1">
        <f t="shared" si="0"/>
        <v>0.888487047915689</v>
      </c>
      <c r="I6" s="1">
        <v>4</v>
      </c>
      <c r="J6" s="1">
        <f t="shared" si="1"/>
        <v>0.94218423028672449</v>
      </c>
    </row>
    <row r="7" spans="2:10" x14ac:dyDescent="0.3">
      <c r="B7" s="1" t="s">
        <v>16</v>
      </c>
      <c r="C7" s="1">
        <v>2</v>
      </c>
      <c r="F7" s="1">
        <v>5</v>
      </c>
      <c r="G7" s="1">
        <f t="shared" si="0"/>
        <v>0.86260878438416411</v>
      </c>
      <c r="I7" s="1">
        <v>5</v>
      </c>
      <c r="J7" s="1">
        <f t="shared" si="1"/>
        <v>0.92826032540563996</v>
      </c>
    </row>
    <row r="8" spans="2:10" x14ac:dyDescent="0.3">
      <c r="F8" s="1">
        <v>6</v>
      </c>
      <c r="G8" s="1">
        <f t="shared" si="0"/>
        <v>0.83748425668365445</v>
      </c>
      <c r="I8" s="1">
        <v>6</v>
      </c>
      <c r="J8" s="1">
        <f t="shared" si="1"/>
        <v>0.91454219251787205</v>
      </c>
    </row>
    <row r="9" spans="2:10" x14ac:dyDescent="0.3">
      <c r="F9" s="1">
        <v>7</v>
      </c>
      <c r="G9" s="1">
        <f t="shared" si="0"/>
        <v>0.81309151134335378</v>
      </c>
      <c r="I9" s="1">
        <v>7</v>
      </c>
      <c r="J9" s="1">
        <f t="shared" si="1"/>
        <v>0.90102679065800217</v>
      </c>
    </row>
    <row r="10" spans="2:10" x14ac:dyDescent="0.3">
      <c r="F10" s="1">
        <v>8</v>
      </c>
      <c r="G10" s="1">
        <f t="shared" si="0"/>
        <v>0.78940923431393573</v>
      </c>
      <c r="I10" s="1">
        <v>8</v>
      </c>
      <c r="J10" s="1">
        <f t="shared" si="1"/>
        <v>0.88771112380098749</v>
      </c>
    </row>
    <row r="11" spans="2:10" x14ac:dyDescent="0.3">
      <c r="F11" s="1">
        <v>9</v>
      </c>
      <c r="G11" s="1">
        <f t="shared" si="0"/>
        <v>0.76641673234362695</v>
      </c>
      <c r="I11" s="1">
        <v>9</v>
      </c>
      <c r="J11" s="1">
        <f t="shared" si="1"/>
        <v>0.87459224019801729</v>
      </c>
    </row>
    <row r="12" spans="2:10" x14ac:dyDescent="0.3">
      <c r="F12" s="1">
        <v>10</v>
      </c>
      <c r="G12" s="1">
        <f t="shared" si="0"/>
        <v>0.74409391489672516</v>
      </c>
      <c r="I12" s="1">
        <v>10</v>
      </c>
      <c r="J12" s="1">
        <f t="shared" si="1"/>
        <v>0.86166723172218462</v>
      </c>
    </row>
    <row r="13" spans="2:10" x14ac:dyDescent="0.3">
      <c r="B13" s="14"/>
      <c r="C13" s="14"/>
      <c r="D13" s="14"/>
      <c r="E13" s="14"/>
      <c r="F13" s="14"/>
      <c r="G13" s="4">
        <f>(SUM(G3:G12)*C5+G12)*C3</f>
        <v>2170604.0567355165</v>
      </c>
      <c r="I13" s="1">
        <v>11</v>
      </c>
      <c r="J13" s="1">
        <f t="shared" si="1"/>
        <v>0.8489332332238273</v>
      </c>
    </row>
    <row r="14" spans="2:10" x14ac:dyDescent="0.3">
      <c r="B14" s="14"/>
      <c r="C14" s="14"/>
      <c r="D14" s="14"/>
      <c r="E14" s="14"/>
      <c r="F14" s="14"/>
      <c r="I14" s="1">
        <v>12</v>
      </c>
      <c r="J14" s="1">
        <f t="shared" si="1"/>
        <v>0.83638742189539661</v>
      </c>
    </row>
    <row r="15" spans="2:10" x14ac:dyDescent="0.3">
      <c r="B15" s="14"/>
      <c r="C15" s="14"/>
      <c r="D15" s="14"/>
      <c r="E15" s="14"/>
      <c r="F15" s="14"/>
      <c r="I15" s="1">
        <v>13</v>
      </c>
      <c r="J15" s="1">
        <f t="shared" si="1"/>
        <v>0.82402701664571099</v>
      </c>
    </row>
    <row r="16" spans="2:10" x14ac:dyDescent="0.3">
      <c r="B16" s="14"/>
      <c r="C16" s="14"/>
      <c r="D16" s="14"/>
      <c r="E16" s="14"/>
      <c r="F16" s="14"/>
      <c r="I16" s="1">
        <v>14</v>
      </c>
      <c r="J16" s="1">
        <f t="shared" si="1"/>
        <v>0.81184927748345925</v>
      </c>
    </row>
    <row r="17" spans="2:10" x14ac:dyDescent="0.3">
      <c r="I17" s="1">
        <v>15</v>
      </c>
      <c r="J17" s="1">
        <f t="shared" si="1"/>
        <v>0.79985150490981216</v>
      </c>
    </row>
    <row r="18" spans="2:10" x14ac:dyDescent="0.3">
      <c r="I18" s="1">
        <v>16</v>
      </c>
      <c r="J18" s="1">
        <f t="shared" si="1"/>
        <v>0.78803103932001206</v>
      </c>
    </row>
    <row r="19" spans="2:10" x14ac:dyDescent="0.3">
      <c r="B19" s="9"/>
      <c r="I19" s="1">
        <v>17</v>
      </c>
      <c r="J19" s="1">
        <f t="shared" si="1"/>
        <v>0.77638526041380518</v>
      </c>
    </row>
    <row r="20" spans="2:10" x14ac:dyDescent="0.3">
      <c r="I20" s="1">
        <v>18</v>
      </c>
      <c r="J20" s="1">
        <f t="shared" si="1"/>
        <v>0.76491158661458636</v>
      </c>
    </row>
    <row r="21" spans="2:10" x14ac:dyDescent="0.3">
      <c r="I21" s="1">
        <v>19</v>
      </c>
      <c r="J21" s="1">
        <f t="shared" si="1"/>
        <v>0.7536074744971295</v>
      </c>
    </row>
    <row r="22" spans="2:10" x14ac:dyDescent="0.3">
      <c r="I22" s="1">
        <v>20</v>
      </c>
      <c r="J22" s="1">
        <f t="shared" si="1"/>
        <v>0.74247041822377313</v>
      </c>
    </row>
    <row r="23" spans="2:10" x14ac:dyDescent="0.3">
      <c r="J23" s="12">
        <f>(SUM(J3:J22)*C5/2+J22)*C3</f>
        <v>2171686.3878508247</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D8B1C-A29A-0E4B-B084-DC40E52CC51F}">
  <sheetPr codeName="Sheet16">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1" width="23" style="1" bestFit="1" customWidth="1"/>
    <col min="12" max="16384" width="10.83203125" style="1"/>
  </cols>
  <sheetData>
    <row r="2" spans="2:10" x14ac:dyDescent="0.3">
      <c r="F2" s="7" t="s">
        <v>72</v>
      </c>
      <c r="G2" s="7" t="s">
        <v>63</v>
      </c>
      <c r="H2" s="7" t="s">
        <v>64</v>
      </c>
      <c r="I2" s="7" t="s">
        <v>65</v>
      </c>
      <c r="J2" s="7" t="s">
        <v>67</v>
      </c>
    </row>
    <row r="3" spans="2:10" x14ac:dyDescent="0.3">
      <c r="B3" s="1" t="s">
        <v>3</v>
      </c>
      <c r="C3" s="2">
        <v>2000000</v>
      </c>
      <c r="F3" s="1">
        <v>1</v>
      </c>
      <c r="G3" s="1">
        <f>(1+$C$4)^-F3</f>
        <v>0.970873786407767</v>
      </c>
      <c r="H3" s="20">
        <f>$C$3*$C$5</f>
        <v>80000</v>
      </c>
      <c r="I3" s="4">
        <f>H3*G3</f>
        <v>77669.902912621357</v>
      </c>
      <c r="J3" s="4">
        <f>I3</f>
        <v>77669.902912621357</v>
      </c>
    </row>
    <row r="4" spans="2:10" x14ac:dyDescent="0.3">
      <c r="B4" s="1" t="s">
        <v>0</v>
      </c>
      <c r="C4" s="3">
        <v>0.03</v>
      </c>
      <c r="F4" s="1">
        <v>2</v>
      </c>
      <c r="G4" s="1">
        <f t="shared" ref="G4:G12" si="0">(1+$C$4)^-F4</f>
        <v>0.94259590913375435</v>
      </c>
      <c r="H4" s="20">
        <f t="shared" ref="H4:H11" si="1">$C$3*$C$5</f>
        <v>80000</v>
      </c>
      <c r="I4" s="4">
        <f t="shared" ref="I4:I12" si="2">H4*G4</f>
        <v>75407.672730700346</v>
      </c>
      <c r="J4" s="4">
        <f t="shared" ref="J4:J12" si="3">I4</f>
        <v>75407.672730700346</v>
      </c>
    </row>
    <row r="5" spans="2:10" x14ac:dyDescent="0.3">
      <c r="B5" s="1" t="s">
        <v>2</v>
      </c>
      <c r="C5" s="3">
        <v>0.04</v>
      </c>
      <c r="F5" s="1">
        <v>3</v>
      </c>
      <c r="G5" s="1">
        <f t="shared" si="0"/>
        <v>0.91514165935315961</v>
      </c>
      <c r="H5" s="20">
        <f t="shared" si="1"/>
        <v>80000</v>
      </c>
      <c r="I5" s="4">
        <f t="shared" si="2"/>
        <v>73211.332748252767</v>
      </c>
      <c r="J5" s="4">
        <f t="shared" si="3"/>
        <v>73211.332748252767</v>
      </c>
    </row>
    <row r="6" spans="2:10" x14ac:dyDescent="0.3">
      <c r="B6" s="1" t="s">
        <v>1</v>
      </c>
      <c r="C6" s="1">
        <v>10</v>
      </c>
      <c r="F6" s="1">
        <v>4</v>
      </c>
      <c r="G6" s="1">
        <f t="shared" si="0"/>
        <v>0.888487047915689</v>
      </c>
      <c r="H6" s="20">
        <f t="shared" si="1"/>
        <v>80000</v>
      </c>
      <c r="I6" s="4">
        <f t="shared" si="2"/>
        <v>71078.963833255126</v>
      </c>
      <c r="J6" s="4">
        <f t="shared" si="3"/>
        <v>71078.963833255126</v>
      </c>
    </row>
    <row r="7" spans="2:10" x14ac:dyDescent="0.3">
      <c r="F7" s="1">
        <v>5</v>
      </c>
      <c r="G7" s="1">
        <f t="shared" si="0"/>
        <v>0.86260878438416411</v>
      </c>
      <c r="H7" s="20">
        <f t="shared" si="1"/>
        <v>80000</v>
      </c>
      <c r="I7" s="4">
        <f t="shared" si="2"/>
        <v>69008.702750733122</v>
      </c>
      <c r="J7" s="4">
        <f t="shared" si="3"/>
        <v>69008.702750733122</v>
      </c>
    </row>
    <row r="8" spans="2:10" x14ac:dyDescent="0.3">
      <c r="F8" s="1">
        <v>6</v>
      </c>
      <c r="G8" s="1">
        <f t="shared" si="0"/>
        <v>0.83748425668365445</v>
      </c>
      <c r="H8" s="20">
        <f t="shared" si="1"/>
        <v>80000</v>
      </c>
      <c r="I8" s="4">
        <f t="shared" si="2"/>
        <v>66998.740534692362</v>
      </c>
      <c r="J8" s="4">
        <f t="shared" si="3"/>
        <v>66998.740534692362</v>
      </c>
    </row>
    <row r="9" spans="2:10" x14ac:dyDescent="0.3">
      <c r="B9" s="1" t="s">
        <v>61</v>
      </c>
      <c r="F9" s="1">
        <v>7</v>
      </c>
      <c r="G9" s="1">
        <f t="shared" si="0"/>
        <v>0.81309151134335378</v>
      </c>
      <c r="H9" s="20">
        <f t="shared" si="1"/>
        <v>80000</v>
      </c>
      <c r="I9" s="4">
        <f t="shared" si="2"/>
        <v>65047.320907468304</v>
      </c>
      <c r="J9" s="4">
        <f t="shared" si="3"/>
        <v>65047.320907468304</v>
      </c>
    </row>
    <row r="10" spans="2:10" x14ac:dyDescent="0.3">
      <c r="B10" s="1" t="s">
        <v>62</v>
      </c>
      <c r="F10" s="1">
        <v>8</v>
      </c>
      <c r="G10" s="1">
        <f t="shared" si="0"/>
        <v>0.78940923431393573</v>
      </c>
      <c r="H10" s="20">
        <f t="shared" si="1"/>
        <v>80000</v>
      </c>
      <c r="I10" s="4">
        <f t="shared" si="2"/>
        <v>63152.738745114861</v>
      </c>
      <c r="J10" s="4">
        <f t="shared" si="3"/>
        <v>63152.738745114861</v>
      </c>
    </row>
    <row r="11" spans="2:10" x14ac:dyDescent="0.3">
      <c r="B11" s="9"/>
      <c r="F11" s="1">
        <v>9</v>
      </c>
      <c r="G11" s="1">
        <f t="shared" si="0"/>
        <v>0.76641673234362695</v>
      </c>
      <c r="H11" s="20">
        <f t="shared" si="1"/>
        <v>80000</v>
      </c>
      <c r="I11" s="4">
        <f t="shared" si="2"/>
        <v>61313.338587490158</v>
      </c>
      <c r="J11" s="4">
        <f t="shared" si="3"/>
        <v>61313.338587490158</v>
      </c>
    </row>
    <row r="12" spans="2:10" x14ac:dyDescent="0.3">
      <c r="B12" s="23" t="s">
        <v>268</v>
      </c>
      <c r="F12" s="1">
        <v>10</v>
      </c>
      <c r="G12" s="1">
        <f t="shared" si="0"/>
        <v>0.74409391489672516</v>
      </c>
      <c r="H12" s="20">
        <f>$C$3+$C$3*$C$5</f>
        <v>2080000</v>
      </c>
      <c r="I12" s="4">
        <f t="shared" si="2"/>
        <v>1547715.3429851884</v>
      </c>
      <c r="J12" s="4">
        <f t="shared" si="3"/>
        <v>1547715.3429851884</v>
      </c>
    </row>
    <row r="13" spans="2:10" x14ac:dyDescent="0.3">
      <c r="B13" s="14"/>
      <c r="C13" s="14"/>
      <c r="D13" s="14"/>
      <c r="E13" s="14"/>
      <c r="F13" s="14"/>
      <c r="G13" s="4">
        <f>(SUM(G3:G12)*C5+G12)*C3</f>
        <v>2170604.0567355165</v>
      </c>
      <c r="H13" s="4"/>
    </row>
    <row r="14" spans="2:10" x14ac:dyDescent="0.3">
      <c r="B14" s="14"/>
      <c r="C14" s="14"/>
      <c r="D14" s="14"/>
      <c r="E14" s="14"/>
      <c r="F14" s="14"/>
    </row>
    <row r="15" spans="2:10" x14ac:dyDescent="0.3">
      <c r="B15" s="14"/>
      <c r="C15" s="14"/>
      <c r="D15" s="14"/>
      <c r="E15" s="14"/>
      <c r="F15" s="14"/>
      <c r="I15" s="7" t="s">
        <v>66</v>
      </c>
      <c r="J15" s="7" t="s">
        <v>68</v>
      </c>
    </row>
    <row r="16" spans="2:10" x14ac:dyDescent="0.3">
      <c r="B16" s="14"/>
      <c r="C16" s="14"/>
      <c r="D16" s="14"/>
      <c r="E16" s="14"/>
      <c r="F16" s="14"/>
      <c r="I16" s="22">
        <f>SUMPRODUCT(F3:F12,I3:I12)</f>
        <v>18468997.692366112</v>
      </c>
      <c r="J16" s="22">
        <f>SUMPRODUCT(F3:F12,J3:J12)</f>
        <v>18468997.692366112</v>
      </c>
    </row>
    <row r="18" spans="9:11" x14ac:dyDescent="0.3">
      <c r="I18" s="21" t="s">
        <v>69</v>
      </c>
      <c r="J18" s="21" t="s">
        <v>70</v>
      </c>
    </row>
    <row r="19" spans="9:11" x14ac:dyDescent="0.3">
      <c r="I19" s="20">
        <f>SUM(I3:I12)</f>
        <v>2170604.0567355165</v>
      </c>
      <c r="J19" s="20">
        <f>SUM(J3:J12)</f>
        <v>2170604.0567355165</v>
      </c>
    </row>
    <row r="21" spans="9:11" x14ac:dyDescent="0.3">
      <c r="I21" s="7" t="s">
        <v>71</v>
      </c>
      <c r="J21" s="7" t="s">
        <v>71</v>
      </c>
    </row>
    <row r="22" spans="9:11" x14ac:dyDescent="0.3">
      <c r="I22" s="4">
        <f>I16/I19</f>
        <v>8.5086903044595754</v>
      </c>
      <c r="J22" s="4">
        <f>J16/J19</f>
        <v>8.5086903044595754</v>
      </c>
    </row>
    <row r="23" spans="9:11" x14ac:dyDescent="0.3">
      <c r="K23" s="12"/>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5B545-6C96-394F-86FE-10642979B823}">
  <sheetPr codeName="Sheet19">
    <tabColor rgb="FFFFFF00"/>
  </sheetPr>
  <dimension ref="B2:K23"/>
  <sheetViews>
    <sheetView tabSelected="1"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11" width="23" style="1" bestFit="1" customWidth="1"/>
    <col min="12" max="16384" width="10.83203125" style="1"/>
  </cols>
  <sheetData>
    <row r="2" spans="2:10" x14ac:dyDescent="0.3">
      <c r="F2" s="7" t="s">
        <v>72</v>
      </c>
      <c r="G2" s="7" t="s">
        <v>199</v>
      </c>
      <c r="H2" s="7" t="s">
        <v>200</v>
      </c>
      <c r="I2" s="7"/>
      <c r="J2" s="7"/>
    </row>
    <row r="3" spans="2:10" x14ac:dyDescent="0.3">
      <c r="B3" s="1" t="s">
        <v>3</v>
      </c>
      <c r="C3" s="2">
        <v>2000000</v>
      </c>
      <c r="F3" s="1">
        <v>1</v>
      </c>
      <c r="G3" s="55">
        <v>5.6727523180431045E-3</v>
      </c>
      <c r="H3" s="55">
        <f>(1+G3)^-F3</f>
        <v>0.99435924628069361</v>
      </c>
      <c r="I3" s="4"/>
      <c r="J3" s="4"/>
    </row>
    <row r="4" spans="2:10" x14ac:dyDescent="0.3">
      <c r="B4" s="1" t="s">
        <v>0</v>
      </c>
      <c r="C4" s="3">
        <v>0.03</v>
      </c>
      <c r="D4" s="24"/>
      <c r="F4" s="1">
        <v>2</v>
      </c>
      <c r="G4" s="55">
        <v>3.5686219385082575E-2</v>
      </c>
      <c r="H4" s="55">
        <f t="shared" ref="H4:H12" si="0">(1+G4)^-F4</f>
        <v>0.93227406921998945</v>
      </c>
      <c r="I4" s="4"/>
      <c r="J4" s="4"/>
    </row>
    <row r="5" spans="2:10" x14ac:dyDescent="0.3">
      <c r="B5" s="1" t="s">
        <v>2</v>
      </c>
      <c r="C5" s="3">
        <v>0.04</v>
      </c>
      <c r="D5" s="24"/>
      <c r="F5" s="1">
        <v>3</v>
      </c>
      <c r="G5" s="55">
        <v>5.3277874724487959E-2</v>
      </c>
      <c r="H5" s="55">
        <f t="shared" si="0"/>
        <v>0.85579770140953459</v>
      </c>
      <c r="I5" s="4"/>
      <c r="J5" s="4"/>
    </row>
    <row r="6" spans="2:10" x14ac:dyDescent="0.3">
      <c r="B6" s="1" t="s">
        <v>1</v>
      </c>
      <c r="C6" s="1">
        <v>10</v>
      </c>
      <c r="F6" s="1">
        <v>4</v>
      </c>
      <c r="G6" s="55">
        <v>6.5251680890085609E-2</v>
      </c>
      <c r="H6" s="55">
        <f t="shared" si="0"/>
        <v>0.77658873656839844</v>
      </c>
      <c r="I6" s="4"/>
      <c r="J6" s="4"/>
    </row>
    <row r="7" spans="2:10" x14ac:dyDescent="0.3">
      <c r="F7" s="1">
        <v>5</v>
      </c>
      <c r="G7" s="55">
        <v>7.5574156558832484E-2</v>
      </c>
      <c r="H7" s="55">
        <f t="shared" si="0"/>
        <v>0.69470145238548808</v>
      </c>
      <c r="I7" s="4"/>
      <c r="J7" s="4"/>
    </row>
    <row r="8" spans="2:10" x14ac:dyDescent="0.3">
      <c r="F8" s="1">
        <v>6</v>
      </c>
      <c r="G8" s="55">
        <v>8.3630492539704421E-2</v>
      </c>
      <c r="H8" s="55">
        <f t="shared" si="0"/>
        <v>0.61760769230320811</v>
      </c>
      <c r="I8" s="4"/>
      <c r="J8" s="4"/>
    </row>
    <row r="9" spans="2:10" x14ac:dyDescent="0.3">
      <c r="B9" s="1" t="s">
        <v>61</v>
      </c>
      <c r="F9" s="1">
        <v>7</v>
      </c>
      <c r="G9" s="55">
        <v>8.9668577163189739E-2</v>
      </c>
      <c r="H9" s="55">
        <f t="shared" si="0"/>
        <v>0.54819997182774338</v>
      </c>
      <c r="I9" s="4"/>
      <c r="J9" s="4"/>
    </row>
    <row r="10" spans="2:10" x14ac:dyDescent="0.3">
      <c r="B10" s="1" t="s">
        <v>62</v>
      </c>
      <c r="F10" s="1">
        <v>8</v>
      </c>
      <c r="G10" s="55">
        <v>9.5430383743838568E-2</v>
      </c>
      <c r="H10" s="55">
        <f t="shared" si="0"/>
        <v>0.48230497129149985</v>
      </c>
      <c r="I10" s="4"/>
      <c r="J10" s="4"/>
    </row>
    <row r="11" spans="2:10" x14ac:dyDescent="0.3">
      <c r="B11" s="9"/>
      <c r="F11" s="1">
        <v>9</v>
      </c>
      <c r="G11" s="55">
        <v>0.1008136936336696</v>
      </c>
      <c r="H11" s="55">
        <f t="shared" si="0"/>
        <v>0.42128460577857901</v>
      </c>
      <c r="I11" s="4"/>
      <c r="J11" s="4"/>
    </row>
    <row r="12" spans="2:10" x14ac:dyDescent="0.3">
      <c r="B12" s="23"/>
      <c r="F12" s="1">
        <v>10</v>
      </c>
      <c r="G12" s="55">
        <v>0.1057359588995334</v>
      </c>
      <c r="H12" s="55">
        <f t="shared" si="0"/>
        <v>0.36600386180321393</v>
      </c>
      <c r="I12" s="4"/>
      <c r="J12" s="4"/>
    </row>
    <row r="13" spans="2:10" x14ac:dyDescent="0.3">
      <c r="B13" s="14"/>
      <c r="C13" s="14"/>
      <c r="D13" s="14"/>
      <c r="E13" s="14"/>
      <c r="F13" s="14"/>
      <c r="H13" s="4">
        <f>(SUM(H3:H12)*C5+H12)*C3</f>
        <v>1267137.5083158957</v>
      </c>
      <c r="I13" s="4"/>
    </row>
    <row r="14" spans="2:10" x14ac:dyDescent="0.3">
      <c r="B14" s="14"/>
      <c r="C14" s="14"/>
      <c r="D14" s="14"/>
      <c r="E14" s="14"/>
      <c r="F14" s="14"/>
    </row>
    <row r="15" spans="2:10" x14ac:dyDescent="0.3">
      <c r="B15" s="14"/>
      <c r="C15" s="14"/>
      <c r="D15" s="14"/>
      <c r="E15" s="14"/>
      <c r="F15" s="14"/>
      <c r="I15" s="7"/>
      <c r="J15" s="7"/>
    </row>
    <row r="16" spans="2:10" x14ac:dyDescent="0.3">
      <c r="B16" s="14"/>
      <c r="C16" s="14"/>
      <c r="D16" s="14"/>
      <c r="E16" s="14"/>
      <c r="F16" s="14"/>
      <c r="I16" s="22"/>
      <c r="J16" s="22"/>
    </row>
    <row r="18" spans="9:11" x14ac:dyDescent="0.3">
      <c r="I18" s="21"/>
      <c r="J18" s="21"/>
    </row>
    <row r="19" spans="9:11" x14ac:dyDescent="0.3">
      <c r="I19" s="20"/>
      <c r="J19" s="20"/>
    </row>
    <row r="21" spans="9:11" x14ac:dyDescent="0.3">
      <c r="I21" s="7"/>
      <c r="J21" s="7"/>
    </row>
    <row r="22" spans="9:11" x14ac:dyDescent="0.3">
      <c r="I22" s="4"/>
      <c r="J22" s="4"/>
    </row>
    <row r="23" spans="9:11" x14ac:dyDescent="0.3">
      <c r="K23" s="12"/>
    </row>
  </sheetData>
  <phoneticPr fontId="3" type="noConversion"/>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36C3F919-F40C-3D48-AB1E-A0B658E14B09}">
          <x14:colorSeries rgb="FF376092"/>
          <x14:colorNegative rgb="FFD00000"/>
          <x14:colorAxis rgb="FF000000"/>
          <x14:colorMarkers rgb="FFD00000"/>
          <x14:colorFirst rgb="FFD00000"/>
          <x14:colorLast rgb="FFD00000"/>
          <x14:colorHigh rgb="FFD00000"/>
          <x14:colorLow rgb="FFD00000"/>
          <x14:sparklines>
            <x14:sparkline>
              <xm:f>qBondPriceFromCurve!G3:G12</xm:f>
              <xm:sqref>G15</xm:sqref>
            </x14:sparkline>
          </x14:sparklines>
        </x14:sparklineGroup>
      </x14:sparklineGroup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7" t="s">
        <v>9</v>
      </c>
      <c r="E5" s="7" t="s">
        <v>7</v>
      </c>
      <c r="F5" s="7" t="s">
        <v>8</v>
      </c>
    </row>
    <row r="6" spans="3:6" x14ac:dyDescent="0.3">
      <c r="D6" s="7"/>
      <c r="E6" s="7"/>
      <c r="F6" s="7"/>
    </row>
    <row r="9" spans="3:6" x14ac:dyDescent="0.3">
      <c r="C9" s="1" t="s">
        <v>17</v>
      </c>
    </row>
    <row r="23" spans="2:2" x14ac:dyDescent="0.3">
      <c r="B23" s="9"/>
    </row>
    <row r="24" spans="2:2" x14ac:dyDescent="0.3">
      <c r="B24" s="9"/>
    </row>
  </sheetData>
  <phoneticPr fontId="3"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7" t="s">
        <v>9</v>
      </c>
      <c r="E5" s="7" t="s">
        <v>7</v>
      </c>
      <c r="F5" s="7" t="s">
        <v>8</v>
      </c>
    </row>
    <row r="6" spans="3:16" x14ac:dyDescent="0.3">
      <c r="D6" s="7"/>
      <c r="E6" s="7"/>
      <c r="F6" s="7"/>
    </row>
    <row r="9" spans="3:16" x14ac:dyDescent="0.3">
      <c r="C9" s="1" t="s">
        <v>17</v>
      </c>
    </row>
    <row r="11" spans="3:16" x14ac:dyDescent="0.3">
      <c r="O11" s="1" t="s">
        <v>53</v>
      </c>
    </row>
    <row r="12" spans="3:16" x14ac:dyDescent="0.3">
      <c r="O12" s="1" t="s">
        <v>54</v>
      </c>
      <c r="P12" s="1">
        <f>SUMPRODUCT(D3:F3,D4:F4)</f>
        <v>3800</v>
      </c>
    </row>
    <row r="13" spans="3:16" x14ac:dyDescent="0.3">
      <c r="O13" s="1" t="s">
        <v>55</v>
      </c>
      <c r="P13" s="1">
        <f>SUM(D3:F3)</f>
        <v>600</v>
      </c>
    </row>
    <row r="14" spans="3:16" x14ac:dyDescent="0.3">
      <c r="O14" s="1" t="s">
        <v>56</v>
      </c>
      <c r="P14" s="1">
        <f>P12/P13</f>
        <v>6.333333333333333</v>
      </c>
    </row>
    <row r="23" spans="2:2" x14ac:dyDescent="0.3">
      <c r="B23" s="9"/>
    </row>
    <row r="24" spans="2:2" x14ac:dyDescent="0.3">
      <c r="B24" s="9"/>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21</v>
      </c>
    </row>
    <row r="3" spans="2:18" x14ac:dyDescent="0.3">
      <c r="B3" s="1" t="s">
        <v>22</v>
      </c>
    </row>
    <row r="4" spans="2:18" x14ac:dyDescent="0.3">
      <c r="B4" s="1" t="s">
        <v>73</v>
      </c>
    </row>
    <row r="8" spans="2:18" x14ac:dyDescent="0.3">
      <c r="B8" s="1" t="s">
        <v>18</v>
      </c>
      <c r="D8" s="1" t="s">
        <v>20</v>
      </c>
      <c r="F8" s="1" t="s">
        <v>19</v>
      </c>
    </row>
    <row r="9" spans="2:18" x14ac:dyDescent="0.3">
      <c r="B9" s="5">
        <v>123</v>
      </c>
      <c r="D9" s="5">
        <v>10</v>
      </c>
      <c r="F9" s="5">
        <v>100</v>
      </c>
      <c r="G9" s="5">
        <v>200</v>
      </c>
      <c r="H9" s="5">
        <v>300</v>
      </c>
      <c r="I9" s="5">
        <v>400</v>
      </c>
      <c r="J9" s="5">
        <v>500</v>
      </c>
      <c r="K9" s="5">
        <v>600</v>
      </c>
      <c r="L9" s="5">
        <v>700</v>
      </c>
      <c r="M9" s="5">
        <v>800</v>
      </c>
      <c r="N9" s="5">
        <v>900</v>
      </c>
      <c r="O9" s="5">
        <v>1000</v>
      </c>
      <c r="R9" s="1" t="s">
        <v>74</v>
      </c>
    </row>
    <row r="10" spans="2:18" x14ac:dyDescent="0.3">
      <c r="D10" s="5">
        <v>20</v>
      </c>
      <c r="F10" s="5">
        <v>200</v>
      </c>
      <c r="G10" s="5">
        <v>400</v>
      </c>
      <c r="H10" s="5">
        <v>600</v>
      </c>
      <c r="I10" s="5">
        <v>800</v>
      </c>
      <c r="J10" s="5">
        <v>1000</v>
      </c>
      <c r="K10" s="5">
        <v>1200</v>
      </c>
      <c r="L10" s="5">
        <v>1400</v>
      </c>
      <c r="M10" s="5">
        <v>1600</v>
      </c>
      <c r="N10" s="5">
        <v>1800</v>
      </c>
      <c r="O10" s="5">
        <v>2000</v>
      </c>
      <c r="R10" s="1" t="s">
        <v>75</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216-86B8-6947-BB27-5696C2FE6A9D}">
  <sheetPr codeName="Sheet13">
    <tabColor rgb="FFFFFF00"/>
  </sheetPr>
  <dimension ref="B5:S23"/>
  <sheetViews>
    <sheetView workbookViewId="0"/>
  </sheetViews>
  <sheetFormatPr baseColWidth="10" defaultRowHeight="26" x14ac:dyDescent="0.3"/>
  <cols>
    <col min="1" max="2" width="10.83203125" style="1"/>
    <col min="3" max="3" width="12.33203125" style="7" bestFit="1" customWidth="1"/>
    <col min="4" max="16384" width="10.83203125" style="1"/>
  </cols>
  <sheetData>
    <row r="5" spans="2:19" x14ac:dyDescent="0.3">
      <c r="C5" s="1"/>
      <c r="D5" s="8"/>
    </row>
    <row r="7" spans="2:19" x14ac:dyDescent="0.3">
      <c r="B7" s="1">
        <v>1</v>
      </c>
      <c r="C7" s="7">
        <v>1</v>
      </c>
    </row>
    <row r="8" spans="2:19" x14ac:dyDescent="0.3">
      <c r="B8" s="1">
        <v>2</v>
      </c>
      <c r="C8" s="7">
        <v>2</v>
      </c>
      <c r="O8" s="14"/>
      <c r="P8" s="14"/>
      <c r="Q8" s="14"/>
      <c r="R8" s="14"/>
      <c r="S8" s="14"/>
    </row>
    <row r="9" spans="2:19" x14ac:dyDescent="0.3">
      <c r="B9" s="1">
        <v>3</v>
      </c>
      <c r="C9" s="7" t="s">
        <v>10</v>
      </c>
      <c r="O9" s="14"/>
      <c r="P9" s="14"/>
      <c r="Q9" s="14"/>
      <c r="R9" s="14"/>
      <c r="S9" s="14"/>
    </row>
    <row r="10" spans="2:19" x14ac:dyDescent="0.3">
      <c r="B10" s="1">
        <v>4</v>
      </c>
      <c r="C10" s="7">
        <v>4</v>
      </c>
      <c r="O10" s="14"/>
      <c r="P10" s="14"/>
      <c r="Q10" s="14"/>
      <c r="R10" s="14"/>
      <c r="S10" s="14"/>
    </row>
    <row r="11" spans="2:19" x14ac:dyDescent="0.3">
      <c r="B11" s="1">
        <v>5</v>
      </c>
      <c r="C11" s="7" t="s">
        <v>60</v>
      </c>
      <c r="O11" s="14"/>
      <c r="P11" s="14"/>
      <c r="Q11" s="14"/>
      <c r="R11" s="14"/>
      <c r="S11" s="14"/>
    </row>
    <row r="12" spans="2:19" x14ac:dyDescent="0.3">
      <c r="B12" s="1">
        <v>6</v>
      </c>
      <c r="C12" s="7" t="s">
        <v>10</v>
      </c>
    </row>
    <row r="13" spans="2:19" x14ac:dyDescent="0.3">
      <c r="B13" s="1">
        <v>7</v>
      </c>
      <c r="C13" s="7">
        <v>7</v>
      </c>
    </row>
    <row r="14" spans="2:19" x14ac:dyDescent="0.3">
      <c r="B14" s="1">
        <v>8</v>
      </c>
      <c r="C14" s="7">
        <v>8</v>
      </c>
    </row>
    <row r="15" spans="2:19" x14ac:dyDescent="0.3">
      <c r="B15" s="1">
        <v>9</v>
      </c>
      <c r="C15" s="7" t="s">
        <v>10</v>
      </c>
    </row>
    <row r="16" spans="2:19" x14ac:dyDescent="0.3">
      <c r="B16" s="1">
        <v>10</v>
      </c>
      <c r="C16" s="7" t="s">
        <v>60</v>
      </c>
    </row>
    <row r="17" spans="2:3" x14ac:dyDescent="0.3">
      <c r="B17" s="1">
        <v>11</v>
      </c>
      <c r="C17" s="7">
        <v>11</v>
      </c>
    </row>
    <row r="18" spans="2:3" x14ac:dyDescent="0.3">
      <c r="B18" s="1">
        <v>12</v>
      </c>
      <c r="C18" s="7" t="s">
        <v>10</v>
      </c>
    </row>
    <row r="19" spans="2:3" x14ac:dyDescent="0.3">
      <c r="B19" s="1">
        <v>13</v>
      </c>
      <c r="C19" s="7">
        <v>13</v>
      </c>
    </row>
    <row r="20" spans="2:3" x14ac:dyDescent="0.3">
      <c r="B20" s="1">
        <v>14</v>
      </c>
      <c r="C20" s="7">
        <v>14</v>
      </c>
    </row>
    <row r="21" spans="2:3" x14ac:dyDescent="0.3">
      <c r="B21" s="1">
        <v>15</v>
      </c>
      <c r="C21" s="7" t="s">
        <v>11</v>
      </c>
    </row>
    <row r="23" spans="2:3" x14ac:dyDescent="0.3">
      <c r="B23" s="9"/>
    </row>
  </sheetData>
  <phoneticPr fontId="3"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I3456"/>
  <sheetViews>
    <sheetView workbookViewId="0">
      <selection activeCell="M22" sqref="M22"/>
    </sheetView>
  </sheetViews>
  <sheetFormatPr baseColWidth="10" defaultRowHeight="26" x14ac:dyDescent="0.3"/>
  <cols>
    <col min="8" max="16384" width="10.83203125" style="1"/>
  </cols>
  <sheetData>
    <row r="1" spans="1:7" x14ac:dyDescent="0.3">
      <c r="B1" t="s">
        <v>78</v>
      </c>
      <c r="C1" t="s">
        <v>79</v>
      </c>
      <c r="D1" t="s">
        <v>80</v>
      </c>
      <c r="E1" t="s">
        <v>81</v>
      </c>
      <c r="F1" t="s">
        <v>82</v>
      </c>
      <c r="G1" t="s">
        <v>83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row>
    <row r="23" spans="1:9" x14ac:dyDescent="0.3">
      <c r="A23">
        <v>22</v>
      </c>
      <c r="B23">
        <v>211</v>
      </c>
      <c r="C23">
        <v>213.89999399999999</v>
      </c>
      <c r="D23">
        <v>211</v>
      </c>
      <c r="E23">
        <v>213.429993</v>
      </c>
      <c r="F23">
        <v>3527000</v>
      </c>
      <c r="G23">
        <v>177.74908400000001</v>
      </c>
      <c r="I23" s="23" t="s">
        <v>267</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heetViews>
  <sheetFormatPr baseColWidth="10" defaultRowHeight="26" x14ac:dyDescent="0.3"/>
  <cols>
    <col min="8" max="16384" width="10.83203125" style="1"/>
  </cols>
  <sheetData>
    <row r="1" spans="1:7" x14ac:dyDescent="0.3">
      <c r="B1" t="s">
        <v>78</v>
      </c>
      <c r="C1" t="s">
        <v>79</v>
      </c>
      <c r="D1" t="s">
        <v>80</v>
      </c>
      <c r="E1" t="s">
        <v>81</v>
      </c>
      <c r="F1" t="s">
        <v>82</v>
      </c>
      <c r="G1" t="s">
        <v>83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3" t="s">
        <v>272</v>
      </c>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baseColWidth="10" defaultRowHeight="26" x14ac:dyDescent="0.3"/>
  <cols>
    <col min="8" max="16384" width="10.83203125" style="1"/>
  </cols>
  <sheetData>
    <row r="1" spans="1:7" x14ac:dyDescent="0.3">
      <c r="B1" t="s">
        <v>78</v>
      </c>
      <c r="C1" t="s">
        <v>79</v>
      </c>
      <c r="D1" t="s">
        <v>80</v>
      </c>
      <c r="E1" t="s">
        <v>81</v>
      </c>
      <c r="F1" t="s">
        <v>82</v>
      </c>
      <c r="G1" t="s">
        <v>83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3" t="s">
        <v>270</v>
      </c>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57"/>
    <col min="3" max="3" width="16.5" style="57" bestFit="1" customWidth="1"/>
    <col min="4" max="6" width="14.33203125" style="57" bestFit="1" customWidth="1"/>
    <col min="7" max="7" width="12.6640625" style="57" bestFit="1" customWidth="1"/>
    <col min="8" max="8" width="14.33203125" style="57" bestFit="1" customWidth="1"/>
    <col min="9" max="9" width="7.6640625" style="57"/>
    <col min="10" max="10" width="7.83203125" style="57" bestFit="1" customWidth="1"/>
    <col min="11" max="11" width="7.6640625" style="57"/>
    <col min="12" max="12" width="20.33203125" style="57" bestFit="1" customWidth="1"/>
    <col min="13" max="17" width="12.83203125" style="57" bestFit="1" customWidth="1"/>
    <col min="18" max="16384" width="7.6640625" style="57"/>
  </cols>
  <sheetData>
    <row r="2" spans="2:8" x14ac:dyDescent="0.2">
      <c r="B2" s="57" t="s">
        <v>201</v>
      </c>
    </row>
    <row r="6" spans="2:8" x14ac:dyDescent="0.2">
      <c r="C6" s="57" t="s">
        <v>202</v>
      </c>
      <c r="D6" s="57">
        <v>195</v>
      </c>
      <c r="E6" s="57">
        <v>505</v>
      </c>
      <c r="F6" s="57">
        <v>163</v>
      </c>
      <c r="G6" s="57">
        <v>20</v>
      </c>
      <c r="H6" s="57">
        <v>123</v>
      </c>
    </row>
    <row r="10" spans="2:8" x14ac:dyDescent="0.2">
      <c r="C10" s="57" t="s">
        <v>203</v>
      </c>
      <c r="D10" s="58" t="s">
        <v>204</v>
      </c>
      <c r="E10" s="58" t="s">
        <v>205</v>
      </c>
      <c r="F10" s="58" t="s">
        <v>206</v>
      </c>
      <c r="G10" s="58" t="s">
        <v>207</v>
      </c>
      <c r="H10" s="58" t="s">
        <v>208</v>
      </c>
    </row>
    <row r="11" spans="2:8" x14ac:dyDescent="0.2">
      <c r="C11" s="59">
        <f ca="1">TODAY()</f>
        <v>44244</v>
      </c>
      <c r="D11" s="60">
        <f>E11</f>
        <v>110</v>
      </c>
      <c r="E11" s="60">
        <v>110</v>
      </c>
      <c r="F11" s="60">
        <f>0.5*H11</f>
        <v>119.9177349101093</v>
      </c>
      <c r="G11" s="60">
        <v>5.7836769981375014</v>
      </c>
      <c r="H11" s="60">
        <v>239.83546982021861</v>
      </c>
    </row>
    <row r="12" spans="2:8" x14ac:dyDescent="0.2">
      <c r="C12" s="59">
        <f ca="1">C11-1</f>
        <v>44243</v>
      </c>
      <c r="D12" s="60">
        <f t="shared" ref="D12:D23" si="0">E12</f>
        <v>108.06772734550361</v>
      </c>
      <c r="E12" s="60">
        <v>108.06772734550361</v>
      </c>
      <c r="F12" s="60">
        <v>140</v>
      </c>
      <c r="G12" s="60">
        <v>7.0960072010609512</v>
      </c>
      <c r="H12" s="60">
        <v>222.43147821202996</v>
      </c>
    </row>
    <row r="13" spans="2:8" x14ac:dyDescent="0.2">
      <c r="C13" s="59">
        <f t="shared" ref="C13:C23" ca="1" si="1">C12-1</f>
        <v>44242</v>
      </c>
      <c r="D13" s="60">
        <f t="shared" si="0"/>
        <v>103.44516897446027</v>
      </c>
      <c r="E13" s="60">
        <v>103.44516897446027</v>
      </c>
      <c r="F13" s="60">
        <v>110</v>
      </c>
      <c r="G13" s="60">
        <v>7.7894300649851562</v>
      </c>
      <c r="H13" s="60">
        <v>207.17312378305203</v>
      </c>
    </row>
    <row r="14" spans="2:8" x14ac:dyDescent="0.2">
      <c r="C14" s="59">
        <f t="shared" ca="1" si="1"/>
        <v>44241</v>
      </c>
      <c r="D14" s="60">
        <f t="shared" si="0"/>
        <v>106.01067461924201</v>
      </c>
      <c r="E14" s="60">
        <v>106.01067461924201</v>
      </c>
      <c r="F14" s="60">
        <f t="shared" ref="F14:F16" si="2">0.5*H14</f>
        <v>102.34693821797273</v>
      </c>
      <c r="G14" s="60">
        <v>9.2646782725803192</v>
      </c>
      <c r="H14" s="60">
        <v>204.69387643594547</v>
      </c>
    </row>
    <row r="15" spans="2:8" x14ac:dyDescent="0.2">
      <c r="C15" s="59">
        <f t="shared" ca="1" si="1"/>
        <v>44240</v>
      </c>
      <c r="D15" s="60">
        <f t="shared" si="0"/>
        <v>100</v>
      </c>
      <c r="E15" s="60">
        <v>100</v>
      </c>
      <c r="F15" s="60">
        <v>105</v>
      </c>
      <c r="G15" s="60">
        <v>12.352663305332683</v>
      </c>
      <c r="H15" s="60">
        <v>191.70842002158633</v>
      </c>
    </row>
    <row r="16" spans="2:8" x14ac:dyDescent="0.2">
      <c r="C16" s="59">
        <f t="shared" ca="1" si="1"/>
        <v>44239</v>
      </c>
      <c r="D16" s="60">
        <f t="shared" si="0"/>
        <v>117.52932116038915</v>
      </c>
      <c r="E16" s="60">
        <v>117.52932116038915</v>
      </c>
      <c r="F16" s="60">
        <f t="shared" si="2"/>
        <v>93.52978066137608</v>
      </c>
      <c r="G16" s="60">
        <v>14.309155998689517</v>
      </c>
      <c r="H16" s="60">
        <v>187.05956132275216</v>
      </c>
    </row>
    <row r="17" spans="3:8" x14ac:dyDescent="0.2">
      <c r="C17" s="59">
        <f t="shared" ca="1" si="1"/>
        <v>44238</v>
      </c>
      <c r="D17" s="60">
        <f t="shared" si="0"/>
        <v>113.72111030786557</v>
      </c>
      <c r="E17" s="60">
        <v>113.72111030786557</v>
      </c>
      <c r="F17" s="60">
        <f>0.75*H17</f>
        <v>132.90084386094605</v>
      </c>
      <c r="G17" s="60">
        <v>19.434880539482826</v>
      </c>
      <c r="H17" s="60">
        <v>177.20112514792808</v>
      </c>
    </row>
    <row r="18" spans="3:8" x14ac:dyDescent="0.2">
      <c r="C18" s="59">
        <f t="shared" ca="1" si="1"/>
        <v>44237</v>
      </c>
      <c r="D18" s="60">
        <f t="shared" si="0"/>
        <v>124.33399920287285</v>
      </c>
      <c r="E18" s="60">
        <v>124.33399920287285</v>
      </c>
      <c r="F18" s="60">
        <f t="shared" ref="F18:F23" si="3">0.75*H18</f>
        <v>119.65022699479988</v>
      </c>
      <c r="G18" s="60">
        <v>26.132836972641304</v>
      </c>
      <c r="H18" s="60">
        <v>159.5336359930665</v>
      </c>
    </row>
    <row r="19" spans="3:8" x14ac:dyDescent="0.2">
      <c r="C19" s="59">
        <f t="shared" ca="1" si="1"/>
        <v>44236</v>
      </c>
      <c r="D19" s="60">
        <f t="shared" si="0"/>
        <v>134.68723572941332</v>
      </c>
      <c r="E19" s="60">
        <v>134.68723572941332</v>
      </c>
      <c r="F19" s="60">
        <v>90</v>
      </c>
      <c r="G19" s="60">
        <v>32.940341601286129</v>
      </c>
      <c r="H19" s="60">
        <v>120</v>
      </c>
    </row>
    <row r="20" spans="3:8" x14ac:dyDescent="0.2">
      <c r="C20" s="59">
        <f t="shared" ca="1" si="1"/>
        <v>44235</v>
      </c>
      <c r="D20" s="60">
        <v>100</v>
      </c>
      <c r="E20" s="60">
        <v>143.92696477107808</v>
      </c>
      <c r="F20" s="60">
        <f t="shared" si="3"/>
        <v>101.2846482297218</v>
      </c>
      <c r="G20" s="60">
        <v>37.974233483835093</v>
      </c>
      <c r="H20" s="60">
        <v>135.04619763962907</v>
      </c>
    </row>
    <row r="21" spans="3:8" x14ac:dyDescent="0.2">
      <c r="C21" s="59">
        <f t="shared" ca="1" si="1"/>
        <v>44234</v>
      </c>
      <c r="D21" s="60">
        <f t="shared" si="0"/>
        <v>142.54120219490633</v>
      </c>
      <c r="E21" s="60">
        <v>142.54120219490633</v>
      </c>
      <c r="F21" s="60">
        <v>80</v>
      </c>
      <c r="G21" s="60">
        <v>44.201272081923321</v>
      </c>
      <c r="H21" s="60">
        <v>130.12023898817074</v>
      </c>
    </row>
    <row r="22" spans="3:8" x14ac:dyDescent="0.2">
      <c r="C22" s="59">
        <f t="shared" ca="1" si="1"/>
        <v>44233</v>
      </c>
      <c r="D22" s="60">
        <f t="shared" si="0"/>
        <v>180</v>
      </c>
      <c r="E22" s="60">
        <v>180</v>
      </c>
      <c r="F22" s="60">
        <f t="shared" si="3"/>
        <v>91.080556591913705</v>
      </c>
      <c r="G22" s="60">
        <v>55.962547234222569</v>
      </c>
      <c r="H22" s="60">
        <v>121.44074212255161</v>
      </c>
    </row>
    <row r="23" spans="3:8" x14ac:dyDescent="0.2">
      <c r="C23" s="59">
        <f t="shared" ca="1" si="1"/>
        <v>44232</v>
      </c>
      <c r="D23" s="60">
        <f t="shared" si="0"/>
        <v>159.9991839144177</v>
      </c>
      <c r="E23" s="60">
        <v>159.9991839144177</v>
      </c>
      <c r="F23" s="60">
        <f t="shared" si="3"/>
        <v>80.25</v>
      </c>
      <c r="G23" s="60">
        <v>76</v>
      </c>
      <c r="H23" s="60">
        <v>107</v>
      </c>
    </row>
    <row r="26" spans="3:8" x14ac:dyDescent="0.2">
      <c r="C26" s="57" t="s">
        <v>203</v>
      </c>
      <c r="D26" s="58" t="s">
        <v>209</v>
      </c>
      <c r="E26" s="58" t="s">
        <v>210</v>
      </c>
      <c r="F26" s="58" t="s">
        <v>211</v>
      </c>
      <c r="G26" s="58" t="s">
        <v>212</v>
      </c>
      <c r="H26" s="58" t="s">
        <v>213</v>
      </c>
    </row>
    <row r="27" spans="3:8" x14ac:dyDescent="0.2">
      <c r="C27" s="59">
        <f ca="1">TODAY()</f>
        <v>44244</v>
      </c>
      <c r="D27" s="61">
        <f>D11/D12-1</f>
        <v>1.7880200703385807E-2</v>
      </c>
      <c r="E27" s="61">
        <f t="shared" ref="E27:H27" si="4">E11/E12-1</f>
        <v>1.7880200703385807E-2</v>
      </c>
      <c r="F27" s="61">
        <f t="shared" si="4"/>
        <v>-0.1434447506420764</v>
      </c>
      <c r="G27" s="61">
        <f t="shared" si="4"/>
        <v>-0.18493924339975842</v>
      </c>
      <c r="H27" s="61">
        <f t="shared" si="4"/>
        <v>7.8244283354528266E-2</v>
      </c>
    </row>
    <row r="28" spans="3:8" x14ac:dyDescent="0.2">
      <c r="C28" s="59">
        <f ca="1">C27-1</f>
        <v>44243</v>
      </c>
      <c r="D28" s="61">
        <f t="shared" ref="D28:H38" si="5">D12/D13-1</f>
        <v>4.4686072987947911E-2</v>
      </c>
      <c r="E28" s="61">
        <f t="shared" si="5"/>
        <v>4.4686072987947911E-2</v>
      </c>
      <c r="F28" s="61">
        <f t="shared" si="5"/>
        <v>0.27272727272727271</v>
      </c>
      <c r="G28" s="61">
        <f t="shared" si="5"/>
        <v>-8.9021001297804991E-2</v>
      </c>
      <c r="H28" s="61">
        <f t="shared" si="5"/>
        <v>7.3650259987179556E-2</v>
      </c>
    </row>
    <row r="29" spans="3:8" x14ac:dyDescent="0.2">
      <c r="C29" s="59">
        <f t="shared" ref="C29:C39" ca="1" si="6">C28-1</f>
        <v>44242</v>
      </c>
      <c r="D29" s="61">
        <f t="shared" si="5"/>
        <v>-2.4200446360673089E-2</v>
      </c>
      <c r="E29" s="61">
        <f t="shared" si="5"/>
        <v>-2.4200446360673089E-2</v>
      </c>
      <c r="F29" s="61">
        <f t="shared" si="5"/>
        <v>7.4775678835923731E-2</v>
      </c>
      <c r="G29" s="61">
        <f t="shared" si="5"/>
        <v>-0.15923361439989747</v>
      </c>
      <c r="H29" s="61">
        <f t="shared" si="5"/>
        <v>1.2111976138584613E-2</v>
      </c>
    </row>
    <row r="30" spans="3:8" x14ac:dyDescent="0.2">
      <c r="C30" s="59">
        <f t="shared" ca="1" si="6"/>
        <v>44241</v>
      </c>
      <c r="D30" s="61">
        <f t="shared" si="5"/>
        <v>6.0106746192420069E-2</v>
      </c>
      <c r="E30" s="61">
        <f t="shared" si="5"/>
        <v>6.0106746192420069E-2</v>
      </c>
      <c r="F30" s="61">
        <f t="shared" si="5"/>
        <v>-2.5267255066926286E-2</v>
      </c>
      <c r="G30" s="61">
        <f t="shared" si="5"/>
        <v>-0.24998536399994575</v>
      </c>
      <c r="H30" s="61">
        <f t="shared" si="5"/>
        <v>6.7735451645248412E-2</v>
      </c>
    </row>
    <row r="31" spans="3:8" x14ac:dyDescent="0.2">
      <c r="C31" s="59">
        <f t="shared" ca="1" si="6"/>
        <v>44240</v>
      </c>
      <c r="D31" s="61">
        <f t="shared" si="5"/>
        <v>-0.14914849322125623</v>
      </c>
      <c r="E31" s="61">
        <f t="shared" si="5"/>
        <v>-0.14914849322125623</v>
      </c>
      <c r="F31" s="61">
        <f t="shared" si="5"/>
        <v>0.12263708155321962</v>
      </c>
      <c r="G31" s="61">
        <f t="shared" si="5"/>
        <v>-0.13673012535023144</v>
      </c>
      <c r="H31" s="61">
        <f t="shared" si="5"/>
        <v>2.4852291248630864E-2</v>
      </c>
    </row>
    <row r="32" spans="3:8" x14ac:dyDescent="0.2">
      <c r="C32" s="59">
        <f t="shared" ca="1" si="6"/>
        <v>44239</v>
      </c>
      <c r="D32" s="61">
        <f t="shared" si="5"/>
        <v>3.3487281668407753E-2</v>
      </c>
      <c r="E32" s="61">
        <f t="shared" si="5"/>
        <v>3.3487281668407753E-2</v>
      </c>
      <c r="F32" s="61">
        <f t="shared" si="5"/>
        <v>-0.29624389173001686</v>
      </c>
      <c r="G32" s="61">
        <f t="shared" si="5"/>
        <v>-0.26373841250941421</v>
      </c>
      <c r="H32" s="61">
        <f t="shared" si="5"/>
        <v>5.5634162404974763E-2</v>
      </c>
    </row>
    <row r="33" spans="3:17" x14ac:dyDescent="0.2">
      <c r="C33" s="59">
        <f t="shared" ca="1" si="6"/>
        <v>44238</v>
      </c>
      <c r="D33" s="61">
        <f t="shared" si="5"/>
        <v>-8.5357898588064196E-2</v>
      </c>
      <c r="E33" s="61">
        <f t="shared" si="5"/>
        <v>-8.5357898588064196E-2</v>
      </c>
      <c r="F33" s="61">
        <f t="shared" si="5"/>
        <v>0.11074460282237553</v>
      </c>
      <c r="G33" s="61">
        <f t="shared" si="5"/>
        <v>-0.25630422139665232</v>
      </c>
      <c r="H33" s="61">
        <f t="shared" si="5"/>
        <v>0.11074460282237553</v>
      </c>
    </row>
    <row r="34" spans="3:17" x14ac:dyDescent="0.2">
      <c r="C34" s="59">
        <f t="shared" ca="1" si="6"/>
        <v>44237</v>
      </c>
      <c r="D34" s="61">
        <f t="shared" si="5"/>
        <v>-7.6868728283503551E-2</v>
      </c>
      <c r="E34" s="61">
        <f t="shared" si="5"/>
        <v>-7.6868728283503551E-2</v>
      </c>
      <c r="F34" s="61">
        <f t="shared" si="5"/>
        <v>0.3294469666088875</v>
      </c>
      <c r="G34" s="61">
        <f t="shared" si="5"/>
        <v>-0.20666162819571465</v>
      </c>
      <c r="H34" s="61">
        <f t="shared" si="5"/>
        <v>0.3294469666088875</v>
      </c>
    </row>
    <row r="35" spans="3:17" x14ac:dyDescent="0.2">
      <c r="C35" s="59">
        <f t="shared" ca="1" si="6"/>
        <v>44236</v>
      </c>
      <c r="D35" s="61">
        <f t="shared" si="5"/>
        <v>0.34687235729413324</v>
      </c>
      <c r="E35" s="61">
        <f t="shared" si="5"/>
        <v>-6.4197345204638601E-2</v>
      </c>
      <c r="F35" s="61">
        <f t="shared" si="5"/>
        <v>-0.11141518904352909</v>
      </c>
      <c r="G35" s="61">
        <f t="shared" si="5"/>
        <v>-0.13256072396278373</v>
      </c>
      <c r="H35" s="61">
        <f t="shared" si="5"/>
        <v>-0.11141518904352909</v>
      </c>
    </row>
    <row r="36" spans="3:17" x14ac:dyDescent="0.2">
      <c r="C36" s="59">
        <f t="shared" ca="1" si="6"/>
        <v>44235</v>
      </c>
      <c r="D36" s="61">
        <f t="shared" si="5"/>
        <v>-0.29844845939167008</v>
      </c>
      <c r="E36" s="61">
        <f t="shared" si="5"/>
        <v>9.7218387023065844E-3</v>
      </c>
      <c r="F36" s="61">
        <f t="shared" si="5"/>
        <v>0.26605810287152254</v>
      </c>
      <c r="G36" s="61">
        <f t="shared" si="5"/>
        <v>-0.14087917167965069</v>
      </c>
      <c r="H36" s="61">
        <f t="shared" si="5"/>
        <v>3.7856975131333348E-2</v>
      </c>
    </row>
    <row r="37" spans="3:17" x14ac:dyDescent="0.2">
      <c r="C37" s="59">
        <f t="shared" ca="1" si="6"/>
        <v>44234</v>
      </c>
      <c r="D37" s="61">
        <f t="shared" si="5"/>
        <v>-0.20810443225052033</v>
      </c>
      <c r="E37" s="61">
        <f t="shared" si="5"/>
        <v>-0.20810443225052033</v>
      </c>
      <c r="F37" s="61">
        <f t="shared" si="5"/>
        <v>-0.12165666314008294</v>
      </c>
      <c r="G37" s="61">
        <f t="shared" si="5"/>
        <v>-0.2101633276818915</v>
      </c>
      <c r="H37" s="61">
        <f t="shared" si="5"/>
        <v>7.1471045992622884E-2</v>
      </c>
    </row>
    <row r="38" spans="3:17" x14ac:dyDescent="0.2">
      <c r="C38" s="59">
        <f t="shared" ca="1" si="6"/>
        <v>44233</v>
      </c>
      <c r="D38" s="61">
        <f t="shared" si="5"/>
        <v>0.12500573813101812</v>
      </c>
      <c r="E38" s="61">
        <f t="shared" si="5"/>
        <v>0.12500573813101812</v>
      </c>
      <c r="F38" s="61">
        <f t="shared" si="5"/>
        <v>0.13496020675281883</v>
      </c>
      <c r="G38" s="61">
        <f t="shared" si="5"/>
        <v>-0.2636506942865452</v>
      </c>
      <c r="H38" s="61">
        <f t="shared" si="5"/>
        <v>0.13496020675281883</v>
      </c>
    </row>
    <row r="39" spans="3:17" x14ac:dyDescent="0.2">
      <c r="C39" s="59">
        <f t="shared" ca="1" si="6"/>
        <v>44232</v>
      </c>
      <c r="D39" s="62"/>
      <c r="E39" s="62"/>
      <c r="F39" s="62"/>
      <c r="G39" s="62"/>
      <c r="H39" s="62"/>
    </row>
    <row r="40" spans="3:17" ht="26" x14ac:dyDescent="0.3">
      <c r="K40" s="23" t="s">
        <v>271</v>
      </c>
    </row>
    <row r="42" spans="3:17" x14ac:dyDescent="0.2">
      <c r="C42" s="57" t="s">
        <v>214</v>
      </c>
      <c r="D42" s="58" t="s">
        <v>209</v>
      </c>
      <c r="E42" s="58" t="s">
        <v>210</v>
      </c>
      <c r="F42" s="58" t="s">
        <v>211</v>
      </c>
      <c r="G42" s="58" t="s">
        <v>212</v>
      </c>
      <c r="H42" s="58" t="s">
        <v>213</v>
      </c>
      <c r="M42" s="58"/>
      <c r="N42" s="58"/>
      <c r="O42" s="58"/>
      <c r="P42" s="58"/>
      <c r="Q42" s="58"/>
    </row>
    <row r="43" spans="3:17" x14ac:dyDescent="0.2">
      <c r="C43" s="57" t="s">
        <v>209</v>
      </c>
      <c r="D43" s="61">
        <f ca="1">_xlfn.COVARIANCE.S(INDIRECT($C43),INDIRECT(D$42))</f>
        <v>2.7962066437098209E-2</v>
      </c>
      <c r="E43" s="61">
        <f t="shared" ref="E43:H47" ca="1" si="7">_xlfn.COVARIANCE.S(INDIRECT($C43),INDIRECT(E$42))</f>
        <v>6.4713865223219947E-3</v>
      </c>
      <c r="F43" s="61">
        <f t="shared" ca="1" si="7"/>
        <v>-1.1055989946225192E-2</v>
      </c>
      <c r="G43" s="61">
        <f t="shared" ca="1" si="7"/>
        <v>-2.9230406760254781E-4</v>
      </c>
      <c r="H43" s="61">
        <f t="shared" ca="1" si="7"/>
        <v>-5.4823464088651795E-3</v>
      </c>
      <c r="M43" s="63"/>
      <c r="N43" s="63"/>
      <c r="O43" s="63"/>
      <c r="P43" s="63"/>
      <c r="Q43" s="63"/>
    </row>
    <row r="44" spans="3:17" x14ac:dyDescent="0.2">
      <c r="C44" s="57" t="s">
        <v>210</v>
      </c>
      <c r="D44" s="61">
        <f t="shared" ref="D44:D47" ca="1" si="8">_xlfn.COVARIANCE.S(INDIRECT($C44),INDIRECT(D$42))</f>
        <v>6.4713865223219947E-3</v>
      </c>
      <c r="E44" s="61">
        <f t="shared" ca="1" si="7"/>
        <v>8.8956953033810012E-3</v>
      </c>
      <c r="F44" s="61">
        <f t="shared" ca="1" si="7"/>
        <v>1.0394482891462372E-3</v>
      </c>
      <c r="G44" s="61">
        <f t="shared" ca="1" si="7"/>
        <v>-1.0734749014158767E-3</v>
      </c>
      <c r="H44" s="61">
        <f t="shared" ca="1" si="7"/>
        <v>4.3193974966082967E-4</v>
      </c>
      <c r="M44" s="63"/>
      <c r="N44" s="63"/>
      <c r="O44" s="63"/>
      <c r="P44" s="63"/>
      <c r="Q44" s="63"/>
    </row>
    <row r="45" spans="3:17" x14ac:dyDescent="0.2">
      <c r="C45" s="57" t="s">
        <v>211</v>
      </c>
      <c r="D45" s="61">
        <f t="shared" ca="1" si="8"/>
        <v>-1.1055989946225192E-2</v>
      </c>
      <c r="E45" s="61">
        <f t="shared" ca="1" si="7"/>
        <v>1.0394482891462372E-3</v>
      </c>
      <c r="F45" s="61">
        <f t="shared" ca="1" si="7"/>
        <v>3.7241292673771638E-2</v>
      </c>
      <c r="G45" s="61">
        <f t="shared" ca="1" si="7"/>
        <v>4.1878852934225594E-3</v>
      </c>
      <c r="H45" s="61">
        <f t="shared" ca="1" si="7"/>
        <v>9.2891308174304094E-3</v>
      </c>
      <c r="M45" s="63"/>
      <c r="N45" s="63"/>
      <c r="O45" s="63"/>
      <c r="P45" s="63"/>
      <c r="Q45" s="63"/>
    </row>
    <row r="46" spans="3:17" x14ac:dyDescent="0.2">
      <c r="C46" s="57" t="s">
        <v>212</v>
      </c>
      <c r="D46" s="61">
        <f t="shared" ca="1" si="8"/>
        <v>-2.9230406760254781E-4</v>
      </c>
      <c r="E46" s="61">
        <f t="shared" ca="1" si="7"/>
        <v>-1.0734749014158767E-3</v>
      </c>
      <c r="F46" s="61">
        <f t="shared" ca="1" si="7"/>
        <v>4.1878852934225594E-3</v>
      </c>
      <c r="G46" s="61">
        <f t="shared" ca="1" si="7"/>
        <v>3.5675601391822981E-3</v>
      </c>
      <c r="H46" s="61">
        <f t="shared" ca="1" si="7"/>
        <v>-2.3968930140343772E-3</v>
      </c>
      <c r="M46" s="63"/>
      <c r="N46" s="63"/>
      <c r="O46" s="63"/>
      <c r="P46" s="63"/>
      <c r="Q46" s="63"/>
    </row>
    <row r="47" spans="3:17" x14ac:dyDescent="0.2">
      <c r="C47" s="57" t="s">
        <v>213</v>
      </c>
      <c r="D47" s="61">
        <f t="shared" ca="1" si="8"/>
        <v>-5.4823464088651795E-3</v>
      </c>
      <c r="E47" s="61">
        <f t="shared" ca="1" si="7"/>
        <v>4.3193974966082967E-4</v>
      </c>
      <c r="F47" s="61">
        <f t="shared" ca="1" si="7"/>
        <v>9.2891308174304094E-3</v>
      </c>
      <c r="G47" s="61">
        <f t="shared" ca="1" si="7"/>
        <v>-2.3968930140343772E-3</v>
      </c>
      <c r="H47" s="61">
        <f t="shared" ca="1" si="7"/>
        <v>1.0240970047855456E-2</v>
      </c>
      <c r="M47" s="63"/>
      <c r="N47" s="63"/>
      <c r="O47" s="63"/>
      <c r="P47" s="63"/>
      <c r="Q47" s="63"/>
    </row>
    <row r="49" spans="3:17" x14ac:dyDescent="0.2">
      <c r="M49" s="63"/>
      <c r="N49" s="63"/>
      <c r="O49" s="63"/>
      <c r="P49" s="63"/>
      <c r="Q49" s="63"/>
    </row>
    <row r="50" spans="3:17" x14ac:dyDescent="0.2">
      <c r="C50" s="57" t="s">
        <v>215</v>
      </c>
      <c r="D50" s="64">
        <f t="array" ref="D50:H50">D6:H6*D11:H11</f>
        <v>21450</v>
      </c>
      <c r="E50" s="64">
        <v>55550</v>
      </c>
      <c r="F50" s="64">
        <v>19546.590790347815</v>
      </c>
      <c r="G50" s="64">
        <v>115.67353996275003</v>
      </c>
      <c r="H50" s="64">
        <v>29499.762787886888</v>
      </c>
    </row>
    <row r="51" spans="3:17" x14ac:dyDescent="0.2">
      <c r="M51" s="58"/>
      <c r="N51" s="58"/>
      <c r="O51" s="58"/>
      <c r="P51" s="58"/>
      <c r="Q51" s="58"/>
    </row>
    <row r="52" spans="3:17" x14ac:dyDescent="0.2">
      <c r="C52" s="57" t="s">
        <v>216</v>
      </c>
      <c r="D52" s="64">
        <f>SUM(Value)</f>
        <v>126162.02711819744</v>
      </c>
      <c r="E52" s="64"/>
      <c r="F52" s="64"/>
      <c r="G52" s="64"/>
      <c r="H52" s="64"/>
      <c r="M52" s="61"/>
      <c r="N52" s="61"/>
      <c r="O52" s="61"/>
      <c r="P52" s="61"/>
      <c r="Q52" s="61"/>
    </row>
    <row r="53" spans="3:17" x14ac:dyDescent="0.2">
      <c r="M53" s="61"/>
      <c r="N53" s="61"/>
      <c r="O53" s="61"/>
      <c r="P53" s="61"/>
      <c r="Q53" s="61"/>
    </row>
    <row r="54" spans="3:17" x14ac:dyDescent="0.2">
      <c r="C54" s="57" t="s">
        <v>217</v>
      </c>
      <c r="M54" s="61"/>
      <c r="N54" s="61"/>
      <c r="O54" s="61"/>
      <c r="P54" s="61"/>
      <c r="Q54" s="61"/>
    </row>
    <row r="55" spans="3:17" x14ac:dyDescent="0.2">
      <c r="C55" s="63">
        <f t="array" ref="C55:C59">TRANSPOSE(Value)/TotalValue</f>
        <v>0.17001946219446945</v>
      </c>
      <c r="M55" s="61"/>
      <c r="N55" s="61"/>
      <c r="O55" s="61"/>
      <c r="P55" s="61"/>
      <c r="Q55" s="61"/>
    </row>
    <row r="56" spans="3:17" x14ac:dyDescent="0.2">
      <c r="C56" s="63">
        <v>0.44030681234977986</v>
      </c>
      <c r="M56" s="61"/>
      <c r="N56" s="61"/>
      <c r="O56" s="61"/>
      <c r="P56" s="61"/>
      <c r="Q56" s="61"/>
    </row>
    <row r="57" spans="3:17" x14ac:dyDescent="0.2">
      <c r="C57" s="63">
        <v>0.15493244074173917</v>
      </c>
    </row>
    <row r="58" spans="3:17" x14ac:dyDescent="0.2">
      <c r="C58" s="63">
        <v>9.168649442702671E-4</v>
      </c>
      <c r="M58" s="58"/>
      <c r="N58" s="58"/>
      <c r="O58" s="58"/>
      <c r="P58" s="58"/>
      <c r="Q58" s="58"/>
    </row>
    <row r="59" spans="3:17" x14ac:dyDescent="0.2">
      <c r="C59" s="63">
        <v>0.23382441976974133</v>
      </c>
      <c r="M59" s="61"/>
      <c r="N59" s="61"/>
      <c r="O59" s="61"/>
      <c r="P59" s="61"/>
      <c r="Q59" s="61"/>
    </row>
    <row r="60" spans="3:17" x14ac:dyDescent="0.2">
      <c r="M60" s="61"/>
      <c r="N60" s="61"/>
      <c r="O60" s="61"/>
      <c r="P60" s="61"/>
      <c r="Q60" s="61"/>
    </row>
    <row r="61" spans="3:17" x14ac:dyDescent="0.2">
      <c r="C61" s="57" t="s">
        <v>218</v>
      </c>
      <c r="D61" s="61">
        <f t="array" aca="1" ref="D61" ca="1">MMULT(TRANSPOSE(weights),MMULT(covmat,weights))</f>
        <v>4.8402972640794574E-3</v>
      </c>
      <c r="M61" s="61"/>
      <c r="N61" s="61"/>
      <c r="O61" s="61"/>
      <c r="P61" s="61"/>
      <c r="Q61" s="61"/>
    </row>
    <row r="62" spans="3:17" x14ac:dyDescent="0.2">
      <c r="C62" s="57" t="s">
        <v>219</v>
      </c>
      <c r="D62" s="66">
        <f ca="1">SQRT(Variance)</f>
        <v>6.9572244926259616E-2</v>
      </c>
      <c r="M62" s="61"/>
      <c r="N62" s="61"/>
      <c r="O62" s="61"/>
      <c r="P62" s="61"/>
      <c r="Q62" s="61"/>
    </row>
    <row r="63" spans="3:17" x14ac:dyDescent="0.2">
      <c r="M63" s="61"/>
      <c r="N63" s="61"/>
      <c r="O63" s="61"/>
      <c r="P63" s="61"/>
      <c r="Q63" s="61"/>
    </row>
    <row r="65" spans="13:13" x14ac:dyDescent="0.2">
      <c r="M65" s="61"/>
    </row>
    <row r="66" spans="13:13" x14ac:dyDescent="0.2">
      <c r="M66" s="61"/>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38</vt:i4>
      </vt:variant>
      <vt:variant>
        <vt:lpstr>Named Ranges</vt:lpstr>
      </vt:variant>
      <vt:variant>
        <vt:i4>31</vt:i4>
      </vt:variant>
    </vt:vector>
  </HeadingPairs>
  <TitlesOfParts>
    <vt:vector size="69" baseType="lpstr">
      <vt:lpstr>Today</vt:lpstr>
      <vt:lpstr>Office1_Filter</vt:lpstr>
      <vt:lpstr>Office_Pivot</vt:lpstr>
      <vt:lpstr>Computer</vt:lpstr>
      <vt:lpstr>AWS</vt:lpstr>
      <vt:lpstr>LastClass</vt:lpstr>
      <vt:lpstr>BigPicture</vt:lpstr>
      <vt:lpstr>VectorReferencing</vt:lpstr>
      <vt:lpstr>VectorizedOperations</vt:lpstr>
      <vt:lpstr>VecOps_Ex</vt:lpstr>
      <vt:lpstr>DataFrames_Factors</vt:lpstr>
      <vt:lpstr>LongVsWideData</vt:lpstr>
      <vt:lpstr>Plot</vt:lpstr>
      <vt:lpstr>Overloading</vt:lpstr>
      <vt:lpstr>TMat1</vt:lpstr>
      <vt:lpstr>TMat2</vt:lpstr>
      <vt:lpstr>TMat3</vt:lpstr>
      <vt:lpstr>Debugging</vt:lpstr>
      <vt:lpstr>NextClass</vt:lpstr>
      <vt:lpstr>Prework4NextClass</vt:lpstr>
      <vt:lpstr>InClassProjects</vt:lpstr>
      <vt:lpstr>qOffice1_Filter</vt:lpstr>
      <vt:lpstr>qOffice_Pivot</vt:lpstr>
      <vt:lpstr>qMatMult1</vt:lpstr>
      <vt:lpstr>qMatMult2</vt:lpstr>
      <vt:lpstr>qTMat1</vt:lpstr>
      <vt:lpstr>qTMat2</vt:lpstr>
      <vt:lpstr>qBondPrice</vt:lpstr>
      <vt:lpstr>qBondDuration</vt:lpstr>
      <vt:lpstr>qBondPriceFromCurve</vt:lpstr>
      <vt:lpstr>qDataTypes1</vt:lpstr>
      <vt:lpstr>qDataTypes2</vt:lpstr>
      <vt:lpstr>NextTime</vt:lpstr>
      <vt:lpstr>qConditioning</vt:lpstr>
      <vt:lpstr>qGetReturns</vt:lpstr>
      <vt:lpstr>qVAR</vt:lpstr>
      <vt:lpstr>qBigLosses</vt:lpstr>
      <vt:lpstr>qPCovmatrix</vt:lpstr>
      <vt:lpstr>qPCovmatrix!change1</vt:lpstr>
      <vt:lpstr>qPCovmatrix!change2</vt:lpstr>
      <vt:lpstr>qPCovmatrix!change3</vt:lpstr>
      <vt:lpstr>qPCovmatrix!change4</vt:lpstr>
      <vt:lpstr>qPCovmatrix!change5</vt:lpstr>
      <vt:lpstr>qPCovmatrix!corrmat</vt:lpstr>
      <vt:lpstr>qPCovmatrix!covmat</vt:lpstr>
      <vt:lpstr>qPCovmatrix!covmat_calc</vt:lpstr>
      <vt:lpstr>Pij</vt:lpstr>
      <vt:lpstr>qPCovmatrix!price1</vt:lpstr>
      <vt:lpstr>qPCovmatrix!price2</vt:lpstr>
      <vt:lpstr>qPCovmatrix!price3</vt:lpstr>
      <vt:lpstr>qPCovmatrix!price4</vt:lpstr>
      <vt:lpstr>qPCovmatrix!price5</vt:lpstr>
      <vt:lpstr>Prices</vt:lpstr>
      <vt:lpstr>TMat3!RatingLast</vt:lpstr>
      <vt:lpstr>TMat3!RatingNow</vt:lpstr>
      <vt:lpstr>qPCovmatrix!Shares</vt:lpstr>
      <vt:lpstr>qPCovmatrix!TotalValue</vt:lpstr>
      <vt:lpstr>qPCovmatrix!Value</vt:lpstr>
      <vt:lpstr>qPCovmatrix!Variance</vt:lpstr>
      <vt:lpstr>qPCovmatrix!Variance_calc</vt:lpstr>
      <vt:lpstr>qPCovmatrix!Volatility</vt:lpstr>
      <vt:lpstr>qPCovmatrix!Volatility_calc</vt:lpstr>
      <vt:lpstr>qPCovmatrix!volmat</vt:lpstr>
      <vt:lpstr>qPCovmatrix!vols</vt:lpstr>
      <vt:lpstr>qPCovmatrix!vols_</vt:lpstr>
      <vt:lpstr>qPCovmatrix!weights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2018-10-10T15:42:26Z</dcterms:created>
  <dcterms:modified xsi:type="dcterms:W3CDTF">2021-02-17T13:57:23Z</dcterms:modified>
</cp:coreProperties>
</file>