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davidromoff/Downloads/"/>
    </mc:Choice>
  </mc:AlternateContent>
  <xr:revisionPtr revIDLastSave="0" documentId="13_ncr:1_{17387BE1-4E54-D04B-9597-57C216602818}" xr6:coauthVersionLast="47" xr6:coauthVersionMax="47" xr10:uidLastSave="{00000000-0000-0000-0000-000000000000}"/>
  <bookViews>
    <workbookView xWindow="0" yWindow="0" windowWidth="28800" windowHeight="18000" activeTab="5" xr2:uid="{C1F6CC11-1296-3549-A35C-9D74F73648F5}"/>
  </bookViews>
  <sheets>
    <sheet name="Office1_Filter" sheetId="26" state="hidden" r:id="rId1"/>
    <sheet name="Office_Pivot" sheetId="27" state="hidden" r:id="rId2"/>
    <sheet name="Computer" sheetId="31" state="hidden" r:id="rId3"/>
    <sheet name="AWS" sheetId="29" state="hidden" r:id="rId4"/>
    <sheet name="Overloading" sheetId="48" state="hidden" r:id="rId5"/>
    <sheet name="BigPicture" sheetId="85" r:id="rId6"/>
    <sheet name="Today" sheetId="84" r:id="rId7"/>
    <sheet name="OOP0" sheetId="83" r:id="rId8"/>
    <sheet name="OOP1" sheetId="82" r:id="rId9"/>
    <sheet name="OOP2" sheetId="81" r:id="rId10"/>
    <sheet name="OOP3" sheetId="80" r:id="rId11"/>
    <sheet name="Prework4NextClass" sheetId="28" r:id="rId12"/>
    <sheet name="InClassProjects" sheetId="21" r:id="rId13"/>
    <sheet name="qOffice1_Filter" sheetId="22" state="hidden" r:id="rId14"/>
    <sheet name="qOffice_Pivot" sheetId="23" state="hidden" r:id="rId15"/>
    <sheet name="qSLR1" sheetId="69" r:id="rId16"/>
    <sheet name="qSLR2" sheetId="70" r:id="rId17"/>
    <sheet name="qTMat1" sheetId="44" r:id="rId18"/>
    <sheet name="qTMat2" sheetId="62" r:id="rId19"/>
    <sheet name="qTMat2Bonus" sheetId="45" r:id="rId20"/>
    <sheet name="qDataTypes1" sheetId="15" state="hidden" r:id="rId21"/>
    <sheet name="qDataTypes2" sheetId="30" state="hidden" r:id="rId22"/>
    <sheet name="NextTime" sheetId="25" state="hidden" r:id="rId23"/>
    <sheet name="qBondDuration" sheetId="73" r:id="rId24"/>
    <sheet name="qGetReturnsLag" sheetId="36" r:id="rId25"/>
    <sheet name="qGetReturns2" sheetId="72" state="hidden" r:id="rId26"/>
    <sheet name="qVAR" sheetId="38" r:id="rId27"/>
    <sheet name="qES" sheetId="58" r:id="rId28"/>
    <sheet name="SQL_SelfJoin" sheetId="86" r:id="rId29"/>
    <sheet name="qPVariance" sheetId="5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0" hidden="1">Office1_Filter!$B$2:$E$869</definedName>
    <definedName name="_xlnm._FilterDatabase" localSheetId="13" hidden="1">qOffice1_Filter!$B$2:$E$869</definedName>
    <definedName name="_r2" localSheetId="5">#REF!</definedName>
    <definedName name="_r2" localSheetId="7">#REF!</definedName>
    <definedName name="_r2" localSheetId="8">#REF!</definedName>
    <definedName name="_r2" localSheetId="9">#REF!</definedName>
    <definedName name="_r2" localSheetId="10">#REF!</definedName>
    <definedName name="_r2" localSheetId="6">#REF!</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 localSheetId="5">#REF!</definedName>
    <definedName name="b0" localSheetId="7">#REF!</definedName>
    <definedName name="b0" localSheetId="8">#REF!</definedName>
    <definedName name="b0" localSheetId="9">#REF!</definedName>
    <definedName name="b0" localSheetId="10">#REF!</definedName>
    <definedName name="b0" localSheetId="6">#REF!</definedName>
    <definedName name="b0">#REF!</definedName>
    <definedName name="b1_" localSheetId="5">#REF!</definedName>
    <definedName name="b1_" localSheetId="7">#REF!</definedName>
    <definedName name="b1_" localSheetId="8">#REF!</definedName>
    <definedName name="b1_" localSheetId="9">#REF!</definedName>
    <definedName name="b1_" localSheetId="10">#REF!</definedName>
    <definedName name="b1_" localSheetId="6">#REF!</definedName>
    <definedName name="b1_">#REF!</definedName>
    <definedName name="beta" localSheetId="5">#REF!</definedName>
    <definedName name="beta" localSheetId="7">#REF!</definedName>
    <definedName name="beta" localSheetId="8">#REF!</definedName>
    <definedName name="beta" localSheetId="9">#REF!</definedName>
    <definedName name="beta" localSheetId="10">#REF!</definedName>
    <definedName name="beta" localSheetId="6">#REF!</definedName>
    <definedName name="beta">#REF!</definedName>
    <definedName name="beta_0">[1]QualityOfFit!$C$1</definedName>
    <definedName name="beta0">[1]ExcelOutput!$C$1</definedName>
    <definedName name="beta1" localSheetId="5">#REF!</definedName>
    <definedName name="beta1" localSheetId="7">#REF!</definedName>
    <definedName name="beta1" localSheetId="8">#REF!</definedName>
    <definedName name="beta1" localSheetId="9">#REF!</definedName>
    <definedName name="beta1" localSheetId="10">#REF!</definedName>
    <definedName name="beta1" localSheetId="6">#REF!</definedName>
    <definedName name="beta1">#REF!</definedName>
    <definedName name="beta2" localSheetId="5">#REF!</definedName>
    <definedName name="beta2" localSheetId="7">#REF!</definedName>
    <definedName name="beta2" localSheetId="8">#REF!</definedName>
    <definedName name="beta2" localSheetId="9">#REF!</definedName>
    <definedName name="beta2" localSheetId="10">#REF!</definedName>
    <definedName name="beta2" localSheetId="6">#REF!</definedName>
    <definedName name="beta2">#REF!</definedName>
    <definedName name="bid">[6]Liquidity_VaR!$C$7:$C$23</definedName>
    <definedName name="Bins" localSheetId="5">#REF!</definedName>
    <definedName name="Bins" localSheetId="7">#REF!</definedName>
    <definedName name="Bins" localSheetId="8">#REF!</definedName>
    <definedName name="Bins" localSheetId="9">#REF!</definedName>
    <definedName name="Bins" localSheetId="10">#REF!</definedName>
    <definedName name="Bins" localSheetId="6">#REF!</definedName>
    <definedName name="Bins">#REF!</definedName>
    <definedName name="Bond_Value" localSheetId="5">#REF!</definedName>
    <definedName name="Bond_Value" localSheetId="7">#REF!</definedName>
    <definedName name="Bond_Value" localSheetId="8">#REF!</definedName>
    <definedName name="Bond_Value" localSheetId="9">#REF!</definedName>
    <definedName name="Bond_Value" localSheetId="10">#REF!</definedName>
    <definedName name="Bond_Value" localSheetId="6">#REF!</definedName>
    <definedName name="Bond_Value">#REF!</definedName>
    <definedName name="Bond_Value_" localSheetId="5">#REF!</definedName>
    <definedName name="Bond_Value_" localSheetId="7">#REF!</definedName>
    <definedName name="Bond_Value_" localSheetId="8">#REF!</definedName>
    <definedName name="Bond_Value_" localSheetId="9">#REF!</definedName>
    <definedName name="Bond_Value_" localSheetId="10">#REF!</definedName>
    <definedName name="Bond_Value_" localSheetId="6">#REF!</definedName>
    <definedName name="Bond_Value_">#REF!</definedName>
    <definedName name="C_">[7]OptionsHW!$C$20:$E$20</definedName>
    <definedName name="Cd">[8]Options2!#REF!</definedName>
    <definedName name="Change">[5]VaR0!#REF!</definedName>
    <definedName name="change1" localSheetId="5">#REF!</definedName>
    <definedName name="change1" localSheetId="7">#REF!</definedName>
    <definedName name="change1" localSheetId="8">#REF!</definedName>
    <definedName name="change1" localSheetId="9">#REF!</definedName>
    <definedName name="change1" localSheetId="10">#REF!</definedName>
    <definedName name="change1" localSheetId="29">qPVariance!$D$27:$D$38</definedName>
    <definedName name="change1" localSheetId="6">#REF!</definedName>
    <definedName name="change1">#REF!</definedName>
    <definedName name="change2" localSheetId="5">#REF!</definedName>
    <definedName name="change2" localSheetId="7">#REF!</definedName>
    <definedName name="change2" localSheetId="8">#REF!</definedName>
    <definedName name="change2" localSheetId="9">#REF!</definedName>
    <definedName name="change2" localSheetId="10">#REF!</definedName>
    <definedName name="change2" localSheetId="29">qPVariance!$E$27:$E$38</definedName>
    <definedName name="change2" localSheetId="6">#REF!</definedName>
    <definedName name="change2">#REF!</definedName>
    <definedName name="change3" localSheetId="5">#REF!</definedName>
    <definedName name="change3" localSheetId="7">#REF!</definedName>
    <definedName name="change3" localSheetId="8">#REF!</definedName>
    <definedName name="change3" localSheetId="9">#REF!</definedName>
    <definedName name="change3" localSheetId="10">#REF!</definedName>
    <definedName name="change3" localSheetId="29">qPVariance!$F$27:$F$38</definedName>
    <definedName name="change3" localSheetId="6">#REF!</definedName>
    <definedName name="change3">#REF!</definedName>
    <definedName name="change4" localSheetId="5">#REF!</definedName>
    <definedName name="change4" localSheetId="7">#REF!</definedName>
    <definedName name="change4" localSheetId="8">#REF!</definedName>
    <definedName name="change4" localSheetId="9">#REF!</definedName>
    <definedName name="change4" localSheetId="10">#REF!</definedName>
    <definedName name="change4" localSheetId="29">qPVariance!$G$27:$G$38</definedName>
    <definedName name="change4" localSheetId="6">#REF!</definedName>
    <definedName name="change4">#REF!</definedName>
    <definedName name="change5" localSheetId="5">#REF!</definedName>
    <definedName name="change5" localSheetId="7">#REF!</definedName>
    <definedName name="change5" localSheetId="8">#REF!</definedName>
    <definedName name="change5" localSheetId="9">#REF!</definedName>
    <definedName name="change5" localSheetId="10">#REF!</definedName>
    <definedName name="change5" localSheetId="29">qPVariance!$H$27:$H$38</definedName>
    <definedName name="change5" localSheetId="6">#REF!</definedName>
    <definedName name="change5">#REF!</definedName>
    <definedName name="CI" localSheetId="5">#REF!</definedName>
    <definedName name="CI" localSheetId="7">#REF!</definedName>
    <definedName name="CI" localSheetId="8">#REF!</definedName>
    <definedName name="CI" localSheetId="9">#REF!</definedName>
    <definedName name="CI" localSheetId="10">#REF!</definedName>
    <definedName name="CI" localSheetId="29">#REF!</definedName>
    <definedName name="CI" localSheetId="6">#REF!</definedName>
    <definedName name="CI">#REF!</definedName>
    <definedName name="CI_lo" localSheetId="5">#REF!</definedName>
    <definedName name="CI_lo" localSheetId="7">#REF!</definedName>
    <definedName name="CI_lo" localSheetId="8">#REF!</definedName>
    <definedName name="CI_lo" localSheetId="9">#REF!</definedName>
    <definedName name="CI_lo" localSheetId="10">#REF!</definedName>
    <definedName name="CI_lo" localSheetId="29">#REF!</definedName>
    <definedName name="CI_lo" localSheetId="6">#REF!</definedName>
    <definedName name="CI_lo">#REF!</definedName>
    <definedName name="Coffee" localSheetId="5">#REF!</definedName>
    <definedName name="Coffee" localSheetId="7">#REF!</definedName>
    <definedName name="Coffee" localSheetId="8">#REF!</definedName>
    <definedName name="Coffee" localSheetId="9">#REF!</definedName>
    <definedName name="Coffee" localSheetId="10">#REF!</definedName>
    <definedName name="Coffee" localSheetId="6">#REF!</definedName>
    <definedName name="Coffee">#REF!</definedName>
    <definedName name="contracts">[7]OptionsHW!$C$26:$E$26</definedName>
    <definedName name="corrmat" localSheetId="29">qPVariance!$M$43:$Q$47</definedName>
    <definedName name="corrmat">[9]PortfolioVaRExample!$M$43:$Q$47</definedName>
    <definedName name="CouponPmt" localSheetId="5">#REF!</definedName>
    <definedName name="CouponPmt" localSheetId="7">#REF!</definedName>
    <definedName name="CouponPmt" localSheetId="8">#REF!</definedName>
    <definedName name="CouponPmt" localSheetId="9">#REF!</definedName>
    <definedName name="CouponPmt" localSheetId="10">#REF!</definedName>
    <definedName name="CouponPmt" localSheetId="6">#REF!</definedName>
    <definedName name="CouponPmt">#REF!</definedName>
    <definedName name="couponRate">[10]qFunctions!$C$8</definedName>
    <definedName name="covmat" localSheetId="29">qPVariance!$D$43:$H$47</definedName>
    <definedName name="covmat">[11]VaR3!$D$43:$H$47</definedName>
    <definedName name="covmat_calc" localSheetId="29">qPVariance!$M$59:$Q$63</definedName>
    <definedName name="covmat_calc">[9]PortfolioVaRExample!$M$59:$Q$63</definedName>
    <definedName name="Cu">[8]Options2!#REF!</definedName>
    <definedName name="d">[8]Options2!$C$7</definedName>
    <definedName name="d1_" localSheetId="5">#REF!</definedName>
    <definedName name="d1_" localSheetId="7">#REF!</definedName>
    <definedName name="d1_" localSheetId="8">#REF!</definedName>
    <definedName name="d1_" localSheetId="9">#REF!</definedName>
    <definedName name="d1_" localSheetId="10">#REF!</definedName>
    <definedName name="d1_" localSheetId="29">#REF!</definedName>
    <definedName name="d1_" localSheetId="6">#REF!</definedName>
    <definedName name="d1_">#REF!</definedName>
    <definedName name="d2_" localSheetId="5">#REF!</definedName>
    <definedName name="d2_" localSheetId="7">#REF!</definedName>
    <definedName name="d2_" localSheetId="8">#REF!</definedName>
    <definedName name="d2_" localSheetId="9">#REF!</definedName>
    <definedName name="d2_" localSheetId="10">#REF!</definedName>
    <definedName name="d2_" localSheetId="29">#REF!</definedName>
    <definedName name="d2_" localSheetId="6">#REF!</definedName>
    <definedName name="d2_">#REF!</definedName>
    <definedName name="data" localSheetId="5">#REF!</definedName>
    <definedName name="data" localSheetId="7">#REF!</definedName>
    <definedName name="data" localSheetId="8">#REF!</definedName>
    <definedName name="data" localSheetId="9">#REF!</definedName>
    <definedName name="data" localSheetId="10">#REF!</definedName>
    <definedName name="data" localSheetId="6">#REF!</definedName>
    <definedName name="data">#REF!</definedName>
    <definedName name="df" localSheetId="5">#REF!</definedName>
    <definedName name="df" localSheetId="7">#REF!</definedName>
    <definedName name="df" localSheetId="8">#REF!</definedName>
    <definedName name="df" localSheetId="9">#REF!</definedName>
    <definedName name="df" localSheetId="10">#REF!</definedName>
    <definedName name="df" localSheetId="6">#REF!</definedName>
    <definedName name="df">#REF!</definedName>
    <definedName name="dollar_rate">[12]FX_Intro!$C$67</definedName>
    <definedName name="e" localSheetId="5">#REF!</definedName>
    <definedName name="e" localSheetId="7">#REF!</definedName>
    <definedName name="e" localSheetId="8">#REF!</definedName>
    <definedName name="e" localSheetId="9">#REF!</definedName>
    <definedName name="e" localSheetId="10">#REF!</definedName>
    <definedName name="e" localSheetId="6">#REF!</definedName>
    <definedName name="e">#REF!</definedName>
    <definedName name="e_2" localSheetId="5">#REF!</definedName>
    <definedName name="e_2" localSheetId="7">#REF!</definedName>
    <definedName name="e_2" localSheetId="8">#REF!</definedName>
    <definedName name="e_2" localSheetId="9">#REF!</definedName>
    <definedName name="e_2" localSheetId="10">#REF!</definedName>
    <definedName name="e_2" localSheetId="6">#REF!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 localSheetId="5">#REF!</definedName>
    <definedName name="Frequency" localSheetId="7">#REF!</definedName>
    <definedName name="Frequency" localSheetId="8">#REF!</definedName>
    <definedName name="Frequency" localSheetId="9">#REF!</definedName>
    <definedName name="Frequency" localSheetId="10">#REF!</definedName>
    <definedName name="Frequency" localSheetId="6">#REF!</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 localSheetId="5">#REF!</definedName>
    <definedName name="idx" localSheetId="7">#REF!</definedName>
    <definedName name="idx" localSheetId="8">#REF!</definedName>
    <definedName name="idx" localSheetId="9">#REF!</definedName>
    <definedName name="idx" localSheetId="10">#REF!</definedName>
    <definedName name="idx" localSheetId="6">#REF!</definedName>
    <definedName name="idx">#REF!</definedName>
    <definedName name="Inflator">[1]RSquareAdj!$C$10</definedName>
    <definedName name="K" localSheetId="29">[15]MatrixMult_CovCorr!$P$34:$R$36</definedName>
    <definedName name="k">[2]Binomial!$C$14</definedName>
    <definedName name="LN_Sim" localSheetId="5">#REF!</definedName>
    <definedName name="LN_Sim" localSheetId="7">#REF!</definedName>
    <definedName name="LN_Sim" localSheetId="8">#REF!</definedName>
    <definedName name="LN_Sim" localSheetId="9">#REF!</definedName>
    <definedName name="LN_Sim" localSheetId="10">#REF!</definedName>
    <definedName name="LN_Sim" localSheetId="6">#REF!</definedName>
    <definedName name="LN_Sim">#REF!</definedName>
    <definedName name="loss" localSheetId="5">#REF!</definedName>
    <definedName name="loss" localSheetId="7">#REF!</definedName>
    <definedName name="loss" localSheetId="8">#REF!</definedName>
    <definedName name="loss" localSheetId="9">#REF!</definedName>
    <definedName name="loss" localSheetId="10">#REF!</definedName>
    <definedName name="loss" localSheetId="29">#REF!</definedName>
    <definedName name="loss" localSheetId="6">#REF!</definedName>
    <definedName name="loss">#REF!</definedName>
    <definedName name="loss_30" localSheetId="5">#REF!</definedName>
    <definedName name="loss_30" localSheetId="7">#REF!</definedName>
    <definedName name="loss_30" localSheetId="8">#REF!</definedName>
    <definedName name="loss_30" localSheetId="9">#REF!</definedName>
    <definedName name="loss_30" localSheetId="10">#REF!</definedName>
    <definedName name="loss_30" localSheetId="29">#REF!</definedName>
    <definedName name="loss_30" localSheetId="6">#REF!</definedName>
    <definedName name="loss_30">#REF!</definedName>
    <definedName name="loss_t" localSheetId="5">#REF!</definedName>
    <definedName name="loss_t" localSheetId="7">#REF!</definedName>
    <definedName name="loss_t" localSheetId="8">#REF!</definedName>
    <definedName name="loss_t" localSheetId="9">#REF!</definedName>
    <definedName name="loss_t" localSheetId="10">#REF!</definedName>
    <definedName name="loss_t" localSheetId="29">#REF!</definedName>
    <definedName name="loss_t" localSheetId="6">#REF!</definedName>
    <definedName name="loss_t">#REF!</definedName>
    <definedName name="lossAmount">[4]Spread2PD!$G$45</definedName>
    <definedName name="M" localSheetId="29">[15]MatrixMult_Credit!$I$7:$K$9</definedName>
    <definedName name="M">[9]MatrixMult_Credit!$I$7:$K$9</definedName>
    <definedName name="M1_" localSheetId="5">[9]MatrixMult_Credit!#REF!</definedName>
    <definedName name="M1_" localSheetId="7">[9]MatrixMult_Credit!#REF!</definedName>
    <definedName name="M1_" localSheetId="8">[9]MatrixMult_Credit!#REF!</definedName>
    <definedName name="M1_" localSheetId="9">[9]MatrixMult_Credit!#REF!</definedName>
    <definedName name="M1_" localSheetId="10">[9]MatrixMult_Credit!#REF!</definedName>
    <definedName name="M1_" localSheetId="29">[15]MatrixMult_Credit!#REF!</definedName>
    <definedName name="M1_" localSheetId="6">[9]MatrixMult_Credit!#REF!</definedName>
    <definedName name="M1_">[9]MatrixMult_Credit!#REF!</definedName>
    <definedName name="M2_" localSheetId="5">[9]MatrixMult_Credit!#REF!</definedName>
    <definedName name="M2_" localSheetId="7">[9]MatrixMult_Credit!#REF!</definedName>
    <definedName name="M2_" localSheetId="8">[9]MatrixMult_Credit!#REF!</definedName>
    <definedName name="M2_" localSheetId="9">[9]MatrixMult_Credit!#REF!</definedName>
    <definedName name="M2_" localSheetId="10">[9]MatrixMult_Credit!#REF!</definedName>
    <definedName name="M2_" localSheetId="29">[15]MatrixMult_Credit!#REF!</definedName>
    <definedName name="M2_" localSheetId="6">[9]MatrixMult_Credit!#REF!</definedName>
    <definedName name="M2_">[9]MatrixMult_Credit!#REF!</definedName>
    <definedName name="max">[2]NextClass1_MeanVar!$E$25</definedName>
    <definedName name="Mean" localSheetId="5">#REF!</definedName>
    <definedName name="Mean" localSheetId="7">#REF!</definedName>
    <definedName name="Mean" localSheetId="8">#REF!</definedName>
    <definedName name="Mean" localSheetId="9">#REF!</definedName>
    <definedName name="Mean" localSheetId="10">#REF!</definedName>
    <definedName name="Mean" localSheetId="29">#REF!</definedName>
    <definedName name="Mean" localSheetId="6">#REF!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 localSheetId="5">#REF!</definedName>
    <definedName name="n_" localSheetId="7">#REF!</definedName>
    <definedName name="n_" localSheetId="8">#REF!</definedName>
    <definedName name="n_" localSheetId="9">#REF!</definedName>
    <definedName name="n_" localSheetId="10">#REF!</definedName>
    <definedName name="n_" localSheetId="6">#REF!</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 localSheetId="5">#REF!</definedName>
    <definedName name="Period" localSheetId="7">#REF!</definedName>
    <definedName name="Period" localSheetId="8">#REF!</definedName>
    <definedName name="Period" localSheetId="9">#REF!</definedName>
    <definedName name="Period" localSheetId="10">#REF!</definedName>
    <definedName name="Period" localSheetId="6">#REF!</definedName>
    <definedName name="Period">#REF!</definedName>
    <definedName name="peso_rate">[12]FX_Intro!$C$66</definedName>
    <definedName name="Pij" localSheetId="5">#REF!</definedName>
    <definedName name="Pij" localSheetId="7">#REF!</definedName>
    <definedName name="Pij" localSheetId="8">#REF!</definedName>
    <definedName name="Pij" localSheetId="9">#REF!</definedName>
    <definedName name="Pij" localSheetId="10">#REF!</definedName>
    <definedName name="Pij" localSheetId="29">[15]CreditExample!$H$15:$M$20</definedName>
    <definedName name="Pij" localSheetId="6">#REF!</definedName>
    <definedName name="Pij">#REF!</definedName>
    <definedName name="pmt" localSheetId="5">#REF!</definedName>
    <definedName name="pmt" localSheetId="7">#REF!</definedName>
    <definedName name="pmt" localSheetId="8">#REF!</definedName>
    <definedName name="pmt" localSheetId="9">#REF!</definedName>
    <definedName name="pmt" localSheetId="10">#REF!</definedName>
    <definedName name="pmt" localSheetId="6">#REF!</definedName>
    <definedName name="pmt">#REF!</definedName>
    <definedName name="pmt_" localSheetId="5">#REF!</definedName>
    <definedName name="pmt_" localSheetId="7">#REF!</definedName>
    <definedName name="pmt_" localSheetId="8">#REF!</definedName>
    <definedName name="pmt_" localSheetId="9">#REF!</definedName>
    <definedName name="pmt_" localSheetId="10">#REF!</definedName>
    <definedName name="pmt_" localSheetId="6">#REF!</definedName>
    <definedName name="pmt_">#REF!</definedName>
    <definedName name="pmtperyear">[17]Bond!$C$6</definedName>
    <definedName name="pmts">[17]Bond!$E$12:$E$25</definedName>
    <definedName name="price1" localSheetId="5">#REF!</definedName>
    <definedName name="price1" localSheetId="7">#REF!</definedName>
    <definedName name="price1" localSheetId="8">#REF!</definedName>
    <definedName name="price1" localSheetId="9">#REF!</definedName>
    <definedName name="price1" localSheetId="10">#REF!</definedName>
    <definedName name="price1" localSheetId="29">qPVariance!$D$11:$D$23</definedName>
    <definedName name="price1" localSheetId="6">#REF!</definedName>
    <definedName name="price1">#REF!</definedName>
    <definedName name="price2" localSheetId="5">#REF!</definedName>
    <definedName name="price2" localSheetId="7">#REF!</definedName>
    <definedName name="price2" localSheetId="8">#REF!</definedName>
    <definedName name="price2" localSheetId="9">#REF!</definedName>
    <definedName name="price2" localSheetId="10">#REF!</definedName>
    <definedName name="price2" localSheetId="29">qPVariance!$E$11:$E$23</definedName>
    <definedName name="price2" localSheetId="6">#REF!</definedName>
    <definedName name="price2">#REF!</definedName>
    <definedName name="price3" localSheetId="5">#REF!</definedName>
    <definedName name="price3" localSheetId="7">#REF!</definedName>
    <definedName name="price3" localSheetId="8">#REF!</definedName>
    <definedName name="price3" localSheetId="9">#REF!</definedName>
    <definedName name="price3" localSheetId="10">#REF!</definedName>
    <definedName name="price3" localSheetId="29">qPVariance!$F$11:$F$23</definedName>
    <definedName name="price3" localSheetId="6">#REF!</definedName>
    <definedName name="price3">#REF!</definedName>
    <definedName name="price4" localSheetId="5">#REF!</definedName>
    <definedName name="price4" localSheetId="7">#REF!</definedName>
    <definedName name="price4" localSheetId="8">#REF!</definedName>
    <definedName name="price4" localSheetId="9">#REF!</definedName>
    <definedName name="price4" localSheetId="10">#REF!</definedName>
    <definedName name="price4" localSheetId="29">qPVariance!$G$11:$G$23</definedName>
    <definedName name="price4" localSheetId="6">#REF!</definedName>
    <definedName name="price4">#REF!</definedName>
    <definedName name="price5" localSheetId="5">#REF!</definedName>
    <definedName name="price5" localSheetId="7">#REF!</definedName>
    <definedName name="price5" localSheetId="8">#REF!</definedName>
    <definedName name="price5" localSheetId="9">#REF!</definedName>
    <definedName name="price5" localSheetId="10">#REF!</definedName>
    <definedName name="price5" localSheetId="29">qPVariance!$H$11:$H$23</definedName>
    <definedName name="price5" localSheetId="6">#REF!</definedName>
    <definedName name="price5">#REF!</definedName>
    <definedName name="Prices" localSheetId="5">#REF!</definedName>
    <definedName name="Prices" localSheetId="7">#REF!</definedName>
    <definedName name="Prices" localSheetId="8">#REF!</definedName>
    <definedName name="Prices" localSheetId="9">#REF!</definedName>
    <definedName name="Prices" localSheetId="10">#REF!</definedName>
    <definedName name="Prices" localSheetId="6">#REF!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5">#REF!</definedName>
    <definedName name="q" localSheetId="7">#REF!</definedName>
    <definedName name="q" localSheetId="8">#REF!</definedName>
    <definedName name="q" localSheetId="9">#REF!</definedName>
    <definedName name="q" localSheetId="10">#REF!</definedName>
    <definedName name="q" localSheetId="29">#REF!</definedName>
    <definedName name="q" localSheetId="6">#REF!</definedName>
    <definedName name="q">#REF!</definedName>
    <definedName name="r_" localSheetId="5">#REF!</definedName>
    <definedName name="r_" localSheetId="7">#REF!</definedName>
    <definedName name="r_" localSheetId="8">#REF!</definedName>
    <definedName name="r_" localSheetId="9">#REF!</definedName>
    <definedName name="r_" localSheetId="10">#REF!</definedName>
    <definedName name="r_" localSheetId="29">#REF!</definedName>
    <definedName name="r_" localSheetId="6">#REF!</definedName>
    <definedName name="r_">#REF!</definedName>
    <definedName name="range">[2]NextClass1_MeanVar!$E$26</definedName>
    <definedName name="rate">[4]CDS!$C$7</definedName>
    <definedName name="rated">[7]fxHW!$F$4:$H$4</definedName>
    <definedName name="ratef">[7]fxHW!$F$5:$H$5</definedName>
    <definedName name="RatingLast" localSheetId="29">[18]CreditMatrix!$D$10:$D$109</definedName>
    <definedName name="RatingLast">[19]CreditMatrix!$D$10:$D$109</definedName>
    <definedName name="RatingNow" localSheetId="29">[18]CreditMatrix!$E$10:$E$109</definedName>
    <definedName name="RatingNow">[19]CreditMatrix!$E$10:$E$109</definedName>
    <definedName name="ratingsTbl" localSheetId="29">[18]CreditMatrix!$B$2:$C$7</definedName>
    <definedName name="ratingsTbl">[19]CreditMatrix!$B$2:$C$7</definedName>
    <definedName name="Ratio">[14]Calcs_VarianceDiff!$E$17</definedName>
    <definedName name="Recovery">[4]Spread2PD!$D$40:$D$44</definedName>
    <definedName name="risk1" localSheetId="5">#REF!</definedName>
    <definedName name="risk1" localSheetId="7">#REF!</definedName>
    <definedName name="risk1" localSheetId="8">#REF!</definedName>
    <definedName name="risk1" localSheetId="9">#REF!</definedName>
    <definedName name="risk1" localSheetId="10">#REF!</definedName>
    <definedName name="risk1" localSheetId="6">#REF!</definedName>
    <definedName name="risk1">#REF!</definedName>
    <definedName name="risk2" localSheetId="5">#REF!</definedName>
    <definedName name="risk2" localSheetId="7">#REF!</definedName>
    <definedName name="risk2" localSheetId="8">#REF!</definedName>
    <definedName name="risk2" localSheetId="9">#REF!</definedName>
    <definedName name="risk2" localSheetId="10">#REF!</definedName>
    <definedName name="risk2" localSheetId="6">#REF!</definedName>
    <definedName name="risk2">#REF!</definedName>
    <definedName name="risk3" localSheetId="5">#REF!</definedName>
    <definedName name="risk3" localSheetId="7">#REF!</definedName>
    <definedName name="risk3" localSheetId="8">#REF!</definedName>
    <definedName name="risk3" localSheetId="9">#REF!</definedName>
    <definedName name="risk3" localSheetId="10">#REF!</definedName>
    <definedName name="risk3" localSheetId="6">#REF!</definedName>
    <definedName name="risk3">#REF!</definedName>
    <definedName name="RSE" localSheetId="5">#REF!</definedName>
    <definedName name="RSE" localSheetId="7">#REF!</definedName>
    <definedName name="RSE" localSheetId="8">#REF!</definedName>
    <definedName name="RSE" localSheetId="9">#REF!</definedName>
    <definedName name="RSE" localSheetId="10">#REF!</definedName>
    <definedName name="RSE" localSheetId="6">#REF!</definedName>
    <definedName name="RSE">#REF!</definedName>
    <definedName name="RSS" localSheetId="5">[1]RSquareAdj!#REF!</definedName>
    <definedName name="RSS" localSheetId="7">[1]RSquareAdj!#REF!</definedName>
    <definedName name="RSS" localSheetId="8">[1]RSquareAdj!#REF!</definedName>
    <definedName name="RSS" localSheetId="9">[1]RSquareAdj!#REF!</definedName>
    <definedName name="RSS" localSheetId="10">[1]RSquareAdj!#REF!</definedName>
    <definedName name="RSS" localSheetId="6">[1]RSquareAdj!#REF!</definedName>
    <definedName name="RSS">[1]RSquareAdj!#REF!</definedName>
    <definedName name="s" localSheetId="5">#REF!</definedName>
    <definedName name="s" localSheetId="7">#REF!</definedName>
    <definedName name="s" localSheetId="8">#REF!</definedName>
    <definedName name="s" localSheetId="9">#REF!</definedName>
    <definedName name="s" localSheetId="10">#REF!</definedName>
    <definedName name="s" localSheetId="29">#REF!</definedName>
    <definedName name="s" localSheetId="6">#REF!</definedName>
    <definedName name="s">#REF!</definedName>
    <definedName name="S0" localSheetId="5">#REF!</definedName>
    <definedName name="S0" localSheetId="7">#REF!</definedName>
    <definedName name="S0" localSheetId="8">#REF!</definedName>
    <definedName name="S0" localSheetId="9">#REF!</definedName>
    <definedName name="S0" localSheetId="10">#REF!</definedName>
    <definedName name="S0" localSheetId="29">#REF!</definedName>
    <definedName name="S0" localSheetId="6">#REF!</definedName>
    <definedName name="S0">#REF!</definedName>
    <definedName name="S0_e_qt">[7]OptionsHW!$C$17:$E$17</definedName>
    <definedName name="SampleVar1">[14]Calcs_VarianceDiff!$E$13</definedName>
    <definedName name="SampleVar2">[14]Calcs_VarianceDiff!$E$14</definedName>
    <definedName name="SD" localSheetId="5">#REF!</definedName>
    <definedName name="SD" localSheetId="7">#REF!</definedName>
    <definedName name="SD" localSheetId="8">#REF!</definedName>
    <definedName name="SD" localSheetId="9">#REF!</definedName>
    <definedName name="SD" localSheetId="10">#REF!</definedName>
    <definedName name="SD" localSheetId="29">#REF!</definedName>
    <definedName name="SD" localSheetId="6">#REF!</definedName>
    <definedName name="SD">#REF!</definedName>
    <definedName name="sd_x">[1]MaximumLikelihood!$C$3</definedName>
    <definedName name="SD_xbar">[14]Calcs_Mean2!$O$28</definedName>
    <definedName name="SE0" localSheetId="5">#REF!</definedName>
    <definedName name="SE0" localSheetId="7">#REF!</definedName>
    <definedName name="SE0" localSheetId="8">#REF!</definedName>
    <definedName name="SE0" localSheetId="9">#REF!</definedName>
    <definedName name="SE0" localSheetId="10">#REF!</definedName>
    <definedName name="SE0" localSheetId="6">#REF!</definedName>
    <definedName name="SE0">#REF!</definedName>
    <definedName name="SE1_" localSheetId="5">#REF!</definedName>
    <definedName name="SE1_" localSheetId="7">#REF!</definedName>
    <definedName name="SE1_" localSheetId="8">#REF!</definedName>
    <definedName name="SE1_" localSheetId="9">#REF!</definedName>
    <definedName name="SE1_" localSheetId="10">#REF!</definedName>
    <definedName name="SE1_" localSheetId="6">#REF!</definedName>
    <definedName name="SE1_">#REF!</definedName>
    <definedName name="SE2_" localSheetId="5">#REF!</definedName>
    <definedName name="SE2_" localSheetId="7">#REF!</definedName>
    <definedName name="SE2_" localSheetId="8">#REF!</definedName>
    <definedName name="SE2_" localSheetId="9">#REF!</definedName>
    <definedName name="SE2_" localSheetId="10">#REF!</definedName>
    <definedName name="SE2_" localSheetId="6">#REF!</definedName>
    <definedName name="SE2_">#REF!</definedName>
    <definedName name="Shares" localSheetId="29">qPVariance!$D$6:$H$6</definedName>
    <definedName name="Shares">[11]VaR3!$D$6:$H$6</definedName>
    <definedName name="Sick" localSheetId="5">#REF!</definedName>
    <definedName name="Sick" localSheetId="7">#REF!</definedName>
    <definedName name="Sick" localSheetId="8">#REF!</definedName>
    <definedName name="Sick" localSheetId="9">#REF!</definedName>
    <definedName name="Sick" localSheetId="10">#REF!</definedName>
    <definedName name="Sick" localSheetId="6">#REF!</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 localSheetId="5">#REF!</definedName>
    <definedName name="Smoking" localSheetId="7">#REF!</definedName>
    <definedName name="Smoking" localSheetId="8">#REF!</definedName>
    <definedName name="Smoking" localSheetId="9">#REF!</definedName>
    <definedName name="Smoking" localSheetId="10">#REF!</definedName>
    <definedName name="Smoking" localSheetId="6">#REF!</definedName>
    <definedName name="Smoking">#REF!</definedName>
    <definedName name="Spot">[7]fxHW!$F$3:$H$3</definedName>
    <definedName name="spread">[6]Liquidity_VaR!$F$7:$F$23</definedName>
    <definedName name="SpreadVaR" localSheetId="5">#REF!</definedName>
    <definedName name="SpreadVaR" localSheetId="7">#REF!</definedName>
    <definedName name="SpreadVaR" localSheetId="8">#REF!</definedName>
    <definedName name="SpreadVaR" localSheetId="9">#REF!</definedName>
    <definedName name="SpreadVaR" localSheetId="10">#REF!</definedName>
    <definedName name="SpreadVaR" localSheetId="6">#REF!</definedName>
    <definedName name="SpreadVaR">#REF!</definedName>
    <definedName name="ssreg" localSheetId="5">#REF!</definedName>
    <definedName name="ssreg" localSheetId="7">#REF!</definedName>
    <definedName name="ssreg" localSheetId="8">#REF!</definedName>
    <definedName name="ssreg" localSheetId="9">#REF!</definedName>
    <definedName name="ssreg" localSheetId="10">#REF!</definedName>
    <definedName name="ssreg" localSheetId="6">#REF!</definedName>
    <definedName name="ssreg">#REF!</definedName>
    <definedName name="ssresid" localSheetId="5">#REF!</definedName>
    <definedName name="ssresid" localSheetId="7">#REF!</definedName>
    <definedName name="ssresid" localSheetId="8">#REF!</definedName>
    <definedName name="ssresid" localSheetId="9">#REF!</definedName>
    <definedName name="ssresid" localSheetId="10">#REF!</definedName>
    <definedName name="ssresid" localSheetId="6">#REF!</definedName>
    <definedName name="ssresid">#REF!</definedName>
    <definedName name="SST" localSheetId="5">#REF!</definedName>
    <definedName name="SST" localSheetId="7">#REF!</definedName>
    <definedName name="SST" localSheetId="8">#REF!</definedName>
    <definedName name="SST" localSheetId="9">#REF!</definedName>
    <definedName name="SST" localSheetId="10">#REF!</definedName>
    <definedName name="SST" localSheetId="6">#REF!</definedName>
    <definedName name="SST">#REF!</definedName>
    <definedName name="SSx" localSheetId="5">#REF!</definedName>
    <definedName name="SSx" localSheetId="7">#REF!</definedName>
    <definedName name="SSx" localSheetId="8">#REF!</definedName>
    <definedName name="SSx" localSheetId="9">#REF!</definedName>
    <definedName name="SSx" localSheetId="10">#REF!</definedName>
    <definedName name="SSx" localSheetId="6">#REF!</definedName>
    <definedName name="SSx">#REF!</definedName>
    <definedName name="StartingPortfolio">[4]ExporeInf!$C$29:$H$29</definedName>
    <definedName name="stdev" localSheetId="5">#REF!</definedName>
    <definedName name="stdev" localSheetId="7">#REF!</definedName>
    <definedName name="stdev" localSheetId="8">#REF!</definedName>
    <definedName name="stdev" localSheetId="9">#REF!</definedName>
    <definedName name="stdev" localSheetId="10">#REF!</definedName>
    <definedName name="stdev" localSheetId="6">#REF!</definedName>
    <definedName name="stdev">#REF!</definedName>
    <definedName name="Sum">[13]CentralLimitTheorem!$C$7:$C$106</definedName>
    <definedName name="t" localSheetId="5">#REF!</definedName>
    <definedName name="t" localSheetId="7">#REF!</definedName>
    <definedName name="t" localSheetId="8">#REF!</definedName>
    <definedName name="t" localSheetId="9">#REF!</definedName>
    <definedName name="t" localSheetId="10">#REF!</definedName>
    <definedName name="t" localSheetId="29">#REF!</definedName>
    <definedName name="t" localSheetId="6">#REF!</definedName>
    <definedName name="t">#REF!</definedName>
    <definedName name="t_">[4]CDS!$B$21:$B$25</definedName>
    <definedName name="table_asf">[20]ASF!$C$31:$D$34</definedName>
    <definedName name="Time" localSheetId="5">#REF!</definedName>
    <definedName name="Time" localSheetId="7">#REF!</definedName>
    <definedName name="Time" localSheetId="8">#REF!</definedName>
    <definedName name="Time" localSheetId="9">#REF!</definedName>
    <definedName name="Time" localSheetId="10">#REF!</definedName>
    <definedName name="Time" localSheetId="29">#REF!</definedName>
    <definedName name="Time" localSheetId="6">#REF!</definedName>
    <definedName name="Time">#REF!</definedName>
    <definedName name="Time_">[4]Spread2PD!$B$40:$B$44</definedName>
    <definedName name="tmat">[4]ExporeInf!$C$3:$H$8</definedName>
    <definedName name="tmat12" localSheetId="5">#REF!</definedName>
    <definedName name="tmat12" localSheetId="7">#REF!</definedName>
    <definedName name="tmat12" localSheetId="8">#REF!</definedName>
    <definedName name="tmat12" localSheetId="9">#REF!</definedName>
    <definedName name="tmat12" localSheetId="10">#REF!</definedName>
    <definedName name="tmat12" localSheetId="6">#REF!</definedName>
    <definedName name="tmat12">#REF!</definedName>
    <definedName name="tmat5">[4]ExporeInf!$C$12:$H$17</definedName>
    <definedName name="tmatInf">[4]ExporeInf!$C$21:$H$26</definedName>
    <definedName name="TotalValue" localSheetId="29">qPVariance!$D$52</definedName>
    <definedName name="TotalValue">[11]VaR3!$D$52</definedName>
    <definedName name="TSS">[1]RSquareAdj!#REF!</definedName>
    <definedName name="u" localSheetId="5">[9]MatrixMult_Credit!#REF!</definedName>
    <definedName name="u" localSheetId="7">[9]MatrixMult_Credit!#REF!</definedName>
    <definedName name="u" localSheetId="8">[9]MatrixMult_Credit!#REF!</definedName>
    <definedName name="u" localSheetId="9">[9]MatrixMult_Credit!#REF!</definedName>
    <definedName name="u" localSheetId="10">[9]MatrixMult_Credit!#REF!</definedName>
    <definedName name="u" localSheetId="29">[15]MatrixMult_Credit!#REF!</definedName>
    <definedName name="u" localSheetId="6">[9]MatrixMult_Credit!#REF!</definedName>
    <definedName name="u">[9]MatrixMult_Credit!#REF!</definedName>
    <definedName name="usd_peso">[12]FX_Intro!$C$65</definedName>
    <definedName name="v" localSheetId="29">[15]MatrixMult_Credit!$T$7:$T$9</definedName>
    <definedName name="v">'[21]2_PMT'!$C$13</definedName>
    <definedName name="Value" localSheetId="29">qPVariance!$D$50:$H$50</definedName>
    <definedName name="Value">[11]VaR3!$D$50:$H$50</definedName>
    <definedName name="value_01">[17]Dur2!$I$12</definedName>
    <definedName name="value_lo" localSheetId="5">#REF!</definedName>
    <definedName name="value_lo" localSheetId="7">#REF!</definedName>
    <definedName name="value_lo" localSheetId="8">#REF!</definedName>
    <definedName name="value_lo" localSheetId="9">#REF!</definedName>
    <definedName name="value_lo" localSheetId="10">#REF!</definedName>
    <definedName name="value_lo" localSheetId="29">#REF!</definedName>
    <definedName name="value_lo" localSheetId="6">#REF!</definedName>
    <definedName name="value_lo">#REF!</definedName>
    <definedName name="value_rf_">[4]Spread2PD!$C$40:$C$44</definedName>
    <definedName name="Variance" localSheetId="29">qPVariance!$D$61</definedName>
    <definedName name="Variance">[11]VaR3!$D$61</definedName>
    <definedName name="Variance_calc" localSheetId="29">qPVariance!$M$65</definedName>
    <definedName name="Variance_calc">[9]PortfolioVaRExample!$M$65</definedName>
    <definedName name="Volatility" localSheetId="5">#REF!</definedName>
    <definedName name="Volatility" localSheetId="7">#REF!</definedName>
    <definedName name="Volatility" localSheetId="8">#REF!</definedName>
    <definedName name="Volatility" localSheetId="9">#REF!</definedName>
    <definedName name="Volatility" localSheetId="10">#REF!</definedName>
    <definedName name="Volatility" localSheetId="29">qPVariance!$D$62</definedName>
    <definedName name="Volatility" localSheetId="6">#REF!</definedName>
    <definedName name="Volatility">#REF!</definedName>
    <definedName name="Volatility_calc" localSheetId="5">#REF!</definedName>
    <definedName name="Volatility_calc" localSheetId="7">#REF!</definedName>
    <definedName name="Volatility_calc" localSheetId="8">#REF!</definedName>
    <definedName name="Volatility_calc" localSheetId="9">#REF!</definedName>
    <definedName name="Volatility_calc" localSheetId="10">#REF!</definedName>
    <definedName name="Volatility_calc" localSheetId="29">qPVariance!$M$66</definedName>
    <definedName name="Volatility_calc" localSheetId="6">#REF!</definedName>
    <definedName name="Volatility_calc">#REF!</definedName>
    <definedName name="volmat" localSheetId="29">qPVariance!$M$52:$Q$56</definedName>
    <definedName name="volmat">[9]PortfolioVaRExample!$M$52:$Q$56</definedName>
    <definedName name="vols" localSheetId="29">qPVariance!$J$52:$J$56</definedName>
    <definedName name="vols">[9]PortfolioVaRExample!$J$52:$J$56</definedName>
    <definedName name="vols_" localSheetId="29">qPVariance!$M$49:$Q$49</definedName>
    <definedName name="vols_">[9]PortfolioVaRExample!$M$49:$Q$49</definedName>
    <definedName name="w" localSheetId="29">[15]MatrixMult_CovCorr!$M$43:$M$45</definedName>
    <definedName name="w">[9]MatrixMult_CovCorr!$M$43:$M$45</definedName>
    <definedName name="weight" localSheetId="29">[18]CreditMatrix_Weighted!$F$10:$F$109</definedName>
    <definedName name="weight">[19]CreditMatrix_Weighted!$F$10:$F$109</definedName>
    <definedName name="weights" localSheetId="29">qPVariance!$C$55:$C$59</definedName>
    <definedName name="weights">[11]VaR3!$C$55:$C$59</definedName>
    <definedName name="Withdrawl">[22]InvestmentReturns!$B$12</definedName>
    <definedName name="X" localSheetId="29">#REF!</definedName>
    <definedName name="X">[2]NextClass1_MeanVar!$C$30:$C$129</definedName>
    <definedName name="x_draw" localSheetId="5">#REF!</definedName>
    <definedName name="x_draw" localSheetId="7">#REF!</definedName>
    <definedName name="x_draw" localSheetId="8">#REF!</definedName>
    <definedName name="x_draw" localSheetId="9">#REF!</definedName>
    <definedName name="x_draw" localSheetId="10">#REF!</definedName>
    <definedName name="x_draw" localSheetId="6">#REF!</definedName>
    <definedName name="x_draw">#REF!</definedName>
    <definedName name="X_e_rt">[7]OptionsHW!$C$18:$E$18</definedName>
    <definedName name="x1_" localSheetId="5">#REF!</definedName>
    <definedName name="x1_" localSheetId="7">#REF!</definedName>
    <definedName name="x1_" localSheetId="8">#REF!</definedName>
    <definedName name="x1_" localSheetId="9">#REF!</definedName>
    <definedName name="x1_" localSheetId="10">#REF!</definedName>
    <definedName name="x1_" localSheetId="6">#REF!</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 localSheetId="5">#REF!</definedName>
    <definedName name="y_draw" localSheetId="7">#REF!</definedName>
    <definedName name="y_draw" localSheetId="8">#REF!</definedName>
    <definedName name="y_draw" localSheetId="9">#REF!</definedName>
    <definedName name="y_draw" localSheetId="10">#REF!</definedName>
    <definedName name="y_draw" localSheetId="6">#REF!</definedName>
    <definedName name="y_draw">#REF!</definedName>
    <definedName name="ybar" localSheetId="5">#REF!</definedName>
    <definedName name="ybar" localSheetId="7">#REF!</definedName>
    <definedName name="ybar" localSheetId="8">#REF!</definedName>
    <definedName name="ybar" localSheetId="9">#REF!</definedName>
    <definedName name="ybar" localSheetId="10">#REF!</definedName>
    <definedName name="ybar" localSheetId="6">#REF!</definedName>
    <definedName name="ybar">#REF!</definedName>
    <definedName name="years">[17]Bond!$C$7</definedName>
    <definedName name="yhat" localSheetId="5">#REF!</definedName>
    <definedName name="yhat" localSheetId="7">#REF!</definedName>
    <definedName name="yhat" localSheetId="8">#REF!</definedName>
    <definedName name="yhat" localSheetId="9">#REF!</definedName>
    <definedName name="yhat" localSheetId="10">#REF!</definedName>
    <definedName name="yhat" localSheetId="6">#REF!</definedName>
    <definedName name="yhat">#REF!</definedName>
    <definedName name="ytm">[10]qFunctions!$C$7</definedName>
    <definedName name="YTM_rf" localSheetId="5">#REF!</definedName>
    <definedName name="YTM_rf" localSheetId="7">#REF!</definedName>
    <definedName name="YTM_rf" localSheetId="8">#REF!</definedName>
    <definedName name="YTM_rf" localSheetId="9">#REF!</definedName>
    <definedName name="YTM_rf" localSheetId="10">#REF!</definedName>
    <definedName name="YTM_rf" localSheetId="6">#REF!</definedName>
    <definedName name="YTM_rf">#REF!</definedName>
    <definedName name="σ" localSheetId="5">#REF!</definedName>
    <definedName name="σ" localSheetId="7">#REF!</definedName>
    <definedName name="σ" localSheetId="8">#REF!</definedName>
    <definedName name="σ" localSheetId="9">#REF!</definedName>
    <definedName name="σ" localSheetId="10">#REF!</definedName>
    <definedName name="σ" localSheetId="6">#REF!</definedName>
    <definedName name="σ">#REF!</definedName>
  </definedNames>
  <calcPr calcId="191029" iterateDelta="9.9999999999994451E-4" calcCompleted="0"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73" l="1"/>
  <c r="H3" i="73"/>
  <c r="I3" i="73"/>
  <c r="I16" i="73" s="1"/>
  <c r="J3" i="73"/>
  <c r="N3" i="73"/>
  <c r="O3" i="73"/>
  <c r="P3" i="73"/>
  <c r="G4" i="73"/>
  <c r="H4" i="73"/>
  <c r="I4" i="73" s="1"/>
  <c r="N4" i="73"/>
  <c r="P4" i="73" s="1"/>
  <c r="O4" i="73"/>
  <c r="G5" i="73"/>
  <c r="H5" i="73"/>
  <c r="I5" i="73" s="1"/>
  <c r="J5" i="73" s="1"/>
  <c r="N5" i="73"/>
  <c r="O5" i="73"/>
  <c r="P5" i="73" s="1"/>
  <c r="G6" i="73"/>
  <c r="H6" i="73"/>
  <c r="I6" i="73"/>
  <c r="J6" i="73" s="1"/>
  <c r="N6" i="73"/>
  <c r="O6" i="73"/>
  <c r="P6" i="73"/>
  <c r="G7" i="73"/>
  <c r="H7" i="73"/>
  <c r="I7" i="73"/>
  <c r="J7" i="73"/>
  <c r="N7" i="73"/>
  <c r="O7" i="73"/>
  <c r="P7" i="73"/>
  <c r="G8" i="73"/>
  <c r="I8" i="73" s="1"/>
  <c r="J8" i="73" s="1"/>
  <c r="H8" i="73"/>
  <c r="N8" i="73"/>
  <c r="P8" i="73" s="1"/>
  <c r="O8" i="73"/>
  <c r="G9" i="73"/>
  <c r="H9" i="73"/>
  <c r="I9" i="73" s="1"/>
  <c r="J9" i="73" s="1"/>
  <c r="N9" i="73"/>
  <c r="O9" i="73"/>
  <c r="P9" i="73" s="1"/>
  <c r="G10" i="73"/>
  <c r="H10" i="73"/>
  <c r="I10" i="73"/>
  <c r="J10" i="73" s="1"/>
  <c r="N10" i="73"/>
  <c r="O10" i="73"/>
  <c r="P10" i="73"/>
  <c r="G11" i="73"/>
  <c r="H11" i="73"/>
  <c r="I11" i="73"/>
  <c r="J11" i="73"/>
  <c r="N11" i="73"/>
  <c r="O11" i="73"/>
  <c r="P11" i="73"/>
  <c r="G12" i="73"/>
  <c r="I12" i="73" s="1"/>
  <c r="J12" i="73" s="1"/>
  <c r="H12" i="73"/>
  <c r="N12" i="73"/>
  <c r="P12" i="73" s="1"/>
  <c r="O12" i="73"/>
  <c r="N13" i="73"/>
  <c r="P13" i="73" s="1"/>
  <c r="O13" i="73"/>
  <c r="N14" i="73"/>
  <c r="O14" i="73"/>
  <c r="P14" i="73" s="1"/>
  <c r="N15" i="73"/>
  <c r="O15" i="73"/>
  <c r="P15" i="73"/>
  <c r="N16" i="73"/>
  <c r="O16" i="73"/>
  <c r="P16" i="73" s="1"/>
  <c r="N17" i="73"/>
  <c r="O17" i="73"/>
  <c r="P17" i="73"/>
  <c r="N18" i="73"/>
  <c r="O18" i="73"/>
  <c r="P18" i="73"/>
  <c r="N19" i="73"/>
  <c r="O19" i="73"/>
  <c r="P19" i="73"/>
  <c r="N20" i="73"/>
  <c r="O20" i="73"/>
  <c r="P20" i="73"/>
  <c r="N21" i="73"/>
  <c r="O21" i="73"/>
  <c r="P21" i="73" s="1"/>
  <c r="N22" i="73"/>
  <c r="O22" i="73"/>
  <c r="P22" i="73"/>
  <c r="N28" i="73" l="1"/>
  <c r="I22" i="73"/>
  <c r="O25" i="73"/>
  <c r="O31" i="73" s="1"/>
  <c r="O28" i="73"/>
  <c r="N25" i="73"/>
  <c r="N31" i="73" s="1"/>
  <c r="J4" i="73"/>
  <c r="J19" i="73" s="1"/>
  <c r="I19" i="73"/>
  <c r="G13" i="73"/>
  <c r="J16" i="73" l="1"/>
  <c r="J22" i="73" s="1"/>
  <c r="Q4" i="62" l="1"/>
  <c r="P4" i="62"/>
  <c r="O4" i="62"/>
  <c r="Q5" i="36"/>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T10" i="36" l="1"/>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G47" i="50"/>
  <c r="H46" i="50"/>
  <c r="E46" i="50"/>
  <c r="H47" i="50"/>
  <c r="E44" i="50"/>
  <c r="E47" i="50"/>
  <c r="G44" i="50"/>
  <c r="G46" i="50"/>
  <c r="H44" i="50"/>
  <c r="D27" i="50" l="1"/>
  <c r="D30" i="50"/>
  <c r="D38" i="50"/>
  <c r="D33" i="50"/>
  <c r="D28" i="50"/>
  <c r="D31" i="50"/>
  <c r="F33" i="50"/>
  <c r="D29" i="50"/>
  <c r="D50" i="50" a="1"/>
  <c r="F50" i="50" s="1"/>
  <c r="F30" i="50"/>
  <c r="F32" i="50"/>
  <c r="F36" i="50"/>
  <c r="D37" i="50"/>
  <c r="F38" i="50"/>
  <c r="D47" i="50"/>
  <c r="D44" i="50"/>
  <c r="D43" i="50"/>
  <c r="G43" i="50"/>
  <c r="D45" i="50"/>
  <c r="D46" i="50"/>
  <c r="F43" i="50"/>
  <c r="E43" i="50"/>
  <c r="H45" i="50"/>
  <c r="F44" i="50"/>
  <c r="E45" i="50"/>
  <c r="F46" i="50"/>
  <c r="F47" i="50"/>
  <c r="G45" i="50"/>
  <c r="F45" i="50"/>
  <c r="H43" i="50"/>
  <c r="E50" i="50" l="1"/>
  <c r="D50" i="50"/>
  <c r="G50" i="50"/>
  <c r="H50" i="50"/>
  <c r="D52" i="50" l="1"/>
  <c r="C55" i="50" s="1" a="1"/>
  <c r="C59" i="50" s="1"/>
  <c r="C55" i="50" l="1"/>
  <c r="C57" i="50"/>
  <c r="C58" i="50"/>
  <c r="C56" i="50"/>
  <c r="D61" i="50" l="1" a="1"/>
  <c r="D61" i="50" s="1"/>
  <c r="D62" i="50" s="1"/>
  <c r="Q4" i="45" l="1"/>
  <c r="P4" i="45"/>
  <c r="O4" i="45"/>
  <c r="P14" i="30" l="1"/>
  <c r="P13" i="30"/>
  <c r="P12" i="30"/>
</calcChain>
</file>

<file path=xl/sharedStrings.xml><?xml version="1.0" encoding="utf-8"?>
<sst xmlns="http://schemas.openxmlformats.org/spreadsheetml/2006/main" count="324" uniqueCount="153">
  <si>
    <t>ytm</t>
  </si>
  <si>
    <t>maturity</t>
  </si>
  <si>
    <t>couponRate</t>
  </si>
  <si>
    <t>face</t>
  </si>
  <si>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</si>
  <si>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</si>
  <si>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</si>
  <si>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</si>
  <si>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</si>
  <si>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</si>
  <si>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</si>
  <si>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</si>
  <si>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</si>
  <si>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</si>
  <si>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</si>
  <si>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</si>
  <si>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</si>
  <si>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</si>
  <si>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</si>
  <si>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</si>
  <si>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</si>
  <si>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</si>
  <si>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</si>
  <si>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</si>
  <si>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</si>
  <si>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</si>
  <si>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</si>
  <si>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</si>
  <si>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</si>
  <si>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</si>
  <si>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</si>
  <si>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</si>
  <si>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</si>
  <si>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</si>
  <si>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</si>
  <si>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</si>
  <si>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</si>
  <si>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</si>
  <si>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</si>
  <si>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</si>
  <si>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</si>
  <si>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</si>
  <si>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</si>
  <si>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</si>
  <si>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</si>
  <si>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</si>
  <si>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</si>
  <si>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</si>
  <si>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</si>
  <si>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</si>
  <si>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</si>
  <si>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</si>
  <si>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</si>
  <si>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</si>
  <si>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</si>
  <si>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</si>
  <si>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</si>
  <si>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</si>
  <si>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</si>
  <si>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</si>
  <si>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</si>
  <si>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</si>
  <si>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</si>
  <si>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</si>
  <si>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</si>
  <si>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</si>
  <si>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</si>
  <si>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</si>
  <si>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</si>
  <si>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Place all your functions into a single R file and name the file after your UNI.</t>
  </si>
  <si>
    <t>GS.Open</t>
  </si>
  <si>
    <t>GS.High</t>
  </si>
  <si>
    <t>GS.Low</t>
  </si>
  <si>
    <t>GS.Close</t>
  </si>
  <si>
    <t>GS.Volume</t>
  </si>
  <si>
    <t>GS.Adjusted</t>
  </si>
  <si>
    <t>Company</t>
  </si>
  <si>
    <t>RatingLast</t>
  </si>
  <si>
    <t>RatingNow</t>
  </si>
  <si>
    <t>A</t>
  </si>
  <si>
    <t>B</t>
  </si>
  <si>
    <t>C</t>
  </si>
  <si>
    <t>Start</t>
  </si>
  <si>
    <t>End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</si>
  <si>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</si>
  <si>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</si>
  <si>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</si>
  <si>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</si>
  <si>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</si>
  <si>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</si>
  <si>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</si>
  <si>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</si>
  <si>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</si>
  <si>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</si>
  <si>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</si>
  <si>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</si>
  <si>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</si>
  <si>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</si>
  <si>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</si>
  <si>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</si>
  <si>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</si>
  <si>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</si>
  <si>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</si>
  <si>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Last week</t>
  </si>
  <si>
    <t>This week</t>
  </si>
  <si>
    <t>Lists</t>
  </si>
  <si>
    <t>Prices</t>
  </si>
  <si>
    <t>ReturnsLag1</t>
  </si>
  <si>
    <t>ReturnsLag5</t>
  </si>
  <si>
    <t>ReturnsLag10</t>
  </si>
  <si>
    <t>qSLR1</t>
  </si>
  <si>
    <t>qSLR2</t>
  </si>
  <si>
    <t>qBondDuration</t>
  </si>
  <si>
    <t>qTMat1</t>
  </si>
  <si>
    <t>qTMat2</t>
  </si>
  <si>
    <t>qTMat2Bonus</t>
  </si>
  <si>
    <t>qGetReturnsLag</t>
  </si>
  <si>
    <t>qVaR</t>
  </si>
  <si>
    <t>qES</t>
  </si>
  <si>
    <t>Question</t>
  </si>
  <si>
    <t>Points</t>
  </si>
  <si>
    <t>#</t>
  </si>
  <si>
    <t>qStringsNData</t>
  </si>
  <si>
    <t>&lt;- Bonus question (No points lost if wrong.  Additional point if right.)</t>
  </si>
  <si>
    <t>Transition Matrix</t>
  </si>
  <si>
    <t>﻿PortfolioDuration(bonds)</t>
  </si>
  <si>
    <t>﻿np.random.uniform()</t>
  </si>
  <si>
    <t>﻿import numpy as np</t>
  </si>
  <si>
    <t>class bond():</t>
  </si>
  <si>
    <t>﻿bond(2e6,.03,.04,10)</t>
  </si>
  <si>
    <t>__init__(self,face,ytm,couponrate,m):</t>
  </si>
  <si>
    <t>def Shake(hand1,hand2)</t>
  </si>
  <si>
    <t>def ThumbWar(hand1,hand2)</t>
  </si>
  <si>
    <t>def HighFive(hand1,hand2)</t>
  </si>
  <si>
    <t>Exercises</t>
  </si>
  <si>
    <t>__str__</t>
  </si>
  <si>
    <t>__repr__</t>
  </si>
  <si>
    <t>__MyHiddenMethod</t>
  </si>
  <si>
    <t>__init__(thumb,index,middle,ring,pinky):</t>
  </si>
  <si>
    <t>__init__</t>
  </si>
  <si>
    <t>class hand():</t>
  </si>
  <si>
    <t>OOP</t>
  </si>
  <si>
    <t>SQL from Python</t>
  </si>
  <si>
    <t>Review homework</t>
  </si>
  <si>
    <t>Topics</t>
  </si>
  <si>
    <t>Week before last</t>
  </si>
  <si>
    <t>Python</t>
  </si>
  <si>
    <t>Dictionaries</t>
  </si>
  <si>
    <t>Loops</t>
  </si>
  <si>
    <t>Functions</t>
  </si>
  <si>
    <t>Pandas</t>
  </si>
  <si>
    <t>Object Oriented Programming</t>
  </si>
  <si>
    <t>SQLite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</si>
</sst>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16"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14"/>
      <color theme="1"/>
      <name val="Calibri"/>
      <family val="2"/>
      <scheme val="minor"/>
    </font>
    <font>
      <sz val="20"/>
      <color rgb="FFA6A6A6"/>
      <name val="Calibri"/>
      <family val="2"/>
      <scheme val="minor"/>
    </font>
    <font>
      <u/>
      <sz val="20"/>
      <color theme="1"/>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50">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4"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5" borderId="0" xfId="4" applyFont="1" applyFill="1" applyAlignment="1">
      <alignment horizontal="center"/>
    </xf>
    <xf numFmtId="0" fontId="1" fillId="6" borderId="0" xfId="0" applyFont="1" applyFill="1" applyAlignment="1">
      <alignment horizontal="center"/>
    </xf>
    <xf numFmtId="0" fontId="1" fillId="5" borderId="0" xfId="0" applyFont="1" applyFill="1" applyAlignment="1">
      <alignment horizontal="center"/>
    </xf>
    <xf numFmtId="0" fontId="1" fillId="7" borderId="0" xfId="0" applyFont="1" applyFill="1" applyAlignment="1">
      <alignment horizontal="center"/>
    </xf>
    <xf numFmtId="9" fontId="1" fillId="6" borderId="0" xfId="4"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3" fillId="2" borderId="0" xfId="0" applyFont="1" applyFill="1"/>
    <xf numFmtId="167" fontId="2" fillId="2" borderId="0" xfId="6" applyNumberFormat="1" applyFont="1" applyFill="1"/>
    <xf numFmtId="0" fontId="14" fillId="4" borderId="0" xfId="0" applyFont="1" applyFill="1"/>
    <xf numFmtId="2" fontId="1" fillId="2" borderId="0" xfId="0" applyNumberFormat="1" applyFont="1" applyFill="1"/>
    <xf numFmtId="14" fontId="1" fillId="2" borderId="0" xfId="0" applyNumberFormat="1" applyFont="1" applyFill="1"/>
    <xf numFmtId="0" fontId="15" fillId="2" borderId="0" xfId="0" applyFont="1" applyFill="1" applyAlignment="1">
      <alignment horizontal="right"/>
    </xf>
    <xf numFmtId="0" fontId="15" fillId="2" borderId="0" xfId="0" applyFont="1" applyFill="1"/>
    <xf numFmtId="0" fontId="8" fillId="2"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50" Type="http://schemas.openxmlformats.org/officeDocument/2006/relationships/externalLink" Target="externalLinks/externalLink2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externalLink" Target="externalLinks/externalLink14.xml"/><Relationship Id="rId52"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externalLink" Target="externalLinks/externalLink16.xml"/><Relationship Id="rId20" Type="http://schemas.openxmlformats.org/officeDocument/2006/relationships/worksheet" Target="worksheets/sheet20.xml"/><Relationship Id="rId41" Type="http://schemas.openxmlformats.org/officeDocument/2006/relationships/externalLink" Target="externalLinks/externalLink1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49" Type="http://schemas.openxmlformats.org/officeDocument/2006/relationships/externalLink" Target="externalLinks/externalLink19.xml"/></Relationships>
</file>

<file path=xl/drawings/_rels/drawing7.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xdr:colOff>
      <xdr:row>10</xdr:row>
      <xdr:rowOff>317500</xdr:rowOff>
    </xdr:from>
    <xdr:to>
      <xdr:col>5</xdr:col>
      <xdr:colOff>317500</xdr:colOff>
      <xdr:row>16</xdr:row>
      <xdr:rowOff>279400</xdr:rowOff>
    </xdr:to>
    <xdr:sp macro="" textlink="">
      <xdr:nvSpPr>
        <xdr:cNvPr id="2" name="TextBox 1">
          <a:extLst>
            <a:ext uri="{FF2B5EF4-FFF2-40B4-BE49-F238E27FC236}">
              <a16:creationId xmlns:a16="http://schemas.microsoft.com/office/drawing/2014/main" id="{11A57D50-30CA-E341-A4C5-FB98A1F0038B}"/>
            </a:ext>
          </a:extLst>
        </xdr:cNvPr>
        <xdr:cNvSpPr txBox="1"/>
      </xdr:nvSpPr>
      <xdr:spPr>
        <a:xfrm>
          <a:off x="1676400" y="2235200"/>
          <a:ext cx="27686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Inputs</a:t>
          </a:r>
        </a:p>
        <a:p>
          <a:endParaRPr lang="en-US" sz="1100"/>
        </a:p>
        <a:p>
          <a:r>
            <a:rPr lang="en-US" sz="1100"/>
            <a:t>face = 2000000</a:t>
          </a:r>
        </a:p>
        <a:p>
          <a:r>
            <a:rPr lang="en-US" sz="1100"/>
            <a:t>ytm = .03</a:t>
          </a:r>
        </a:p>
        <a:p>
          <a:r>
            <a:rPr lang="en-US" sz="1100"/>
            <a:t>couponrate = .04</a:t>
          </a:r>
        </a:p>
        <a:p>
          <a:r>
            <a:rPr lang="en-US" sz="1100"/>
            <a:t>maturity = 10</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787400</xdr:colOff>
      <xdr:row>1</xdr:row>
      <xdr:rowOff>12700</xdr:rowOff>
    </xdr:from>
    <xdr:to>
      <xdr:col>10</xdr:col>
      <xdr:colOff>812800</xdr:colOff>
      <xdr:row>24</xdr:row>
      <xdr:rowOff>12700</xdr:rowOff>
    </xdr:to>
    <xdr:sp macro="" textlink="">
      <xdr:nvSpPr>
        <xdr:cNvPr id="2" name="TextBox 1">
          <a:extLst>
            <a:ext uri="{FF2B5EF4-FFF2-40B4-BE49-F238E27FC236}">
              <a16:creationId xmlns:a16="http://schemas.microsoft.com/office/drawing/2014/main" id="{F188DA13-EA69-824A-897D-E4B8194BB3AB}"/>
            </a:ext>
          </a:extLst>
        </xdr:cNvPr>
        <xdr:cNvSpPr txBox="1"/>
      </xdr:nvSpPr>
      <xdr:spPr>
        <a:xfrm>
          <a:off x="787400" y="342900"/>
          <a:ext cx="8280400" cy="759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pandas as pd</a:t>
          </a:r>
        </a:p>
        <a:p>
          <a:r>
            <a:rPr lang="en-US" sz="1400"/>
            <a:t>import statsmodels.api as sm</a:t>
          </a:r>
        </a:p>
        <a:p>
          <a:r>
            <a:rPr lang="en-US" sz="1400"/>
            <a:t>import statsmodels.formula.api as smf</a:t>
          </a:r>
        </a:p>
        <a:p>
          <a:endParaRPr lang="en-US" sz="1400"/>
        </a:p>
        <a:p>
          <a:r>
            <a:rPr lang="en-US" sz="1400"/>
            <a:t>def MyLM(formula, data):</a:t>
          </a:r>
        </a:p>
        <a:p>
          <a:r>
            <a:rPr lang="en-US" sz="1400"/>
            <a:t>    fit = # populate the smf.ols function using the formula and fit it</a:t>
          </a:r>
        </a:p>
        <a:p>
          <a:r>
            <a:rPr lang="en-US" sz="1400"/>
            <a:t>    return fit</a:t>
          </a:r>
        </a:p>
        <a:p>
          <a:endParaRPr lang="en-US" sz="1400"/>
        </a:p>
        <a:p>
          <a:r>
            <a:rPr lang="en-US" sz="1400"/>
            <a:t># Tools</a:t>
          </a:r>
        </a:p>
        <a:p>
          <a:r>
            <a:rPr lang="en-US" sz="1400"/>
            <a:t>x = np.arange(1, 4)</a:t>
          </a:r>
        </a:p>
        <a:p>
          <a:r>
            <a:rPr lang="en-US" sz="1400"/>
            <a:t>y = x * np.random.normal(2, 0.1, 3)</a:t>
          </a:r>
        </a:p>
        <a:p>
          <a:r>
            <a:rPr lang="en-US" sz="1400"/>
            <a:t>f = "y ~ x"</a:t>
          </a:r>
        </a:p>
        <a:p>
          <a:r>
            <a:rPr lang="en-US" sz="1400"/>
            <a:t>df = pd.DataFrame({'x': x, 'y': y})</a:t>
          </a:r>
        </a:p>
        <a:p>
          <a:r>
            <a:rPr lang="en-US" sz="1400"/>
            <a:t>model = smf.ols(f, data=df).fit()</a:t>
          </a:r>
        </a:p>
        <a:p>
          <a:r>
            <a:rPr lang="en-US" sz="1400"/>
            <a:t>print(model.summary())</a:t>
          </a:r>
        </a:p>
        <a:p>
          <a:endParaRPr lang="en-US" sz="1400"/>
        </a:p>
        <a:p>
          <a:r>
            <a:rPr lang="en-US" sz="1400"/>
            <a:t># Unit Tests</a:t>
          </a:r>
        </a:p>
        <a:p>
          <a:r>
            <a:rPr lang="en-US" sz="1400"/>
            <a:t>from sklearn.datasets import load_iris</a:t>
          </a:r>
        </a:p>
        <a:p>
          <a:r>
            <a:rPr lang="en-US" sz="1400"/>
            <a:t>data = load_iris()</a:t>
          </a:r>
        </a:p>
        <a:p>
          <a:r>
            <a:rPr lang="en-US" sz="1400"/>
            <a:t>iris = pd.DataFrame(data=data.data, columns=data.feature_names)</a:t>
          </a:r>
        </a:p>
        <a:p>
          <a:r>
            <a:rPr lang="en-US" sz="1400"/>
            <a:t>iris['target'] = data.target</a:t>
          </a:r>
        </a:p>
        <a:p>
          <a:r>
            <a:rPr lang="en-US" sz="1400"/>
            <a:t>myFormula = "sepal length (cm) ~ petal length (cm)"</a:t>
          </a:r>
        </a:p>
        <a:p>
          <a:r>
            <a:rPr lang="en-US" sz="1400"/>
            <a:t>fit_iris = smf.ols(formula=myFormula, data=iris).fit()</a:t>
          </a:r>
        </a:p>
        <a:p>
          <a:endParaRPr lang="en-US" sz="1400"/>
        </a:p>
        <a:p>
          <a:r>
            <a:rPr lang="en-US" sz="1400"/>
            <a:t>x = MyLM(myFormula, iris)</a:t>
          </a:r>
        </a:p>
        <a:p>
          <a:r>
            <a:rPr lang="en-US" sz="1400"/>
            <a:t>np.round(x.params[0], 4) == 4.3066</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673100</xdr:colOff>
      <xdr:row>2</xdr:row>
      <xdr:rowOff>165100</xdr:rowOff>
    </xdr:from>
    <xdr:to>
      <xdr:col>6</xdr:col>
      <xdr:colOff>0</xdr:colOff>
      <xdr:row>18</xdr:row>
      <xdr:rowOff>38100</xdr:rowOff>
    </xdr:to>
    <xdr:sp macro="" textlink="">
      <xdr:nvSpPr>
        <xdr:cNvPr id="2" name="TextBox 1">
          <a:extLst>
            <a:ext uri="{FF2B5EF4-FFF2-40B4-BE49-F238E27FC236}">
              <a16:creationId xmlns:a16="http://schemas.microsoft.com/office/drawing/2014/main" id="{0B2761CA-D027-3240-B821-9577D99DF3AE}"/>
            </a:ext>
          </a:extLst>
        </xdr:cNvPr>
        <xdr:cNvSpPr txBox="1"/>
      </xdr:nvSpPr>
      <xdr:spPr>
        <a:xfrm>
          <a:off x="673100" y="825500"/>
          <a:ext cx="4279900" cy="515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data(cars)</a:t>
          </a:r>
        </a:p>
        <a:p>
          <a:r>
            <a:rPr lang="en-US" sz="1400"/>
            <a:t>fit = lm(dist ~ speed,cars)</a:t>
          </a:r>
        </a:p>
        <a:p>
          <a:r>
            <a:rPr lang="en-US" sz="1400"/>
            <a:t>PlotSLRCI(fit = fit,data = cars)</a:t>
          </a:r>
        </a:p>
        <a:p>
          <a:endParaRPr lang="en-US" sz="1400"/>
        </a:p>
        <a:p>
          <a:r>
            <a:rPr lang="en-US" sz="1400"/>
            <a:t>import numpy as np import matplotlib.pyplot as plt import statsmodels.api as sm import pandas as pd def PlotSLRCI(fit, data):</a:t>
          </a:r>
        </a:p>
        <a:p>
          <a:r>
            <a:rPr lang="en-US" sz="1400"/>
            <a:t>  # Plot the data</a:t>
          </a:r>
        </a:p>
        <a:p>
          <a:r>
            <a:rPr lang="en-US" sz="1400"/>
            <a:t>  #</a:t>
          </a:r>
          <a:r>
            <a:rPr lang="en-US" sz="1400" baseline="0"/>
            <a:t> Plot the lower confidence interval using ablin</a:t>
          </a:r>
        </a:p>
        <a:p>
          <a:r>
            <a:rPr lang="en-US" sz="1400" baseline="0"/>
            <a:t>  # Plot the upper confidence interval using abline</a:t>
          </a:r>
          <a:endParaRPr lang="en-US" sz="1400"/>
        </a:p>
        <a:p>
          <a:endParaRPr lang="en-US" sz="1400"/>
        </a:p>
        <a:p>
          <a:endParaRPr lang="en-US" sz="1400"/>
        </a:p>
        <a:p>
          <a:endParaRPr lang="en-US" sz="1400"/>
        </a:p>
        <a:p>
          <a:endParaRPr lang="en-US" sz="1400"/>
        </a:p>
      </xdr:txBody>
    </xdr:sp>
    <xdr:clientData/>
  </xdr:twoCellAnchor>
  <xdr:twoCellAnchor editAs="oneCell">
    <xdr:from>
      <xdr:col>6</xdr:col>
      <xdr:colOff>762000</xdr:colOff>
      <xdr:row>2</xdr:row>
      <xdr:rowOff>165100</xdr:rowOff>
    </xdr:from>
    <xdr:to>
      <xdr:col>12</xdr:col>
      <xdr:colOff>419100</xdr:colOff>
      <xdr:row>18</xdr:row>
      <xdr:rowOff>88900</xdr:rowOff>
    </xdr:to>
    <xdr:pic>
      <xdr:nvPicPr>
        <xdr:cNvPr id="3" name="Picture 2">
          <a:extLst>
            <a:ext uri="{FF2B5EF4-FFF2-40B4-BE49-F238E27FC236}">
              <a16:creationId xmlns:a16="http://schemas.microsoft.com/office/drawing/2014/main" id="{814861BD-5649-9D40-85AC-208BA6C35B85}"/>
            </a:ext>
          </a:extLst>
        </xdr:cNvPr>
        <xdr:cNvPicPr>
          <a:picLocks noChangeAspect="1"/>
        </xdr:cNvPicPr>
      </xdr:nvPicPr>
      <xdr:blipFill>
        <a:blip xmlns:r="http://schemas.openxmlformats.org/officeDocument/2006/relationships" r:embed="rId1"/>
        <a:stretch>
          <a:fillRect/>
        </a:stretch>
      </xdr:blipFill>
      <xdr:spPr>
        <a:xfrm>
          <a:off x="5715000" y="825500"/>
          <a:ext cx="4610100" cy="5207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25400</xdr:colOff>
      <xdr:row>1</xdr:row>
      <xdr:rowOff>50800</xdr:rowOff>
    </xdr:from>
    <xdr:to>
      <xdr:col>15</xdr:col>
      <xdr:colOff>533400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46355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import numpy as np</a:t>
          </a:r>
        </a:p>
        <a:p>
          <a:endParaRPr lang="en-US" sz="1100"/>
        </a:p>
        <a:p>
          <a:r>
            <a:rPr lang="en-US" sz="1100"/>
            <a:t>def TMAT1(vec1, vec2):</a:t>
          </a:r>
        </a:p>
        <a:p>
          <a:r>
            <a:rPr lang="en-US" sz="1100"/>
            <a:t>    # Create a matrix from vec1 and vec2 according to your specific method</a:t>
          </a:r>
        </a:p>
        <a:p>
          <a:r>
            <a:rPr lang="en-US" sz="1100"/>
            <a:t>    # your work here</a:t>
          </a:r>
        </a:p>
        <a:p>
          <a:r>
            <a:rPr lang="en-US" sz="1100"/>
            <a:t>    mat = None  # Placeholder for student work</a:t>
          </a:r>
        </a:p>
        <a:p>
          <a:r>
            <a:rPr lang="en-US" sz="1100"/>
            <a:t>    </a:t>
          </a:r>
        </a:p>
        <a:p>
          <a:r>
            <a:rPr lang="en-US" sz="1100"/>
            <a:t>    return mat</a:t>
          </a:r>
        </a:p>
        <a:p>
          <a:endParaRPr lang="en-US" sz="1100"/>
        </a:p>
        <a:p>
          <a:r>
            <a:rPr lang="en-US" sz="1100"/>
            <a:t># Unit Tests</a:t>
          </a:r>
        </a:p>
        <a:p>
          <a:r>
            <a:rPr lang="en-US" sz="1100"/>
            <a:t>rLast = np.repeat(['A', 'B', 'C'], [3, 4, 5])</a:t>
          </a:r>
        </a:p>
        <a:p>
          <a:r>
            <a:rPr lang="en-US" sz="1100"/>
            <a:t>rNow = np.repeat(['A', 'B', 'C'], [5, 2, 5])</a:t>
          </a:r>
        </a:p>
        <a:p>
          <a:r>
            <a:rPr lang="en-US" sz="1100"/>
            <a:t>out = TMAT1(rLast, rNow)</a:t>
          </a:r>
        </a:p>
        <a:p>
          <a:r>
            <a:rPr lang="en-US" sz="1100"/>
            <a:t>answer = np.array([1, 0.5, 0, 0, 0.5, 0, 0, 0, 1]).reshape(3, 3)</a:t>
          </a:r>
        </a:p>
        <a:p>
          <a:endParaRPr lang="en-US" sz="1100"/>
        </a:p>
        <a:p>
          <a:r>
            <a:rPr lang="en-US" sz="1100"/>
            <a:t>print("Test Passed:", np.array_equal(out, answer))</a:t>
          </a:r>
        </a:p>
        <a:p>
          <a:endParaRPr lang="en-US" sz="1100"/>
        </a:p>
      </xdr:txBody>
    </xdr:sp>
    <xdr:clientData/>
  </xdr:twoCellAnchor>
  <xdr:twoCellAnchor>
    <xdr:from>
      <xdr:col>15</xdr:col>
      <xdr:colOff>787400</xdr:colOff>
      <xdr:row>1</xdr:row>
      <xdr:rowOff>76200</xdr:rowOff>
    </xdr:from>
    <xdr:to>
      <xdr:col>22</xdr:col>
      <xdr:colOff>381000</xdr:colOff>
      <xdr:row>20</xdr:row>
      <xdr:rowOff>254000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4300200" y="406400"/>
          <a:ext cx="5372100" cy="645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 Tools: Unique</a:t>
          </a:r>
        </a:p>
        <a:p>
          <a:r>
            <a:rPr lang="en-US" sz="1400"/>
            <a:t>unique_values = np.unique([1, 2, 3, 2, 2, 2, 3, 3, 3])</a:t>
          </a:r>
        </a:p>
        <a:p>
          <a:endParaRPr lang="en-US" sz="1400"/>
        </a:p>
        <a:p>
          <a:r>
            <a:rPr lang="en-US" sz="1400"/>
            <a:t># Tools: Vector length</a:t>
          </a:r>
        </a:p>
        <a:p>
          <a:r>
            <a:rPr lang="en-US" sz="1400"/>
            <a:t>vector_length = len([1, 2, 3, 2, 2, 2, 3, 3, 3])</a:t>
          </a:r>
        </a:p>
        <a:p>
          <a:endParaRPr lang="en-US" sz="1400"/>
        </a:p>
        <a:p>
          <a:r>
            <a:rPr lang="en-US" sz="1400"/>
            <a:t># Tools: Set union</a:t>
          </a:r>
        </a:p>
        <a:p>
          <a:r>
            <a:rPr lang="en-US" sz="1400"/>
            <a:t>set_union = np.union1d(['a', 'b', 'c'], ['x', 'y', 'z'])</a:t>
          </a:r>
        </a:p>
        <a:p>
          <a:endParaRPr lang="en-US" sz="1400"/>
        </a:p>
        <a:p>
          <a:r>
            <a:rPr lang="en-US" sz="1400"/>
            <a:t># Tools: Sort</a:t>
          </a:r>
        </a:p>
        <a:p>
          <a:r>
            <a:rPr lang="en-US" sz="1400"/>
            <a:t>sorted_vector = sorted(['x', 'y', 'z', 'c', 'b', 'a'])</a:t>
          </a:r>
        </a:p>
        <a:p>
          <a:endParaRPr lang="en-US" sz="1400"/>
        </a:p>
        <a:p>
          <a:r>
            <a:rPr lang="en-US" sz="1400"/>
            <a:t># Tools: Row sum</a:t>
          </a:r>
        </a:p>
        <a:p>
          <a:r>
            <a:rPr lang="en-US" sz="1400"/>
            <a:t>mat = np.array([[1, 2, 3], [4, 5, 6], [7, 8, 9]])</a:t>
          </a:r>
        </a:p>
        <a:p>
          <a:r>
            <a:rPr lang="en-US" sz="1400"/>
            <a:t>row_sum_1 = np.sum(mat[0, :])</a:t>
          </a:r>
        </a:p>
        <a:p>
          <a:r>
            <a:rPr lang="en-US" sz="1400"/>
            <a:t>row_sum_2 = np.sum(mat[1, :])</a:t>
          </a:r>
        </a:p>
        <a:p>
          <a:r>
            <a:rPr lang="en-US" sz="1400"/>
            <a:t>row_sum_3 = np.sum(mat[2, :])</a:t>
          </a:r>
        </a:p>
        <a:p>
          <a:endParaRPr lang="en-US" sz="1400"/>
        </a:p>
        <a:p>
          <a:r>
            <a:rPr lang="en-US" sz="1400"/>
            <a:t># Tools: Vectorized calculations</a:t>
          </a:r>
        </a:p>
        <a:p>
          <a:r>
            <a:rPr lang="en-US" sz="1400"/>
            <a:t>division_row_1 = mat[0, :] / 10</a:t>
          </a:r>
        </a:p>
        <a:p>
          <a:r>
            <a:rPr lang="en-US" sz="1400"/>
            <a:t>division_col_1 = mat[:, 0] / 20</a:t>
          </a:r>
        </a:p>
        <a:p>
          <a:endParaRPr lang="en-US" sz="1400"/>
        </a:p>
        <a:p>
          <a:r>
            <a:rPr lang="en-US" sz="1400"/>
            <a:t># Tools: Logical 'And' operator</a:t>
          </a:r>
        </a:p>
        <a:p>
          <a:r>
            <a:rPr lang="en-US" sz="1400"/>
            <a:t>x = np.arange(1, 11)</a:t>
          </a:r>
        </a:p>
        <a:p>
          <a:r>
            <a:rPr lang="en-US" sz="1400"/>
            <a:t>ind_gt3 = x &gt; 3</a:t>
          </a:r>
        </a:p>
        <a:p>
          <a:r>
            <a:rPr lang="en-US" sz="1400"/>
            <a:t>ind_gt5 = x &gt; 5</a:t>
          </a:r>
        </a:p>
        <a:p>
          <a:r>
            <a:rPr lang="en-US" sz="1400"/>
            <a:t>ind_gt_3n5 = ind_gt3 &amp; ind_gt5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15</xdr:col>
      <xdr:colOff>571500</xdr:colOff>
      <xdr:row>27</xdr:row>
      <xdr:rowOff>177800</xdr:rowOff>
    </xdr:to>
    <xdr:sp macro="" textlink="">
      <xdr:nvSpPr>
        <xdr:cNvPr id="2" name="TextBox 1">
          <a:extLst>
            <a:ext uri="{FF2B5EF4-FFF2-40B4-BE49-F238E27FC236}">
              <a16:creationId xmlns:a16="http://schemas.microsoft.com/office/drawing/2014/main" id="{B933BF19-2C79-B846-B264-772252025280}"/>
            </a:ext>
          </a:extLst>
        </xdr:cNvPr>
        <xdr:cNvSpPr txBox="1"/>
      </xdr:nvSpPr>
      <xdr:spPr>
        <a:xfrm>
          <a:off x="5219700" y="2933700"/>
          <a:ext cx="8864600" cy="615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Forecast_nPeriod(vec, tmat, n):</a:t>
          </a:r>
        </a:p>
        <a:p>
          <a:r>
            <a:rPr lang="en-US" sz="1400"/>
            <a:t>    # Use a loop to multiply tmat by itself n times</a:t>
          </a:r>
        </a:p>
        <a:p>
          <a:r>
            <a:rPr lang="en-US" sz="1400"/>
            <a:t>    # Placeholder for the student work:</a:t>
          </a:r>
        </a:p>
        <a:p>
          <a:r>
            <a:rPr lang="en-US" sz="1400"/>
            <a:t>    out = np.eye(tmat.shape[0])  # Start with the identity matrix as neutral element for multiplication</a:t>
          </a:r>
        </a:p>
        <a:p>
          <a:r>
            <a:rPr lang="en-US" sz="1400"/>
            <a:t>    for _ in range(n):</a:t>
          </a:r>
        </a:p>
        <a:p>
          <a:r>
            <a:rPr lang="en-US" sz="1400"/>
            <a:t>        out = np.dot(out, tmat)  # Matrix multiplication</a:t>
          </a:r>
        </a:p>
        <a:p>
          <a:endParaRPr lang="en-US" sz="1400"/>
        </a:p>
        <a:p>
          <a:r>
            <a:rPr lang="en-US" sz="1400"/>
            <a:t>    # Multiply the resulting matrix by the initial vector to get the state distribution n periods ahead</a:t>
          </a:r>
        </a:p>
        <a:p>
          <a:r>
            <a:rPr lang="en-US" sz="1400"/>
            <a:t>    # Placeholder for the student work:</a:t>
          </a:r>
        </a:p>
        <a:p>
          <a:r>
            <a:rPr lang="en-US" sz="1400"/>
            <a:t>    out = np.dot(vec, out)</a:t>
          </a:r>
        </a:p>
        <a:p>
          <a:r>
            <a:rPr lang="en-US" sz="1400"/>
            <a:t>    </a:t>
          </a:r>
        </a:p>
        <a:p>
          <a:r>
            <a:rPr lang="en-US" sz="1400"/>
            <a:t>    return out</a:t>
          </a:r>
        </a:p>
        <a:p>
          <a:endParaRPr lang="en-US" sz="1400"/>
        </a:p>
        <a:p>
          <a:r>
            <a:rPr lang="en-US" sz="1400"/>
            <a:t># Example of setting up initial states and transition matrix</a:t>
          </a:r>
        </a:p>
        <a:p>
          <a:r>
            <a:rPr lang="en-US" sz="1400"/>
            <a:t>rLast = np.repeat(['A', 'B', 'C'], [3, 4, 5])</a:t>
          </a:r>
        </a:p>
        <a:p>
          <a:r>
            <a:rPr lang="en-US" sz="1400"/>
            <a:t>rNow = np.repeat(['A', 'B', 'C'], [5, 2, 5])</a:t>
          </a:r>
        </a:p>
        <a:p>
          <a:endParaRPr lang="en-US" sz="1400"/>
        </a:p>
        <a:p>
          <a:r>
            <a:rPr lang="en-US" sz="1400"/>
            <a:t># Transition matrix example (this would need to be defined according to the specific context or problem)</a:t>
          </a:r>
        </a:p>
        <a:p>
          <a:r>
            <a:rPr lang="en-US" sz="1400"/>
            <a:t># tmat = np.array([[0.8, 0.1, 0.1], [0.2, 0.7, 0.1], [0.1, 0.1, 0.8]])</a:t>
          </a:r>
        </a:p>
        <a:p>
          <a:r>
            <a:rPr lang="en-US" sz="1400"/>
            <a:t># n = 3</a:t>
          </a:r>
        </a:p>
        <a:p>
          <a:endParaRPr lang="en-US" sz="1400"/>
        </a:p>
        <a:p>
          <a:r>
            <a:rPr lang="en-US" sz="1400"/>
            <a:t># Example call to the function (uncomment and replace with actual values when ready)</a:t>
          </a:r>
        </a:p>
        <a:p>
          <a:r>
            <a:rPr lang="en-US" sz="1400"/>
            <a:t># out = Forecast_nPeriod(rNow, tmat, n)</a:t>
          </a:r>
        </a:p>
        <a:p>
          <a:r>
            <a:rPr lang="en-US" sz="1400"/>
            <a:t># print(out)</a:t>
          </a:r>
        </a:p>
      </xdr:txBody>
    </xdr:sp>
    <xdr:clientData/>
  </xdr:twoCellAnchor>
  <xdr:twoCellAnchor>
    <xdr:from>
      <xdr:col>16</xdr:col>
      <xdr:colOff>0</xdr:colOff>
      <xdr:row>9</xdr:row>
      <xdr:rowOff>0</xdr:rowOff>
    </xdr:from>
    <xdr:to>
      <xdr:col>24</xdr:col>
      <xdr:colOff>647700</xdr:colOff>
      <xdr:row>22</xdr:row>
      <xdr:rowOff>76200</xdr:rowOff>
    </xdr:to>
    <xdr:sp macro="" textlink="">
      <xdr:nvSpPr>
        <xdr:cNvPr id="4" name="TextBox 3">
          <a:extLst>
            <a:ext uri="{FF2B5EF4-FFF2-40B4-BE49-F238E27FC236}">
              <a16:creationId xmlns:a16="http://schemas.microsoft.com/office/drawing/2014/main" id="{3AAD1A84-DBEC-504C-8983-11AF49CFD6A4}"/>
            </a:ext>
          </a:extLst>
        </xdr:cNvPr>
        <xdr:cNvSpPr txBox="1"/>
      </xdr:nvSpPr>
      <xdr:spPr>
        <a:xfrm>
          <a:off x="14338300" y="2971800"/>
          <a:ext cx="72517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 Unit Tests:</a:t>
          </a:r>
        </a:p>
        <a:p>
          <a:r>
            <a:rPr lang="en-US" sz="1400"/>
            <a:t>initialStates = np.array([[20, 30, 10]])  # Row vector in numpy</a:t>
          </a:r>
        </a:p>
        <a:p>
          <a:r>
            <a:rPr lang="en-US" sz="1400"/>
            <a:t>tmat = np.array([[1, .5, 0], [0, .5, 0], [0, 0, 1]])  # 3x3 transition matrix</a:t>
          </a:r>
        </a:p>
        <a:p>
          <a:endParaRPr lang="en-US" sz="1400"/>
        </a:p>
        <a:p>
          <a:r>
            <a:rPr lang="en-US" sz="1400"/>
            <a:t>states1 = Forecast_nPeriod(initialStates, tmat, 1)</a:t>
          </a:r>
        </a:p>
        <a:p>
          <a:r>
            <a:rPr lang="en-US" sz="1400"/>
            <a:t>states2 = Forecast_nPeriod(initialStates, tmat, 2)</a:t>
          </a:r>
        </a:p>
        <a:p>
          <a:r>
            <a:rPr lang="en-US" sz="1400"/>
            <a:t>states3 = Forecast_nPeriod(initialStates,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states3[0] equals 46.25</a:t>
          </a:r>
        </a:p>
        <a:p>
          <a:r>
            <a:rPr lang="en-US" sz="1400"/>
            <a:t>test_result = np.isclose(states3[0][0], 46.25)  # Accessing first element of the resulting vector</a:t>
          </a:r>
        </a:p>
        <a:p>
          <a:r>
            <a:rPr lang="en-US" sz="1400"/>
            <a:t>print("Test Passed:", test_result)</a:t>
          </a:r>
        </a:p>
        <a:p>
          <a:endParaRPr lang="en-US" sz="1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12</xdr:col>
      <xdr:colOff>520700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63373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import numpy as np</a:t>
          </a:r>
        </a:p>
        <a:p>
          <a:endParaRPr lang="en-US" sz="1400"/>
        </a:p>
        <a:p>
          <a:r>
            <a:rPr lang="en-US" sz="1400"/>
            <a:t>def Forecast_nPeriod_Recursive(vec, mat, n):</a:t>
          </a:r>
        </a:p>
        <a:p>
          <a:r>
            <a:rPr lang="en-US" sz="1400"/>
            <a:t>    # Use a function that calls itself n times </a:t>
          </a:r>
        </a:p>
        <a:p>
          <a:r>
            <a:rPr lang="en-US" sz="1400"/>
            <a:t>    # The final result is the n period ahead forecast</a:t>
          </a:r>
        </a:p>
        <a:p>
          <a:endParaRPr lang="en-US" sz="1400"/>
        </a:p>
        <a:p>
          <a:r>
            <a:rPr lang="en-US" sz="1400"/>
            <a:t># Example vector and matrix setup </a:t>
          </a:r>
        </a:p>
        <a:p>
          <a:r>
            <a:rPr lang="en-US" sz="1400"/>
            <a:t>initialStates = np.array([[20, 30, 10]])  # Row vector in numpy</a:t>
          </a:r>
        </a:p>
        <a:p>
          <a:r>
            <a:rPr lang="en-US" sz="1400"/>
            <a:t>tmat = np.array([[1, 0.5, 0], [0, 0.5, 0], [0, 0, 1]])  # Transition matrix</a:t>
          </a:r>
        </a:p>
        <a:p>
          <a:endParaRPr lang="en-US" sz="1400"/>
        </a:p>
      </xdr:txBody>
    </xdr:sp>
    <xdr:clientData/>
  </xdr:twoCellAnchor>
  <xdr:twoCellAnchor>
    <xdr:from>
      <xdr:col>13</xdr:col>
      <xdr:colOff>0</xdr:colOff>
      <xdr:row>9</xdr:row>
      <xdr:rowOff>0</xdr:rowOff>
    </xdr:from>
    <xdr:to>
      <xdr:col>18</xdr:col>
      <xdr:colOff>622300</xdr:colOff>
      <xdr:row>22</xdr:row>
      <xdr:rowOff>76200</xdr:rowOff>
    </xdr:to>
    <xdr:sp macro="" textlink="">
      <xdr:nvSpPr>
        <xdr:cNvPr id="5" name="TextBox 4">
          <a:extLst>
            <a:ext uri="{FF2B5EF4-FFF2-40B4-BE49-F238E27FC236}">
              <a16:creationId xmlns:a16="http://schemas.microsoft.com/office/drawing/2014/main" id="{3E5C209C-7E45-E644-80F9-74B47BCA287F}"/>
            </a:ext>
          </a:extLst>
        </xdr:cNvPr>
        <xdr:cNvSpPr txBox="1"/>
      </xdr:nvSpPr>
      <xdr:spPr>
        <a:xfrm>
          <a:off x="11861800" y="29718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 Tests:</a:t>
          </a:r>
        </a:p>
        <a:p>
          <a:r>
            <a:rPr lang="en-US" sz="1400"/>
            <a:t>states1 = Forecast_nPeriod_Recursive(initialStates, tmat, 1)</a:t>
          </a:r>
        </a:p>
        <a:p>
          <a:r>
            <a:rPr lang="en-US" sz="1400"/>
            <a:t>states2 = Forecast_nPeriod_Recursive(initialStates, tmat, 2)</a:t>
          </a:r>
        </a:p>
        <a:p>
          <a:r>
            <a:rPr lang="en-US" sz="1400"/>
            <a:t>states3 = Forecast_nPeriod_Recursive(initialStates,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the first element of states3 equals 46.25</a:t>
          </a:r>
        </a:p>
        <a:p>
          <a:r>
            <a:rPr lang="en-US" sz="1400"/>
            <a:t>test_result = np.isclose(states3[0][0], 46.25)</a:t>
          </a:r>
        </a:p>
        <a:p>
          <a:r>
            <a:rPr lang="en-US" sz="1400"/>
            <a:t>print("Test Passed:", test_result)</a:t>
          </a:r>
        </a:p>
        <a:p>
          <a:endParaRPr lang="en-US" sz="14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FE9579BB-98D0-CB41-84F3-D59A419D650A}"/>
            </a:ext>
          </a:extLst>
        </xdr:cNvPr>
        <xdr:cNvSpPr txBox="1"/>
      </xdr:nvSpPr>
      <xdr:spPr>
        <a:xfrm>
          <a:off x="4356100" y="165100"/>
          <a:ext cx="39751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getBondDuration(y, face, couponRate, m, ppy=1):</a:t>
          </a:r>
        </a:p>
        <a:p>
          <a:r>
            <a:rPr lang="en-US" sz="1400"/>
            <a:t>    # your work here</a:t>
          </a:r>
        </a:p>
        <a:p>
          <a:r>
            <a:rPr lang="en-US" sz="1400"/>
            <a:t>    duration = None  # Placeholder</a:t>
          </a:r>
        </a:p>
        <a:p>
          <a:r>
            <a:rPr lang="en-US" sz="1400"/>
            <a:t>    return duration</a:t>
          </a:r>
        </a:p>
        <a:p>
          <a:endParaRPr lang="en-US" sz="1400"/>
        </a:p>
        <a:p>
          <a:r>
            <a:rPr lang="en-US" sz="1400"/>
            <a:t># Unit tests</a:t>
          </a:r>
        </a:p>
        <a:p>
          <a:r>
            <a:rPr lang="en-US" sz="1400"/>
            <a:t>y = 0.03</a:t>
          </a:r>
        </a:p>
        <a:p>
          <a:r>
            <a:rPr lang="en-US" sz="1400"/>
            <a:t>face = 2000000</a:t>
          </a:r>
        </a:p>
        <a:p>
          <a:r>
            <a:rPr lang="en-US" sz="1400"/>
            <a:t>couponRate = 0.04</a:t>
          </a:r>
        </a:p>
        <a:p>
          <a:r>
            <a:rPr lang="en-US" sz="1400"/>
            <a:t>m = 10</a:t>
          </a:r>
        </a:p>
        <a:p>
          <a:endParaRPr lang="en-US" sz="1400"/>
        </a:p>
        <a:p>
          <a:r>
            <a:rPr lang="en-US" sz="1400"/>
            <a:t>x = getBondDuration(y, face, couponRate, m)</a:t>
          </a:r>
        </a:p>
        <a:p>
          <a:r>
            <a:rPr lang="en-US" sz="1400"/>
            <a:t>print("Duration:", x, "Expected:", 8.51, "Test Passed:", np.isclose(round(x, 2), 8.51))</a:t>
          </a:r>
        </a:p>
        <a:p>
          <a:endParaRPr lang="en-US" sz="1400"/>
        </a:p>
        <a:p>
          <a:r>
            <a:rPr lang="en-US" sz="1400"/>
            <a:t>x = getBondDuration(y, face, couponRate, m, 1)</a:t>
          </a:r>
        </a:p>
        <a:p>
          <a:r>
            <a:rPr lang="en-US" sz="1400"/>
            <a:t>print("Duration:", x, "Expected:", 8.51, "Test Passed:", np.isclose(round(x, 2), 8.51))</a:t>
          </a:r>
        </a:p>
        <a:p>
          <a:endParaRPr lang="en-US" sz="1400"/>
        </a:p>
        <a:p>
          <a:r>
            <a:rPr lang="en-US" sz="1400"/>
            <a:t>x = getBondDuration(y, face, couponRate, m, 2)</a:t>
          </a:r>
        </a:p>
        <a:p>
          <a:r>
            <a:rPr lang="en-US" sz="1400"/>
            <a:t>print("Duration:", x, "Expected:", 8.42, "Test Passed:", np.isclose(round(x, 2), 8.42))</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63499</xdr:colOff>
      <xdr:row>1</xdr:row>
      <xdr:rowOff>63499</xdr:rowOff>
    </xdr:from>
    <xdr:to>
      <xdr:col>15</xdr:col>
      <xdr:colOff>301624</xdr:colOff>
      <xdr:row>25</xdr:row>
      <xdr:rowOff>127000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499" y="396874"/>
          <a:ext cx="6016625" cy="806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import pandas as pd</a:t>
          </a:r>
        </a:p>
        <a:p>
          <a:pPr marL="0" marR="0" lvl="0" indent="0" defTabSz="914400" eaLnBrk="1" fontAlgn="auto" latinLnBrk="0" hangingPunct="1">
            <a:lnSpc>
              <a:spcPct val="100000"/>
            </a:lnSpc>
            <a:spcBef>
              <a:spcPts val="0"/>
            </a:spcBef>
            <a:spcAft>
              <a:spcPts val="0"/>
            </a:spcAft>
            <a:buClrTx/>
            <a:buSzTx/>
            <a:buFontTx/>
            <a:buNone/>
            <a:tabLst/>
            <a:defRPr/>
          </a:pPr>
          <a:r>
            <a:rPr lang="en-US" sz="1400"/>
            <a:t>import numpy as np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def getReturns(pricevec, lag=1):</a:t>
          </a:r>
        </a:p>
        <a:p>
          <a:pPr marL="0" marR="0" lvl="0" indent="0" defTabSz="914400" eaLnBrk="1" fontAlgn="auto" latinLnBrk="0" hangingPunct="1">
            <a:lnSpc>
              <a:spcPct val="100000"/>
            </a:lnSpc>
            <a:spcBef>
              <a:spcPts val="0"/>
            </a:spcBef>
            <a:spcAft>
              <a:spcPts val="0"/>
            </a:spcAft>
            <a:buClrTx/>
            <a:buSzTx/>
            <a:buFontTx/>
            <a:buNone/>
            <a:tabLst/>
            <a:defRPr/>
          </a:pPr>
          <a:r>
            <a:rPr lang="en-US" sz="1400"/>
            <a:t>    # Calculate the returns based on the given lag</a:t>
          </a:r>
        </a:p>
        <a:p>
          <a:pPr marL="0" marR="0" lvl="0" indent="0" defTabSz="914400" eaLnBrk="1" fontAlgn="auto" latinLnBrk="0" hangingPunct="1">
            <a:lnSpc>
              <a:spcPct val="100000"/>
            </a:lnSpc>
            <a:spcBef>
              <a:spcPts val="0"/>
            </a:spcBef>
            <a:spcAft>
              <a:spcPts val="0"/>
            </a:spcAft>
            <a:buClrTx/>
            <a:buSzTx/>
            <a:buFontTx/>
            <a:buNone/>
            <a:tabLst/>
            <a:defRPr/>
          </a:pPr>
          <a:r>
            <a:rPr lang="en-US" sz="1400"/>
            <a:t>    # YOUR WORK HERE</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returns = None  # Placeholder</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 returns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Example data vector</a:t>
          </a:r>
        </a:p>
        <a:p>
          <a:pPr marL="0" marR="0" lvl="0" indent="0" defTabSz="914400" eaLnBrk="1" fontAlgn="auto" latinLnBrk="0" hangingPunct="1">
            <a:lnSpc>
              <a:spcPct val="100000"/>
            </a:lnSpc>
            <a:spcBef>
              <a:spcPts val="0"/>
            </a:spcBef>
            <a:spcAft>
              <a:spcPts val="0"/>
            </a:spcAft>
            <a:buClrTx/>
            <a:buSzTx/>
            <a:buFontTx/>
            <a:buNone/>
            <a:tabLst/>
            <a:defRPr/>
          </a:pPr>
          <a:r>
            <a:rPr lang="en-US" sz="1400"/>
            <a:t>x = [100, 120, 150, 200]</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Testing the function with various lags</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rets1 = getReturns(x, 1)</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rets2 = getReturns(x, 2)</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rets3 = getReturns(x, 3)</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 assertions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np.isclose(round(rets1[0], 2), 0.20))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np.isclose(round(rets1[1], 2), 0.25))</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np.isclose(round(rets1[2], 2), 0.33))</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2 Passed:", np.isclose(round(rets2[0], 2), 0.50))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3 Passed:", np.isclose(round(rets3[0], 2), 1.00))</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22</xdr:row>
      <xdr:rowOff>203200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707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matplotlib.pyplot as plt</a:t>
          </a:r>
        </a:p>
        <a:p>
          <a:r>
            <a:rPr lang="en-US" sz="1400"/>
            <a:t>from scipy.stats import norm</a:t>
          </a:r>
        </a:p>
        <a:p>
          <a:endParaRPr lang="en-US" sz="1400"/>
        </a:p>
        <a:p>
          <a:r>
            <a:rPr lang="en-US" sz="1400"/>
            <a:t>def PercentVaR(r, alpha):</a:t>
          </a:r>
        </a:p>
        <a:p>
          <a:r>
            <a:rPr lang="en-US" sz="1400"/>
            <a:t>    # This function returns the left tail value and displays a histogram</a:t>
          </a:r>
        </a:p>
        <a:p>
          <a:r>
            <a:rPr lang="en-US" sz="1400"/>
            <a:t>    # alpha = risk level</a:t>
          </a:r>
        </a:p>
        <a:p>
          <a:r>
            <a:rPr lang="en-US" sz="1400"/>
            <a:t>    # r = a vector of stock returns</a:t>
          </a:r>
        </a:p>
        <a:p>
          <a:r>
            <a:rPr lang="en-US" sz="1400"/>
            <a:t>    # out = positively stated value of r at the 1-alpha percentile</a:t>
          </a:r>
        </a:p>
        <a:p>
          <a:r>
            <a:rPr lang="en-US" sz="1400"/>
            <a:t>    </a:t>
          </a:r>
        </a:p>
        <a:p>
          <a:r>
            <a:rPr lang="en-US" sz="1400"/>
            <a:t>    plt.hist(r, bins=50)</a:t>
          </a:r>
        </a:p>
        <a:p>
          <a:r>
            <a:rPr lang="en-US" sz="1400"/>
            <a:t>    plt.show()</a:t>
          </a:r>
        </a:p>
        <a:p>
          <a:r>
            <a:rPr lang="en-US" sz="1400"/>
            <a:t>    </a:t>
          </a:r>
        </a:p>
        <a:p>
          <a:r>
            <a:rPr lang="en-US" sz="1400"/>
            <a:t>    # Get the lower tail value and return its absolute value</a:t>
          </a:r>
        </a:p>
        <a:p>
          <a:r>
            <a:rPr lang="en-US" sz="1400"/>
            <a:t>    # Placeholder for student work:</a:t>
          </a:r>
        </a:p>
        <a:p>
          <a:r>
            <a:rPr lang="en-US" sz="1400"/>
            <a:t>    out = None  # Placeholder for student work</a:t>
          </a:r>
        </a:p>
        <a:p>
          <a:r>
            <a:rPr lang="en-US" sz="1400"/>
            <a:t>    return out</a:t>
          </a:r>
        </a:p>
        <a:p>
          <a:endParaRPr lang="en-US" sz="1400"/>
        </a:p>
        <a:p>
          <a:r>
            <a:rPr lang="en-US" sz="1400"/>
            <a:t># Tools: percentile</a:t>
          </a:r>
        </a:p>
        <a:p>
          <a:r>
            <a:rPr lang="en-US" sz="1400"/>
            <a:t>returns = np.random.normal(size=10000)</a:t>
          </a:r>
        </a:p>
        <a:p>
          <a:r>
            <a:rPr lang="en-US" sz="1400"/>
            <a:t>percentile_value = np.quantile(returns, 0.9772)</a:t>
          </a:r>
        </a:p>
        <a:p>
          <a:r>
            <a:rPr lang="en-US" sz="1400"/>
            <a:t>print("97.72% Percentile:", percentile_value)</a:t>
          </a:r>
        </a:p>
        <a:p>
          <a:endParaRPr lang="en-US" sz="1400"/>
        </a:p>
        <a:p>
          <a:r>
            <a:rPr lang="en-US" sz="1400"/>
            <a:t># Unit test</a:t>
          </a:r>
        </a:p>
        <a:p>
          <a:r>
            <a:rPr lang="en-US" sz="1400"/>
            <a:t>r = np.random.normal(loc=0.05, scale=0.03, size=1000000)</a:t>
          </a:r>
        </a:p>
        <a:p>
          <a:r>
            <a:rPr lang="en-US" sz="1400"/>
            <a:t>probability2SD = norm.cdf(2)  # 97.72%</a:t>
          </a:r>
        </a:p>
        <a:p>
          <a:endParaRPr lang="en-US" sz="1400"/>
        </a:p>
        <a:p>
          <a:r>
            <a:rPr lang="en-US" sz="1400"/>
            <a:t>myalpha = probability2SD</a:t>
          </a:r>
        </a:p>
        <a:p>
          <a:r>
            <a:rPr lang="en-US" sz="1400"/>
            <a:t>myPercentVaR = PercentVaR(r, myalpha)</a:t>
          </a:r>
        </a:p>
        <a:p>
          <a:r>
            <a:rPr lang="en-US" sz="1400"/>
            <a:t>print("Calculated PercentVaR:", myPercentVaR)</a:t>
          </a:r>
        </a:p>
        <a:p>
          <a:r>
            <a:rPr lang="en-US" sz="1400"/>
            <a:t>print("Test Passed:", np.isclose(round(myPercentVaR, 2), 0.01))</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304800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51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ES(losses, alpha=None, VaR=None):</a:t>
          </a:r>
        </a:p>
        <a:p>
          <a:r>
            <a:rPr lang="en-US" sz="1400"/>
            <a:t>    # losses = positively stated loss values</a:t>
          </a:r>
        </a:p>
        <a:p>
          <a:r>
            <a:rPr lang="en-US" sz="1400"/>
            <a:t>    # alpha = risk level e.g. 99%</a:t>
          </a:r>
        </a:p>
        <a:p>
          <a:r>
            <a:rPr lang="en-US" sz="1400"/>
            <a:t>    # VaR = either a dollar value or a percent</a:t>
          </a:r>
        </a:p>
        <a:p>
          <a:r>
            <a:rPr lang="en-US" sz="1400"/>
            <a:t>    </a:t>
          </a:r>
        </a:p>
        <a:p>
          <a:r>
            <a:rPr lang="en-US" sz="1400"/>
            <a:t>    # Calculate Expected Shortfall based on the given parameters</a:t>
          </a:r>
        </a:p>
        <a:p>
          <a:r>
            <a:rPr lang="en-US" sz="1400"/>
            <a:t>    if VaR is not None:</a:t>
          </a:r>
        </a:p>
        <a:p>
          <a:r>
            <a:rPr lang="en-US" sz="1400"/>
            <a:t>        # Use the provided VaR to calculate Expected Shortfall</a:t>
          </a:r>
        </a:p>
        <a:p>
          <a:r>
            <a:rPr lang="en-US" sz="1400"/>
            <a:t>        # Placeholder for student work: calculate the average of all losses greater than VaR</a:t>
          </a:r>
        </a:p>
        <a:p>
          <a:r>
            <a:rPr lang="en-US" sz="1400"/>
            <a:t>        out = None  # Placeholder for student work</a:t>
          </a:r>
        </a:p>
        <a:p>
          <a:r>
            <a:rPr lang="en-US" sz="1400"/>
            <a:t>    else:</a:t>
          </a:r>
        </a:p>
        <a:p>
          <a:r>
            <a:rPr lang="en-US" sz="1400"/>
            <a:t>        # Calculate VaR at the given alpha percentile if VaR is not provided</a:t>
          </a:r>
        </a:p>
        <a:p>
          <a:r>
            <a:rPr lang="en-US" sz="1400"/>
            <a:t>        VaR = np.percentile(losses, 100 * (1 - alpha))</a:t>
          </a:r>
        </a:p>
        <a:p>
          <a:r>
            <a:rPr lang="en-US" sz="1400"/>
            <a:t>        # Then calculate Expected Shortfall as the average of losses exceeding this VaR</a:t>
          </a:r>
        </a:p>
        <a:p>
          <a:r>
            <a:rPr lang="en-US" sz="1400"/>
            <a:t>        out = losses[losses &gt; VaR].mean()</a:t>
          </a:r>
        </a:p>
        <a:p>
          <a:r>
            <a:rPr lang="en-US" sz="1400"/>
            <a:t>    </a:t>
          </a:r>
        </a:p>
        <a:p>
          <a:r>
            <a:rPr lang="en-US" sz="1400"/>
            <a:t>    return out</a:t>
          </a:r>
        </a:p>
        <a:p>
          <a:endParaRPr lang="en-US" sz="1400"/>
        </a:p>
        <a:p>
          <a:r>
            <a:rPr lang="en-US" sz="1400"/>
            <a:t># Unit tests</a:t>
          </a:r>
        </a:p>
        <a:p>
          <a:r>
            <a:rPr lang="en-US" sz="1400"/>
            <a:t>np.random.seed(42)  # For reproducibility</a:t>
          </a:r>
        </a:p>
        <a:p>
          <a:r>
            <a:rPr lang="en-US" sz="1400"/>
            <a:t>u = np.random.uniform(0, 100, 100000)</a:t>
          </a:r>
        </a:p>
        <a:p>
          <a:endParaRPr lang="en-US" sz="1400"/>
        </a:p>
        <a:p>
          <a:r>
            <a:rPr lang="en-US" sz="1400"/>
            <a:t># Test Expected Shortfall calculation with alpha</a:t>
          </a:r>
        </a:p>
        <a:p>
          <a:r>
            <a:rPr lang="en-US" sz="1400"/>
            <a:t>es_alpha = ES(losses=u, alpha=0.8)</a:t>
          </a:r>
        </a:p>
        <a:p>
          <a:r>
            <a:rPr lang="en-US" sz="1400"/>
            <a:t>print("Expected Shortfall (alpha=0.8):", round(es_alpha, 0))</a:t>
          </a:r>
        </a:p>
        <a:p>
          <a:endParaRPr lang="en-US" sz="1400"/>
        </a:p>
        <a:p>
          <a:r>
            <a:rPr lang="en-US" sz="1400"/>
            <a:t># Test Expected Shortfall calculation with given VaR</a:t>
          </a:r>
        </a:p>
        <a:p>
          <a:r>
            <a:rPr lang="en-US" sz="1400"/>
            <a:t>es_var = ES(losses=u, VaR=80)</a:t>
          </a:r>
        </a:p>
        <a:p>
          <a:r>
            <a:rPr lang="en-US" sz="1400"/>
            <a:t>print("Expected Shortfall (VaR=80):", round(es_var, 0))</a:t>
          </a:r>
        </a:p>
        <a:p>
          <a:endParaRPr lang="en-US" sz="1400"/>
        </a:p>
        <a:p>
          <a:r>
            <a:rPr lang="en-US" sz="1400"/>
            <a:t># Output should match these values if the implementation is correct</a:t>
          </a:r>
        </a:p>
        <a:p>
          <a:r>
            <a:rPr lang="en-US" sz="1400"/>
            <a:t>print("Test Passed (alpha):", np.isclose(round(es_alpha, 0), 90))</a:t>
          </a:r>
        </a:p>
        <a:p>
          <a:r>
            <a:rPr lang="en-US" sz="1400"/>
            <a:t>print("Test Passed (VaR):", np.isclose(round(es_var, 0), 90))</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24</xdr:row>
      <xdr:rowOff>330200</xdr:rowOff>
    </xdr:to>
    <xdr:sp macro="" textlink="">
      <xdr:nvSpPr>
        <xdr:cNvPr id="2" name="TextBox 1">
          <a:extLst>
            <a:ext uri="{FF2B5EF4-FFF2-40B4-BE49-F238E27FC236}">
              <a16:creationId xmlns:a16="http://schemas.microsoft.com/office/drawing/2014/main" id="{D7040E06-30EF-9448-8C76-91D428D897C4}"/>
            </a:ext>
          </a:extLst>
        </xdr:cNvPr>
        <xdr:cNvSpPr txBox="1"/>
      </xdr:nvSpPr>
      <xdr:spPr>
        <a:xfrm>
          <a:off x="850900" y="622300"/>
          <a:ext cx="3302000" cy="445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IF NOT EXISTS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employee_tbl1(employee_id,first_name,reports_to_id)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CREATE TABLE IF NOT EXISTS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INSERT INTO employee_tbl2(employee_id,first_name,reports_to_id)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 Get first name of manager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employee_tbl1.first_name, employee_tbl2.first_name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employee_tbl1.reports_to_id = employee_tbl2.employee_id</a:t>
          </a:r>
        </a:p>
        <a:p>
          <a:r>
            <a:rPr lang="en-US" sz="1100" b="0" i="0">
              <a:solidFill>
                <a:schemeClr val="dk1"/>
              </a:solidFill>
              <a:effectLst/>
              <a:latin typeface="+mn-lt"/>
              <a:ea typeface="+mn-ea"/>
              <a:cs typeface="+mn-cs"/>
            </a:rPr>
            <a:t>-- Get first name of manager w Alias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r>
            <a:rPr lang="en-US" sz="1100" b="0" i="0">
              <a:solidFill>
                <a:schemeClr val="dk1"/>
              </a:solidFill>
              <a:effectLst/>
              <a:latin typeface="+mn-lt"/>
              <a:ea typeface="+mn-ea"/>
              <a:cs typeface="+mn-cs"/>
            </a:rPr>
            <a:t>-- Get first name of manager w self join</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employee_tbl1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endParaRPr lang="en-US" sz="1100"/>
        </a:p>
      </xdr:txBody>
    </xdr:sp>
    <xdr:clientData/>
  </xdr:twoCellAnchor>
  <xdr:twoCellAnchor>
    <xdr:from>
      <xdr:col>6</xdr:col>
      <xdr:colOff>0</xdr:colOff>
      <xdr:row>3</xdr:row>
      <xdr:rowOff>0</xdr:rowOff>
    </xdr:from>
    <xdr:to>
      <xdr:col>10</xdr:col>
      <xdr:colOff>0</xdr:colOff>
      <xdr:row>13</xdr:row>
      <xdr:rowOff>228600</xdr:rowOff>
    </xdr:to>
    <xdr:sp macro="" textlink="">
      <xdr:nvSpPr>
        <xdr:cNvPr id="3" name="TextBox 2">
          <a:extLst>
            <a:ext uri="{FF2B5EF4-FFF2-40B4-BE49-F238E27FC236}">
              <a16:creationId xmlns:a16="http://schemas.microsoft.com/office/drawing/2014/main" id="{C921DE12-2CF5-D449-9939-4F2C0CCDED6D}"/>
            </a:ext>
          </a:extLst>
        </xdr:cNvPr>
        <xdr:cNvSpPr txBox="1"/>
      </xdr:nvSpPr>
      <xdr:spPr>
        <a:xfrm>
          <a:off x="49530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Use a self join to show all pairs of people with the same job.</a:t>
          </a:r>
          <a:br>
            <a:rPr lang="en-US"/>
          </a:br>
          <a:r>
            <a:rPr lang="en-US" sz="1100" b="0" i="0">
              <a:solidFill>
                <a:schemeClr val="dk1"/>
              </a:solidFill>
              <a:effectLst/>
              <a:latin typeface="+mn-lt"/>
              <a:ea typeface="+mn-ea"/>
              <a:cs typeface="+mn-cs"/>
            </a:rPr>
            <a:t>Save the work in a sql file named self_join.sql</a:t>
          </a:r>
        </a:p>
        <a:p>
          <a:endParaRPr lang="en-US" sz="1100"/>
        </a:p>
      </xdr:txBody>
    </xdr:sp>
    <xdr:clientData/>
  </xdr:twoCellAnchor>
  <xdr:twoCellAnchor>
    <xdr:from>
      <xdr:col>11</xdr:col>
      <xdr:colOff>0</xdr:colOff>
      <xdr:row>3</xdr:row>
      <xdr:rowOff>0</xdr:rowOff>
    </xdr:from>
    <xdr:to>
      <xdr:col>15</xdr:col>
      <xdr:colOff>0</xdr:colOff>
      <xdr:row>13</xdr:row>
      <xdr:rowOff>228600</xdr:rowOff>
    </xdr:to>
    <xdr:sp macro="" textlink="">
      <xdr:nvSpPr>
        <xdr:cNvPr id="4" name="TextBox 3">
          <a:extLst>
            <a:ext uri="{FF2B5EF4-FFF2-40B4-BE49-F238E27FC236}">
              <a16:creationId xmlns:a16="http://schemas.microsoft.com/office/drawing/2014/main" id="{88FB7590-84C4-9845-9581-926224E1D9B2}"/>
            </a:ext>
          </a:extLst>
        </xdr:cNvPr>
        <xdr:cNvSpPr txBox="1"/>
      </xdr:nvSpPr>
      <xdr:spPr>
        <a:xfrm>
          <a:off x="90805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 People Table</a:t>
          </a:r>
        </a:p>
        <a:p>
          <a:r>
            <a:rPr lang="en-US" sz="1100" b="0" i="0">
              <a:solidFill>
                <a:schemeClr val="dk1"/>
              </a:solidFill>
              <a:effectLst/>
              <a:latin typeface="+mn-lt"/>
              <a:ea typeface="+mn-ea"/>
              <a:cs typeface="+mn-cs"/>
            </a:rPr>
            <a:t>CREATE TABLE IF NOT EXISTS people(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Id INT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Age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Job TEXT NOT NULL)</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people(Id,Name,Age,Job)</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(1,'Alan',11,'Unemployed'),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(2,'Bob',22,'Gamer'),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(3,'Chuck',33,'Farmer'),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(4,'Dave',44,'Painter'),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(5,'Ed',55,'Writer'),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(6,'Fred',66,'Writer'),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(7,'Greg',77,'Writer'),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(8,'Hank',88,'Retired'),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(9,'Ike',99,'Retired')</a:t>
          </a:r>
        </a:p>
        <a:p>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refreshError="1"/>
      <sheetData sheetId="1" refreshError="1"/>
      <sheetData sheetId="2" refreshError="1"/>
      <sheetData sheetId="3" refreshError="1"/>
      <sheetData sheetId="4" refreshError="1">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refreshError="1"/>
      <sheetData sheetId="6" refreshError="1"/>
      <sheetData sheetId="7" refreshError="1"/>
      <sheetData sheetId="8" refreshError="1"/>
      <sheetData sheetId="9" refreshError="1">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4.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JKKAnflq65-hqPMTwaFOIR5abmI_yaT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b-PA2IZvMp_Y2hCicimyLj47C2CQ-fC-"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B7LE9AvMaU7cM0gqhrc2L6up66_NqLpb"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open?id=1a3jDoeAJZFH1IRj6rklA0rmLgGM-tZR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sqliteonline.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20</v>
      </c>
    </row>
    <row r="4" spans="2:8" x14ac:dyDescent="0.3">
      <c r="B4" s="10">
        <v>43951</v>
      </c>
      <c r="C4" s="9">
        <v>14.7</v>
      </c>
      <c r="D4" s="9">
        <v>0.33</v>
      </c>
      <c r="E4" s="9">
        <v>15.03</v>
      </c>
      <c r="H4" s="1" t="s">
        <v>22</v>
      </c>
    </row>
    <row r="5" spans="2:8" x14ac:dyDescent="0.3">
      <c r="B5" s="10">
        <v>43921</v>
      </c>
      <c r="C5" s="9">
        <v>4.4000000000000004</v>
      </c>
      <c r="D5" s="9">
        <v>1.54</v>
      </c>
      <c r="E5" s="9">
        <v>5.94</v>
      </c>
      <c r="H5" s="1" t="s">
        <v>21</v>
      </c>
    </row>
    <row r="6" spans="2:8" x14ac:dyDescent="0.3">
      <c r="B6" s="10">
        <v>43890</v>
      </c>
      <c r="C6" s="9">
        <v>3.5</v>
      </c>
      <c r="D6" s="9">
        <v>2.33</v>
      </c>
      <c r="E6" s="9">
        <v>5.83</v>
      </c>
      <c r="H6" s="1" t="s">
        <v>23</v>
      </c>
    </row>
    <row r="7" spans="2:8" x14ac:dyDescent="0.3">
      <c r="B7" s="10">
        <v>43861</v>
      </c>
      <c r="C7" s="9">
        <v>3.6</v>
      </c>
      <c r="D7" s="9">
        <v>2.4900000000000002</v>
      </c>
      <c r="E7" s="9">
        <v>6.09</v>
      </c>
    </row>
    <row r="8" spans="2:8" x14ac:dyDescent="0.3">
      <c r="B8" s="10">
        <v>43830</v>
      </c>
      <c r="C8" s="9">
        <v>3.5</v>
      </c>
      <c r="D8" s="9">
        <v>2.29</v>
      </c>
      <c r="E8" s="9">
        <v>5.79</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24</v>
      </c>
    </row>
    <row r="4" spans="2:8" x14ac:dyDescent="0.3">
      <c r="B4" s="10">
        <v>43951</v>
      </c>
      <c r="C4" s="9">
        <v>14.7</v>
      </c>
      <c r="D4" s="9">
        <v>0.33</v>
      </c>
      <c r="E4" s="9">
        <v>15.03</v>
      </c>
      <c r="H4" s="1" t="s">
        <v>22</v>
      </c>
    </row>
    <row r="5" spans="2:8" x14ac:dyDescent="0.3">
      <c r="B5" s="10">
        <v>43921</v>
      </c>
      <c r="C5" s="9">
        <v>4.4000000000000004</v>
      </c>
      <c r="D5" s="9">
        <v>1.54</v>
      </c>
      <c r="E5" s="9">
        <v>5.94</v>
      </c>
      <c r="H5" s="1" t="s">
        <v>25</v>
      </c>
    </row>
    <row r="6" spans="2:8" x14ac:dyDescent="0.3">
      <c r="B6" s="10">
        <v>43890</v>
      </c>
      <c r="C6" s="9">
        <v>3.5</v>
      </c>
      <c r="D6" s="9">
        <v>2.33</v>
      </c>
      <c r="E6" s="9">
        <v>5.83</v>
      </c>
      <c r="H6" s="1" t="s">
        <v>27</v>
      </c>
    </row>
    <row r="7" spans="2:8" x14ac:dyDescent="0.3">
      <c r="B7" s="10">
        <v>43861</v>
      </c>
      <c r="C7" s="9">
        <v>3.6</v>
      </c>
      <c r="D7" s="9">
        <v>2.4900000000000002</v>
      </c>
      <c r="E7" s="9">
        <v>6.09</v>
      </c>
      <c r="H7" s="1" t="s">
        <v>26</v>
      </c>
    </row>
    <row r="8" spans="2:8" x14ac:dyDescent="0.3">
      <c r="B8" s="10">
        <v>43830</v>
      </c>
      <c r="C8" s="9">
        <v>3.5</v>
      </c>
      <c r="D8" s="9">
        <v>2.29</v>
      </c>
      <c r="E8" s="9">
        <v>5.79</v>
      </c>
      <c r="H8" s="1" t="s">
        <v>28</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29</v>
      </c>
    </row>
    <row r="3" spans="2:4" x14ac:dyDescent="0.3">
      <c r="C3" s="14" t="s">
        <v>30</v>
      </c>
    </row>
    <row r="4" spans="2:4" x14ac:dyDescent="0.3">
      <c r="C4" s="1" t="s">
        <v>31</v>
      </c>
    </row>
    <row r="6" spans="2:4" x14ac:dyDescent="0.3">
      <c r="B6" s="15" t="s">
        <v>32</v>
      </c>
    </row>
    <row r="7" spans="2:4" x14ac:dyDescent="0.3">
      <c r="B7" s="1" t="s">
        <v>33</v>
      </c>
    </row>
    <row r="8" spans="2:4" x14ac:dyDescent="0.3">
      <c r="C8" s="14" t="s">
        <v>34</v>
      </c>
    </row>
    <row r="9" spans="2:4" x14ac:dyDescent="0.3">
      <c r="B9" s="14" t="s">
        <v>35</v>
      </c>
    </row>
    <row r="10" spans="2:4" x14ac:dyDescent="0.3">
      <c r="C10" s="1" t="s">
        <v>36</v>
      </c>
    </row>
    <row r="11" spans="2:4" x14ac:dyDescent="0.3">
      <c r="C11" s="1" t="s">
        <v>37</v>
      </c>
    </row>
    <row r="12" spans="2:4" x14ac:dyDescent="0.3">
      <c r="B12" s="1" t="s">
        <v>35</v>
      </c>
      <c r="C12" s="1" t="s">
        <v>38</v>
      </c>
    </row>
    <row r="13" spans="2:4" x14ac:dyDescent="0.3">
      <c r="B13" s="1" t="s">
        <v>39</v>
      </c>
    </row>
    <row r="14" spans="2:4" x14ac:dyDescent="0.3">
      <c r="C14" s="14" t="s">
        <v>40</v>
      </c>
    </row>
    <row r="15" spans="2:4" x14ac:dyDescent="0.3">
      <c r="D15" s="1" t="s">
        <v>41</v>
      </c>
    </row>
    <row r="16" spans="2:4" x14ac:dyDescent="0.3">
      <c r="D16" s="1" t="s">
        <v>42</v>
      </c>
    </row>
    <row r="21" spans="2:3" x14ac:dyDescent="0.3">
      <c r="C21" s="1" t="s">
        <v>43</v>
      </c>
    </row>
    <row r="22" spans="2:3" x14ac:dyDescent="0.3">
      <c r="B22" s="14" t="s">
        <v>44</v>
      </c>
    </row>
    <row r="23" spans="2:3" x14ac:dyDescent="0.3">
      <c r="C23" s="1" t="s">
        <v>45</v>
      </c>
    </row>
    <row r="24" spans="2:3" x14ac:dyDescent="0.3">
      <c r="B24" s="14" t="s">
        <v>46</v>
      </c>
    </row>
    <row r="25" spans="2:3" x14ac:dyDescent="0.3">
      <c r="C25" s="1" t="s">
        <v>47</v>
      </c>
    </row>
    <row r="26" spans="2:3" x14ac:dyDescent="0.3">
      <c r="C26" s="1" t="s">
        <v>48</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70</v>
      </c>
      <c r="C1" t="s">
        <v>71</v>
      </c>
      <c r="D1" t="s">
        <v>72</v>
      </c>
      <c r="E1" t="s">
        <v>73</v>
      </c>
      <c r="F1" t="s">
        <v>74</v>
      </c>
      <c r="G1" t="s">
        <v>75</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637D-F2F2-9D48-8B08-81F77CC9C6EA}">
  <dimension ref="B2:D19"/>
  <sheetViews>
    <sheetView tabSelected="1" workbookViewId="0"/>
  </sheetViews>
  <sheetFormatPr baseColWidth="10" defaultRowHeight="26" x14ac:dyDescent="0.3"/>
  <cols>
    <col min="1" max="2" width="10.83203125" style="1"/>
    <col min="3" max="3" width="8.5" style="1" customWidth="1"/>
    <col min="4" max="16384" width="10.83203125" style="1"/>
  </cols>
  <sheetData>
    <row r="2" spans="2:4" x14ac:dyDescent="0.3">
      <c r="B2" s="1" t="s">
        <v>145</v>
      </c>
    </row>
    <row r="4" spans="2:4" x14ac:dyDescent="0.3">
      <c r="D4" s="1" t="s">
        <v>146</v>
      </c>
    </row>
    <row r="5" spans="2:4" x14ac:dyDescent="0.3">
      <c r="D5" s="1" t="s">
        <v>105</v>
      </c>
    </row>
    <row r="6" spans="2:4" x14ac:dyDescent="0.3">
      <c r="D6" s="1" t="s">
        <v>147</v>
      </c>
    </row>
    <row r="7" spans="2:4" x14ac:dyDescent="0.3">
      <c r="D7" s="1" t="s">
        <v>148</v>
      </c>
    </row>
    <row r="8" spans="2:4" x14ac:dyDescent="0.3">
      <c r="D8" s="1" t="s">
        <v>149</v>
      </c>
    </row>
    <row r="10" spans="2:4" x14ac:dyDescent="0.3">
      <c r="B10" s="1" t="s">
        <v>103</v>
      </c>
    </row>
    <row r="13" spans="2:4" x14ac:dyDescent="0.3">
      <c r="D13" s="1" t="s">
        <v>150</v>
      </c>
    </row>
    <row r="14" spans="2:4" x14ac:dyDescent="0.3">
      <c r="D14" s="1" t="s">
        <v>142</v>
      </c>
    </row>
    <row r="17" spans="2:4" x14ac:dyDescent="0.3">
      <c r="B17" s="1" t="s">
        <v>104</v>
      </c>
    </row>
    <row r="19" spans="2:4" x14ac:dyDescent="0.3">
      <c r="D19" s="1" t="s">
        <v>151</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4BDC-7BDB-3945-8239-9A4825F5C65C}">
  <dimension ref="B2:C8"/>
  <sheetViews>
    <sheetView workbookViewId="0"/>
  </sheetViews>
  <sheetFormatPr baseColWidth="10" defaultRowHeight="26" x14ac:dyDescent="0.3"/>
  <cols>
    <col min="1" max="16384" width="10.83203125" style="1"/>
  </cols>
  <sheetData>
    <row r="2" spans="2:3" x14ac:dyDescent="0.3">
      <c r="B2" s="1" t="s">
        <v>144</v>
      </c>
    </row>
    <row r="4" spans="2:3" x14ac:dyDescent="0.3">
      <c r="C4" s="1" t="s">
        <v>143</v>
      </c>
    </row>
    <row r="6" spans="2:3" x14ac:dyDescent="0.3">
      <c r="C6" s="1" t="s">
        <v>142</v>
      </c>
    </row>
    <row r="8" spans="2:3" x14ac:dyDescent="0.3">
      <c r="C8" s="1" t="s">
        <v>141</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EFFD-334B-014D-92BD-0AEF2D8FBF2B}">
  <sheetPr>
    <tabColor theme="9"/>
  </sheetPr>
  <dimension ref="B3:C15"/>
  <sheetViews>
    <sheetView workbookViewId="0">
      <selection sqref="A1:XFD1048576"/>
    </sheetView>
  </sheetViews>
  <sheetFormatPr baseColWidth="10" defaultRowHeight="26" x14ac:dyDescent="0.3"/>
  <cols>
    <col min="1" max="16384" width="10.83203125" style="1"/>
  </cols>
  <sheetData>
    <row r="3" spans="2:3" x14ac:dyDescent="0.3">
      <c r="B3" s="14" t="s">
        <v>140</v>
      </c>
    </row>
    <row r="4" spans="2:3" x14ac:dyDescent="0.3">
      <c r="B4" s="49"/>
    </row>
    <row r="5" spans="2:3" x14ac:dyDescent="0.3">
      <c r="C5" s="1" t="s">
        <v>139</v>
      </c>
    </row>
    <row r="6" spans="2:3" x14ac:dyDescent="0.3">
      <c r="C6" s="1" t="s">
        <v>138</v>
      </c>
    </row>
    <row r="7" spans="2:3" x14ac:dyDescent="0.3">
      <c r="C7" s="1" t="s">
        <v>137</v>
      </c>
    </row>
    <row r="8" spans="2:3" x14ac:dyDescent="0.3">
      <c r="C8" s="1" t="s">
        <v>136</v>
      </c>
    </row>
    <row r="9" spans="2:3" x14ac:dyDescent="0.3">
      <c r="C9" s="1" t="s">
        <v>135</v>
      </c>
    </row>
    <row r="12" spans="2:3" x14ac:dyDescent="0.3">
      <c r="B12" s="1" t="s">
        <v>134</v>
      </c>
    </row>
    <row r="13" spans="2:3" x14ac:dyDescent="0.3">
      <c r="C13" s="1" t="s">
        <v>133</v>
      </c>
    </row>
    <row r="14" spans="2:3" x14ac:dyDescent="0.3">
      <c r="C14" s="1" t="s">
        <v>132</v>
      </c>
    </row>
    <row r="15" spans="2:3" x14ac:dyDescent="0.3">
      <c r="C15" s="1" t="s">
        <v>131</v>
      </c>
    </row>
  </sheetData>
  <hyperlinks>
    <hyperlink ref="B3" r:id="rId1" xr:uid="{FE6E9DB6-B5A9-F645-9A40-0E27922E46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5096-3CC5-764A-9B44-5DD06AAB3CC8}">
  <sheetPr>
    <tabColor theme="9"/>
  </sheetPr>
  <dimension ref="B3:C6"/>
  <sheetViews>
    <sheetView workbookViewId="0">
      <selection sqref="A1:XFD1048576"/>
    </sheetView>
  </sheetViews>
  <sheetFormatPr baseColWidth="10" defaultRowHeight="26" x14ac:dyDescent="0.3"/>
  <cols>
    <col min="1" max="16384" width="10.83203125" style="1"/>
  </cols>
  <sheetData>
    <row r="3" spans="2:3" x14ac:dyDescent="0.3">
      <c r="B3" s="14" t="s">
        <v>128</v>
      </c>
    </row>
    <row r="5" spans="2:3" x14ac:dyDescent="0.3">
      <c r="C5" s="1" t="s">
        <v>130</v>
      </c>
    </row>
    <row r="6" spans="2:3" x14ac:dyDescent="0.3">
      <c r="C6" s="1" t="s">
        <v>129</v>
      </c>
    </row>
  </sheetData>
  <hyperlinks>
    <hyperlink ref="B3" r:id="rId1" xr:uid="{17961A55-6FA1-D846-B5D8-C3E7982FA8B4}"/>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66EC-4B71-4A47-B3BA-CA536E5CA540}">
  <sheetPr>
    <tabColor theme="9"/>
  </sheetPr>
  <dimension ref="B3:X6"/>
  <sheetViews>
    <sheetView topLeftCell="V1" workbookViewId="0">
      <selection sqref="A1:XFD1048576"/>
    </sheetView>
  </sheetViews>
  <sheetFormatPr baseColWidth="10" defaultRowHeight="26" x14ac:dyDescent="0.3"/>
  <cols>
    <col min="1" max="16384" width="10.83203125" style="1"/>
  </cols>
  <sheetData>
    <row r="3" spans="2:24" x14ac:dyDescent="0.3">
      <c r="B3" s="49"/>
      <c r="W3" s="14" t="s">
        <v>128</v>
      </c>
    </row>
    <row r="5" spans="2:24" x14ac:dyDescent="0.3">
      <c r="X5" s="1" t="s">
        <v>127</v>
      </c>
    </row>
    <row r="6" spans="2:24" x14ac:dyDescent="0.3">
      <c r="X6" s="1" t="s">
        <v>126</v>
      </c>
    </row>
  </sheetData>
  <hyperlinks>
    <hyperlink ref="W3" r:id="rId1" xr:uid="{11F11E62-B1B8-6C49-A8C8-7F0237F4697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58F1-3C8C-0049-BFAB-462908AAAC08}">
  <sheetPr>
    <tabColor theme="9"/>
  </sheetPr>
  <dimension ref="B3"/>
  <sheetViews>
    <sheetView workbookViewId="0">
      <selection sqref="A1:XFD1048576"/>
    </sheetView>
  </sheetViews>
  <sheetFormatPr baseColWidth="10" defaultRowHeight="26" x14ac:dyDescent="0.3"/>
  <cols>
    <col min="1" max="16384" width="10.83203125" style="1"/>
  </cols>
  <sheetData>
    <row r="3" spans="2:2" x14ac:dyDescent="0.3">
      <c r="B3" s="14" t="s">
        <v>125</v>
      </c>
    </row>
  </sheetData>
  <hyperlinks>
    <hyperlink ref="B3" r:id="rId1" xr:uid="{585E0C20-6FC0-8744-9A19-B23C9FFE006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C5:C14"/>
  <sheetViews>
    <sheetView workbookViewId="0">
      <selection activeCell="B5" sqref="B5"/>
    </sheetView>
  </sheetViews>
  <sheetFormatPr baseColWidth="10" defaultRowHeight="26" x14ac:dyDescent="0.3"/>
  <cols>
    <col min="1" max="16384" width="10.83203125" style="1"/>
  </cols>
  <sheetData>
    <row r="5" spans="3:3" x14ac:dyDescent="0.3">
      <c r="C5" s="17"/>
    </row>
    <row r="6" spans="3:3" x14ac:dyDescent="0.3">
      <c r="C6" s="18"/>
    </row>
    <row r="14" spans="3:3" x14ac:dyDescent="0.3">
      <c r="C14"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4"/>
  <sheetViews>
    <sheetView workbookViewId="0"/>
  </sheetViews>
  <sheetFormatPr baseColWidth="10" defaultRowHeight="26" x14ac:dyDescent="0.3"/>
  <cols>
    <col min="1" max="2" width="10.83203125" style="1"/>
    <col min="3" max="3" width="27.33203125" style="1" bestFit="1" customWidth="1"/>
    <col min="4" max="16384" width="10.83203125" style="1"/>
  </cols>
  <sheetData>
    <row r="2" spans="1:5" x14ac:dyDescent="0.3">
      <c r="B2" s="1" t="s">
        <v>69</v>
      </c>
    </row>
    <row r="4" spans="1:5" x14ac:dyDescent="0.3">
      <c r="B4" s="47" t="s">
        <v>121</v>
      </c>
      <c r="C4" s="48" t="s">
        <v>119</v>
      </c>
      <c r="D4" s="47" t="s">
        <v>120</v>
      </c>
    </row>
    <row r="5" spans="1:5" x14ac:dyDescent="0.3">
      <c r="B5" s="1">
        <v>1</v>
      </c>
      <c r="C5" s="1" t="s">
        <v>122</v>
      </c>
      <c r="D5" s="1">
        <v>1</v>
      </c>
    </row>
    <row r="6" spans="1:5" x14ac:dyDescent="0.3">
      <c r="A6" s="12"/>
      <c r="B6" s="1">
        <v>2</v>
      </c>
      <c r="C6" s="1" t="s">
        <v>110</v>
      </c>
      <c r="D6" s="1">
        <v>1</v>
      </c>
    </row>
    <row r="7" spans="1:5" x14ac:dyDescent="0.3">
      <c r="B7" s="1">
        <v>3</v>
      </c>
      <c r="C7" s="1" t="s">
        <v>111</v>
      </c>
      <c r="D7" s="1">
        <v>1</v>
      </c>
    </row>
    <row r="8" spans="1:5" x14ac:dyDescent="0.3">
      <c r="B8" s="1">
        <v>4</v>
      </c>
      <c r="C8" s="1" t="s">
        <v>113</v>
      </c>
      <c r="D8" s="1">
        <v>1</v>
      </c>
    </row>
    <row r="9" spans="1:5" x14ac:dyDescent="0.3">
      <c r="B9" s="1">
        <v>5</v>
      </c>
      <c r="C9" s="1" t="s">
        <v>114</v>
      </c>
      <c r="D9" s="1">
        <v>1</v>
      </c>
    </row>
    <row r="10" spans="1:5" x14ac:dyDescent="0.3">
      <c r="B10" s="1">
        <v>6</v>
      </c>
      <c r="C10" s="1" t="s">
        <v>115</v>
      </c>
      <c r="D10" s="1">
        <v>1</v>
      </c>
      <c r="E10" s="1" t="s">
        <v>123</v>
      </c>
    </row>
    <row r="11" spans="1:5" x14ac:dyDescent="0.3">
      <c r="B11" s="1">
        <v>7</v>
      </c>
      <c r="C11" s="1" t="s">
        <v>112</v>
      </c>
      <c r="D11" s="1">
        <v>1</v>
      </c>
    </row>
    <row r="12" spans="1:5" x14ac:dyDescent="0.3">
      <c r="B12" s="1">
        <v>8</v>
      </c>
      <c r="C12" s="1" t="s">
        <v>116</v>
      </c>
      <c r="D12" s="1">
        <v>1</v>
      </c>
    </row>
    <row r="13" spans="1:5" x14ac:dyDescent="0.3">
      <c r="B13" s="1">
        <v>9</v>
      </c>
      <c r="C13" s="1" t="s">
        <v>117</v>
      </c>
      <c r="D13" s="1">
        <v>1</v>
      </c>
    </row>
    <row r="14" spans="1:5" x14ac:dyDescent="0.3">
      <c r="B14" s="1">
        <v>10</v>
      </c>
      <c r="C14" s="1" t="s">
        <v>118</v>
      </c>
      <c r="D14" s="1">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hidden="1" x14ac:dyDescent="0.3">
      <c r="B3" s="10">
        <v>43982</v>
      </c>
      <c r="C3" s="9">
        <v>13.3</v>
      </c>
      <c r="D3" s="9">
        <v>0.12</v>
      </c>
      <c r="E3" s="9">
        <v>13.42</v>
      </c>
    </row>
    <row r="4" spans="2:5" hidden="1" x14ac:dyDescent="0.3">
      <c r="B4" s="10">
        <v>43951</v>
      </c>
      <c r="C4" s="9">
        <v>14.7</v>
      </c>
      <c r="D4" s="9">
        <v>0.33</v>
      </c>
      <c r="E4" s="9">
        <v>15.03</v>
      </c>
    </row>
    <row r="5" spans="2:5" hidden="1" x14ac:dyDescent="0.3">
      <c r="B5" s="10">
        <v>43921</v>
      </c>
      <c r="C5" s="9">
        <v>4.4000000000000004</v>
      </c>
      <c r="D5" s="9">
        <v>1.54</v>
      </c>
      <c r="E5" s="9">
        <v>5.94</v>
      </c>
    </row>
    <row r="6" spans="2:5" hidden="1" x14ac:dyDescent="0.3">
      <c r="B6" s="10">
        <v>43890</v>
      </c>
      <c r="C6" s="9">
        <v>3.5</v>
      </c>
      <c r="D6" s="9">
        <v>2.33</v>
      </c>
      <c r="E6" s="9">
        <v>5.83</v>
      </c>
    </row>
    <row r="7" spans="2:5" hidden="1" x14ac:dyDescent="0.3">
      <c r="B7" s="10">
        <v>43861</v>
      </c>
      <c r="C7" s="9">
        <v>3.6</v>
      </c>
      <c r="D7" s="9">
        <v>2.4900000000000002</v>
      </c>
      <c r="E7" s="9">
        <v>6.09</v>
      </c>
    </row>
    <row r="8" spans="2:5" hidden="1" x14ac:dyDescent="0.3">
      <c r="B8" s="10">
        <v>43830</v>
      </c>
      <c r="C8" s="9">
        <v>3.5</v>
      </c>
      <c r="D8" s="9">
        <v>2.29</v>
      </c>
      <c r="E8" s="9">
        <v>5.79</v>
      </c>
    </row>
    <row r="9" spans="2:5" hidden="1" x14ac:dyDescent="0.3">
      <c r="B9" s="10">
        <v>43799</v>
      </c>
      <c r="C9" s="9">
        <v>3.5</v>
      </c>
      <c r="D9" s="9">
        <v>2.0499999999999998</v>
      </c>
      <c r="E9" s="9">
        <v>5.55</v>
      </c>
    </row>
    <row r="10" spans="2:5" hidden="1" x14ac:dyDescent="0.3">
      <c r="B10" s="10">
        <v>43769</v>
      </c>
      <c r="C10" s="9">
        <v>3.6</v>
      </c>
      <c r="D10" s="9">
        <v>1.76</v>
      </c>
      <c r="E10" s="9">
        <v>5.36</v>
      </c>
    </row>
    <row r="11" spans="2:5" hidden="1" x14ac:dyDescent="0.3">
      <c r="B11" s="10">
        <v>43738</v>
      </c>
      <c r="C11" s="9">
        <v>3.5</v>
      </c>
      <c r="D11" s="9">
        <v>1.71</v>
      </c>
      <c r="E11" s="9">
        <v>5.21</v>
      </c>
    </row>
    <row r="12" spans="2:5" hidden="1" x14ac:dyDescent="0.3">
      <c r="B12" s="10">
        <v>43708</v>
      </c>
      <c r="C12" s="9">
        <v>3.7</v>
      </c>
      <c r="D12" s="9">
        <v>1.75</v>
      </c>
      <c r="E12" s="9">
        <v>5.45</v>
      </c>
    </row>
    <row r="13" spans="2:5" hidden="1" x14ac:dyDescent="0.3">
      <c r="B13" s="10">
        <v>43616</v>
      </c>
      <c r="C13" s="9">
        <v>3.6</v>
      </c>
      <c r="D13" s="9">
        <v>1.79</v>
      </c>
      <c r="E13" s="9">
        <v>5.39</v>
      </c>
    </row>
    <row r="14" spans="2:5" hidden="1" x14ac:dyDescent="0.3">
      <c r="B14" s="10">
        <v>43585</v>
      </c>
      <c r="C14" s="9">
        <v>3.6</v>
      </c>
      <c r="D14" s="9">
        <v>2</v>
      </c>
      <c r="E14" s="9">
        <v>5.6</v>
      </c>
    </row>
    <row r="15" spans="2:5" hidden="1" x14ac:dyDescent="0.3">
      <c r="B15" s="10">
        <v>43555</v>
      </c>
      <c r="C15" s="9">
        <v>3.8</v>
      </c>
      <c r="D15" s="9">
        <v>1.86</v>
      </c>
      <c r="E15" s="9">
        <v>5.66</v>
      </c>
    </row>
    <row r="16" spans="2:5" hidden="1" x14ac:dyDescent="0.3">
      <c r="B16" s="10">
        <v>43524</v>
      </c>
      <c r="C16" s="9">
        <v>3.8</v>
      </c>
      <c r="D16" s="9">
        <v>1.52</v>
      </c>
      <c r="E16" s="9">
        <v>5.32</v>
      </c>
    </row>
    <row r="17" spans="2:5" hidden="1" x14ac:dyDescent="0.3">
      <c r="B17" s="10">
        <v>43496</v>
      </c>
      <c r="C17" s="9">
        <v>4</v>
      </c>
      <c r="D17" s="9">
        <v>1.55</v>
      </c>
      <c r="E17" s="9">
        <v>5.55</v>
      </c>
    </row>
    <row r="18" spans="2:5" hidden="1" x14ac:dyDescent="0.3">
      <c r="B18" s="10">
        <v>43465</v>
      </c>
      <c r="C18" s="9">
        <v>3.9</v>
      </c>
      <c r="D18" s="9">
        <v>1.91</v>
      </c>
      <c r="E18" s="9">
        <v>5.81</v>
      </c>
    </row>
    <row r="19" spans="2:5" hidden="1" x14ac:dyDescent="0.3">
      <c r="B19" s="10">
        <v>43434</v>
      </c>
      <c r="C19" s="9">
        <v>3.7</v>
      </c>
      <c r="D19" s="9">
        <v>2.1800000000000002</v>
      </c>
      <c r="E19" s="9">
        <v>5.88</v>
      </c>
    </row>
    <row r="20" spans="2:5" hidden="1" x14ac:dyDescent="0.3">
      <c r="B20" s="10">
        <v>43404</v>
      </c>
      <c r="C20" s="9">
        <v>3.7</v>
      </c>
      <c r="D20" s="9">
        <v>2.52</v>
      </c>
      <c r="E20" s="9">
        <v>6.22</v>
      </c>
    </row>
    <row r="21" spans="2:5" hidden="1" x14ac:dyDescent="0.3">
      <c r="B21" s="10">
        <v>43373</v>
      </c>
      <c r="C21" s="9">
        <v>3.7</v>
      </c>
      <c r="D21" s="9">
        <v>2.2799999999999998</v>
      </c>
      <c r="E21" s="9">
        <v>5.98</v>
      </c>
    </row>
    <row r="22" spans="2:5" hidden="1" x14ac:dyDescent="0.3">
      <c r="B22" s="10">
        <v>43343</v>
      </c>
      <c r="C22" s="9">
        <v>3.9</v>
      </c>
      <c r="D22" s="9">
        <v>2.7</v>
      </c>
      <c r="E22" s="9">
        <v>6.6</v>
      </c>
    </row>
    <row r="23" spans="2:5" hidden="1" x14ac:dyDescent="0.3">
      <c r="B23" s="10">
        <v>43312</v>
      </c>
      <c r="C23" s="9">
        <v>3.9</v>
      </c>
      <c r="D23" s="9">
        <v>2.95</v>
      </c>
      <c r="E23" s="9">
        <v>6.85</v>
      </c>
    </row>
    <row r="24" spans="2:5" hidden="1" x14ac:dyDescent="0.3">
      <c r="B24" s="10">
        <v>43281</v>
      </c>
      <c r="C24" s="9">
        <v>4</v>
      </c>
      <c r="D24" s="9">
        <v>2.87</v>
      </c>
      <c r="E24" s="9">
        <v>6.87</v>
      </c>
    </row>
    <row r="25" spans="2:5" hidden="1" x14ac:dyDescent="0.3">
      <c r="B25" s="10">
        <v>43251</v>
      </c>
      <c r="C25" s="9">
        <v>3.8</v>
      </c>
      <c r="D25" s="9">
        <v>2.8</v>
      </c>
      <c r="E25" s="9">
        <v>6.6</v>
      </c>
    </row>
    <row r="26" spans="2:5" hidden="1" x14ac:dyDescent="0.3">
      <c r="B26" s="10">
        <v>43220</v>
      </c>
      <c r="C26" s="9">
        <v>3.9</v>
      </c>
      <c r="D26" s="9">
        <v>2.46</v>
      </c>
      <c r="E26" s="9">
        <v>6.36</v>
      </c>
    </row>
    <row r="27" spans="2:5" hidden="1"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x14ac:dyDescent="0.3">
      <c r="B3" s="10">
        <v>43982</v>
      </c>
      <c r="C3" s="9">
        <v>13.3</v>
      </c>
      <c r="D3" s="9">
        <v>0.12</v>
      </c>
      <c r="E3" s="9">
        <v>13.42</v>
      </c>
    </row>
    <row r="4" spans="2:5" x14ac:dyDescent="0.3">
      <c r="B4" s="10">
        <v>43951</v>
      </c>
      <c r="C4" s="9">
        <v>14.7</v>
      </c>
      <c r="D4" s="9">
        <v>0.33</v>
      </c>
      <c r="E4" s="9">
        <v>15.03</v>
      </c>
    </row>
    <row r="5" spans="2:5" x14ac:dyDescent="0.3">
      <c r="B5" s="10">
        <v>43921</v>
      </c>
      <c r="C5" s="9">
        <v>4.4000000000000004</v>
      </c>
      <c r="D5" s="9">
        <v>1.54</v>
      </c>
      <c r="E5" s="9">
        <v>5.94</v>
      </c>
    </row>
    <row r="6" spans="2:5" x14ac:dyDescent="0.3">
      <c r="B6" s="10">
        <v>43890</v>
      </c>
      <c r="C6" s="9">
        <v>3.5</v>
      </c>
      <c r="D6" s="9">
        <v>2.33</v>
      </c>
      <c r="E6" s="9">
        <v>5.83</v>
      </c>
    </row>
    <row r="7" spans="2:5" x14ac:dyDescent="0.3">
      <c r="B7" s="10">
        <v>43861</v>
      </c>
      <c r="C7" s="9">
        <v>3.6</v>
      </c>
      <c r="D7" s="9">
        <v>2.4900000000000002</v>
      </c>
      <c r="E7" s="9">
        <v>6.09</v>
      </c>
    </row>
    <row r="8" spans="2:5" x14ac:dyDescent="0.3">
      <c r="B8" s="10">
        <v>43830</v>
      </c>
      <c r="C8" s="9">
        <v>3.5</v>
      </c>
      <c r="D8" s="9">
        <v>2.29</v>
      </c>
      <c r="E8" s="9">
        <v>5.79</v>
      </c>
    </row>
    <row r="9" spans="2:5" x14ac:dyDescent="0.3">
      <c r="B9" s="10">
        <v>43799</v>
      </c>
      <c r="C9" s="9">
        <v>3.5</v>
      </c>
      <c r="D9" s="9">
        <v>2.0499999999999998</v>
      </c>
      <c r="E9" s="9">
        <v>5.55</v>
      </c>
    </row>
    <row r="10" spans="2:5" x14ac:dyDescent="0.3">
      <c r="B10" s="10">
        <v>43769</v>
      </c>
      <c r="C10" s="9">
        <v>3.6</v>
      </c>
      <c r="D10" s="9">
        <v>1.76</v>
      </c>
      <c r="E10" s="9">
        <v>5.36</v>
      </c>
    </row>
    <row r="11" spans="2:5" x14ac:dyDescent="0.3">
      <c r="B11" s="10">
        <v>43738</v>
      </c>
      <c r="C11" s="9">
        <v>3.5</v>
      </c>
      <c r="D11" s="9">
        <v>1.71</v>
      </c>
      <c r="E11" s="9">
        <v>5.21</v>
      </c>
    </row>
    <row r="12" spans="2:5" x14ac:dyDescent="0.3">
      <c r="B12" s="10">
        <v>43708</v>
      </c>
      <c r="C12" s="9">
        <v>3.7</v>
      </c>
      <c r="D12" s="9">
        <v>1.75</v>
      </c>
      <c r="E12" s="9">
        <v>5.45</v>
      </c>
    </row>
    <row r="13" spans="2:5" x14ac:dyDescent="0.3">
      <c r="B13" s="10">
        <v>43616</v>
      </c>
      <c r="C13" s="9">
        <v>3.6</v>
      </c>
      <c r="D13" s="9">
        <v>1.79</v>
      </c>
      <c r="E13" s="9">
        <v>5.39</v>
      </c>
    </row>
    <row r="14" spans="2:5" x14ac:dyDescent="0.3">
      <c r="B14" s="10">
        <v>43585</v>
      </c>
      <c r="C14" s="9">
        <v>3.6</v>
      </c>
      <c r="D14" s="9">
        <v>2</v>
      </c>
      <c r="E14" s="9">
        <v>5.6</v>
      </c>
    </row>
    <row r="15" spans="2:5" x14ac:dyDescent="0.3">
      <c r="B15" s="10">
        <v>43555</v>
      </c>
      <c r="C15" s="9">
        <v>3.8</v>
      </c>
      <c r="D15" s="9">
        <v>1.86</v>
      </c>
      <c r="E15" s="9">
        <v>5.66</v>
      </c>
    </row>
    <row r="16" spans="2:5"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ABF2-C472-1A49-BEEA-D2609CF2BE93}">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513-71F7-E547-9C9A-A9A143D7BC81}">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O15"/>
  <sheetViews>
    <sheetView zoomScaleNormal="100"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5" x14ac:dyDescent="0.3">
      <c r="B2" s="24" t="s">
        <v>76</v>
      </c>
      <c r="C2" s="24" t="s">
        <v>77</v>
      </c>
      <c r="D2" s="24" t="s">
        <v>78</v>
      </c>
    </row>
    <row r="3" spans="2:15" x14ac:dyDescent="0.3">
      <c r="C3" s="1" t="s">
        <v>79</v>
      </c>
      <c r="D3" s="1" t="s">
        <v>79</v>
      </c>
      <c r="G3" s="25" t="s">
        <v>79</v>
      </c>
      <c r="H3" s="25" t="s">
        <v>80</v>
      </c>
      <c r="I3" s="25" t="s">
        <v>81</v>
      </c>
    </row>
    <row r="4" spans="2:15" x14ac:dyDescent="0.3">
      <c r="C4" s="1" t="s">
        <v>79</v>
      </c>
      <c r="D4" s="1" t="s">
        <v>79</v>
      </c>
      <c r="F4" s="25" t="s">
        <v>79</v>
      </c>
      <c r="G4" s="26">
        <v>1</v>
      </c>
      <c r="H4" s="26">
        <v>0</v>
      </c>
      <c r="I4" s="26">
        <v>0</v>
      </c>
    </row>
    <row r="5" spans="2:15" x14ac:dyDescent="0.3">
      <c r="C5" s="1" t="s">
        <v>79</v>
      </c>
      <c r="D5" s="1" t="s">
        <v>79</v>
      </c>
      <c r="F5" s="25" t="s">
        <v>80</v>
      </c>
      <c r="G5" s="26">
        <v>0.5</v>
      </c>
      <c r="H5" s="26">
        <v>0.5</v>
      </c>
      <c r="I5" s="26">
        <v>0</v>
      </c>
    </row>
    <row r="6" spans="2:15" x14ac:dyDescent="0.3">
      <c r="C6" s="1" t="s">
        <v>80</v>
      </c>
      <c r="D6" s="1" t="s">
        <v>79</v>
      </c>
      <c r="F6" s="25" t="s">
        <v>81</v>
      </c>
      <c r="G6" s="26">
        <v>0</v>
      </c>
      <c r="H6" s="26">
        <v>0</v>
      </c>
      <c r="I6" s="26">
        <v>1</v>
      </c>
    </row>
    <row r="7" spans="2:15" x14ac:dyDescent="0.3">
      <c r="C7" s="1" t="s">
        <v>80</v>
      </c>
      <c r="D7" s="1" t="s">
        <v>79</v>
      </c>
    </row>
    <row r="8" spans="2:15" x14ac:dyDescent="0.3">
      <c r="C8" s="1" t="s">
        <v>80</v>
      </c>
      <c r="D8" s="1" t="s">
        <v>80</v>
      </c>
    </row>
    <row r="9" spans="2:15" x14ac:dyDescent="0.3">
      <c r="C9" s="1" t="s">
        <v>80</v>
      </c>
      <c r="D9" s="1" t="s">
        <v>80</v>
      </c>
      <c r="L9" s="22"/>
      <c r="M9" s="33"/>
      <c r="N9" s="33"/>
      <c r="O9" s="33"/>
    </row>
    <row r="10" spans="2:15" x14ac:dyDescent="0.3">
      <c r="C10" s="1" t="s">
        <v>81</v>
      </c>
      <c r="D10" s="1" t="s">
        <v>81</v>
      </c>
      <c r="L10" s="22"/>
      <c r="M10" s="22"/>
      <c r="N10" s="33"/>
      <c r="O10" s="33"/>
    </row>
    <row r="11" spans="2:15" x14ac:dyDescent="0.3">
      <c r="C11" s="1" t="s">
        <v>81</v>
      </c>
      <c r="D11" s="1" t="s">
        <v>81</v>
      </c>
      <c r="L11" s="22"/>
      <c r="M11" s="33"/>
      <c r="N11" s="33"/>
      <c r="O11" s="33"/>
    </row>
    <row r="12" spans="2:15" x14ac:dyDescent="0.3">
      <c r="C12" s="1" t="s">
        <v>81</v>
      </c>
      <c r="D12" s="1" t="s">
        <v>81</v>
      </c>
      <c r="L12" s="22"/>
      <c r="M12" s="33"/>
      <c r="N12" s="33"/>
      <c r="O12" s="33"/>
    </row>
    <row r="13" spans="2:15" x14ac:dyDescent="0.3">
      <c r="C13" s="1" t="s">
        <v>81</v>
      </c>
      <c r="D13" s="1" t="s">
        <v>81</v>
      </c>
      <c r="L13" s="22"/>
      <c r="M13" s="22"/>
      <c r="N13" s="33"/>
      <c r="O13" s="33"/>
    </row>
    <row r="14" spans="2:15" x14ac:dyDescent="0.3">
      <c r="C14" s="1" t="s">
        <v>81</v>
      </c>
      <c r="D14" s="1" t="s">
        <v>81</v>
      </c>
      <c r="L14" s="22"/>
      <c r="M14" s="22"/>
      <c r="N14" s="22"/>
      <c r="O14" s="33"/>
    </row>
    <row r="15" spans="2:15" x14ac:dyDescent="0.3">
      <c r="L15" s="22"/>
      <c r="M15" s="22"/>
      <c r="N15" s="22"/>
      <c r="O15" s="33"/>
    </row>
  </sheetData>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D47C-E0EF-6546-8C5D-476BDE89765D}">
  <sheetPr>
    <tabColor rgb="FFFFFF00"/>
  </sheetPr>
  <dimension ref="B2:Q24"/>
  <sheetViews>
    <sheetView workbookViewId="0">
      <selection activeCell="Q8" sqref="Q8"/>
    </sheetView>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76</v>
      </c>
      <c r="C2" s="24" t="s">
        <v>77</v>
      </c>
      <c r="D2" s="24" t="s">
        <v>78</v>
      </c>
      <c r="F2" s="25" t="s">
        <v>82</v>
      </c>
      <c r="G2" s="1"/>
      <c r="H2" s="1"/>
      <c r="J2" s="1" t="s">
        <v>124</v>
      </c>
      <c r="O2" s="25" t="s">
        <v>83</v>
      </c>
    </row>
    <row r="3" spans="2:17" x14ac:dyDescent="0.3">
      <c r="C3" s="1" t="s">
        <v>79</v>
      </c>
      <c r="D3" s="1" t="s">
        <v>79</v>
      </c>
      <c r="F3" s="25" t="s">
        <v>79</v>
      </c>
      <c r="G3" s="25" t="s">
        <v>80</v>
      </c>
      <c r="H3" s="25" t="s">
        <v>81</v>
      </c>
      <c r="J3" s="25"/>
      <c r="K3" s="25" t="s">
        <v>79</v>
      </c>
      <c r="L3" s="25" t="s">
        <v>80</v>
      </c>
      <c r="M3" s="25" t="s">
        <v>81</v>
      </c>
      <c r="O3" s="25" t="s">
        <v>79</v>
      </c>
      <c r="P3" s="25" t="s">
        <v>80</v>
      </c>
      <c r="Q3" s="25" t="s">
        <v>81</v>
      </c>
    </row>
    <row r="4" spans="2:17" x14ac:dyDescent="0.3">
      <c r="C4" s="1" t="s">
        <v>79</v>
      </c>
      <c r="D4" s="1" t="s">
        <v>79</v>
      </c>
      <c r="F4" s="27">
        <v>20</v>
      </c>
      <c r="G4" s="28">
        <v>30</v>
      </c>
      <c r="H4" s="29">
        <v>10</v>
      </c>
      <c r="J4" s="25" t="s">
        <v>79</v>
      </c>
      <c r="K4" s="30">
        <v>1</v>
      </c>
      <c r="L4" s="30">
        <v>0</v>
      </c>
      <c r="M4" s="30">
        <v>0</v>
      </c>
      <c r="O4" s="31">
        <f>F4*K4+G4*K5+H4*K6</f>
        <v>35</v>
      </c>
      <c r="P4" s="31">
        <f>F4*L4+G4*L5+H4*L6</f>
        <v>15</v>
      </c>
      <c r="Q4" s="31">
        <f>F4*M4+G4*M5+H4*M6</f>
        <v>10</v>
      </c>
    </row>
    <row r="5" spans="2:17" x14ac:dyDescent="0.3">
      <c r="C5" s="1" t="s">
        <v>79</v>
      </c>
      <c r="D5" s="1" t="s">
        <v>79</v>
      </c>
      <c r="J5" s="25" t="s">
        <v>80</v>
      </c>
      <c r="K5" s="26">
        <v>0.5</v>
      </c>
      <c r="L5" s="26">
        <v>0.5</v>
      </c>
      <c r="M5" s="26">
        <v>0</v>
      </c>
    </row>
    <row r="6" spans="2:17" x14ac:dyDescent="0.3">
      <c r="C6" s="1" t="s">
        <v>80</v>
      </c>
      <c r="D6" s="1" t="s">
        <v>79</v>
      </c>
      <c r="J6" s="25" t="s">
        <v>81</v>
      </c>
      <c r="K6" s="32">
        <v>0</v>
      </c>
      <c r="L6" s="32">
        <v>0</v>
      </c>
      <c r="M6" s="32">
        <v>1</v>
      </c>
    </row>
    <row r="7" spans="2:17" x14ac:dyDescent="0.3">
      <c r="C7" s="1" t="s">
        <v>80</v>
      </c>
      <c r="D7" s="1" t="s">
        <v>79</v>
      </c>
    </row>
    <row r="8" spans="2:17" x14ac:dyDescent="0.3">
      <c r="C8" s="1" t="s">
        <v>80</v>
      </c>
      <c r="D8" s="1" t="s">
        <v>80</v>
      </c>
    </row>
    <row r="9" spans="2:17" x14ac:dyDescent="0.3">
      <c r="C9" s="1" t="s">
        <v>80</v>
      </c>
      <c r="D9" s="1" t="s">
        <v>80</v>
      </c>
      <c r="E9" s="42"/>
    </row>
    <row r="10" spans="2:17" x14ac:dyDescent="0.3">
      <c r="C10" s="1" t="s">
        <v>81</v>
      </c>
      <c r="D10" s="1" t="s">
        <v>81</v>
      </c>
    </row>
    <row r="11" spans="2:17" x14ac:dyDescent="0.3">
      <c r="C11" s="1" t="s">
        <v>81</v>
      </c>
      <c r="D11" s="1" t="s">
        <v>81</v>
      </c>
    </row>
    <row r="12" spans="2:17" x14ac:dyDescent="0.3">
      <c r="C12" s="1" t="s">
        <v>81</v>
      </c>
      <c r="D12" s="1" t="s">
        <v>81</v>
      </c>
    </row>
    <row r="13" spans="2:17" x14ac:dyDescent="0.3">
      <c r="C13" s="1" t="s">
        <v>81</v>
      </c>
      <c r="D13" s="1" t="s">
        <v>81</v>
      </c>
    </row>
    <row r="14" spans="2:17" x14ac:dyDescent="0.3">
      <c r="C14" s="1" t="s">
        <v>81</v>
      </c>
      <c r="D14" s="1" t="s">
        <v>81</v>
      </c>
    </row>
    <row r="24" spans="6:6" x14ac:dyDescent="0.3">
      <c r="F24" s="44"/>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76</v>
      </c>
      <c r="C2" s="24" t="s">
        <v>77</v>
      </c>
      <c r="D2" s="24" t="s">
        <v>78</v>
      </c>
      <c r="F2" s="25" t="s">
        <v>82</v>
      </c>
      <c r="G2" s="1"/>
      <c r="H2" s="1"/>
      <c r="J2" s="1" t="s">
        <v>124</v>
      </c>
      <c r="O2" s="25" t="s">
        <v>83</v>
      </c>
    </row>
    <row r="3" spans="2:17" x14ac:dyDescent="0.3">
      <c r="C3" s="1" t="s">
        <v>79</v>
      </c>
      <c r="D3" s="1" t="s">
        <v>79</v>
      </c>
      <c r="F3" s="25" t="s">
        <v>79</v>
      </c>
      <c r="G3" s="25" t="s">
        <v>80</v>
      </c>
      <c r="H3" s="25" t="s">
        <v>81</v>
      </c>
      <c r="J3" s="25"/>
      <c r="K3" s="25" t="s">
        <v>79</v>
      </c>
      <c r="L3" s="25" t="s">
        <v>80</v>
      </c>
      <c r="M3" s="25" t="s">
        <v>81</v>
      </c>
      <c r="O3" s="25" t="s">
        <v>79</v>
      </c>
      <c r="P3" s="25" t="s">
        <v>80</v>
      </c>
      <c r="Q3" s="25" t="s">
        <v>81</v>
      </c>
    </row>
    <row r="4" spans="2:17" x14ac:dyDescent="0.3">
      <c r="C4" s="1" t="s">
        <v>79</v>
      </c>
      <c r="D4" s="1" t="s">
        <v>79</v>
      </c>
      <c r="F4" s="27">
        <v>20</v>
      </c>
      <c r="G4" s="28">
        <v>30</v>
      </c>
      <c r="H4" s="29">
        <v>10</v>
      </c>
      <c r="J4" s="25" t="s">
        <v>79</v>
      </c>
      <c r="K4" s="30">
        <v>1</v>
      </c>
      <c r="L4" s="30">
        <v>0</v>
      </c>
      <c r="M4" s="30">
        <v>0</v>
      </c>
      <c r="O4" s="31">
        <f>F4*K4+G4*K5+H4*K6</f>
        <v>35</v>
      </c>
      <c r="P4" s="31">
        <f>F4*L4+G4*L5+H4*L6</f>
        <v>15</v>
      </c>
      <c r="Q4" s="31">
        <f>F4*M4+G4*M5+H4*M6</f>
        <v>10</v>
      </c>
    </row>
    <row r="5" spans="2:17" x14ac:dyDescent="0.3">
      <c r="C5" s="1" t="s">
        <v>79</v>
      </c>
      <c r="D5" s="1" t="s">
        <v>79</v>
      </c>
      <c r="J5" s="25" t="s">
        <v>80</v>
      </c>
      <c r="K5" s="26">
        <v>0.5</v>
      </c>
      <c r="L5" s="26">
        <v>0.5</v>
      </c>
      <c r="M5" s="26">
        <v>0</v>
      </c>
    </row>
    <row r="6" spans="2:17" x14ac:dyDescent="0.3">
      <c r="C6" s="1" t="s">
        <v>80</v>
      </c>
      <c r="D6" s="1" t="s">
        <v>79</v>
      </c>
      <c r="J6" s="25" t="s">
        <v>81</v>
      </c>
      <c r="K6" s="32">
        <v>0</v>
      </c>
      <c r="L6" s="32">
        <v>0</v>
      </c>
      <c r="M6" s="32">
        <v>1</v>
      </c>
    </row>
    <row r="7" spans="2:17" x14ac:dyDescent="0.3">
      <c r="C7" s="1" t="s">
        <v>80</v>
      </c>
      <c r="D7" s="1" t="s">
        <v>79</v>
      </c>
    </row>
    <row r="8" spans="2:17" x14ac:dyDescent="0.3">
      <c r="C8" s="1" t="s">
        <v>80</v>
      </c>
      <c r="D8" s="1" t="s">
        <v>80</v>
      </c>
    </row>
    <row r="9" spans="2:17" x14ac:dyDescent="0.3">
      <c r="C9" s="1" t="s">
        <v>80</v>
      </c>
      <c r="D9" s="1" t="s">
        <v>80</v>
      </c>
      <c r="E9" s="42"/>
    </row>
    <row r="10" spans="2:17" x14ac:dyDescent="0.3">
      <c r="C10" s="1" t="s">
        <v>81</v>
      </c>
      <c r="D10" s="1" t="s">
        <v>81</v>
      </c>
    </row>
    <row r="11" spans="2:17" x14ac:dyDescent="0.3">
      <c r="C11" s="1" t="s">
        <v>81</v>
      </c>
      <c r="D11" s="1" t="s">
        <v>81</v>
      </c>
    </row>
    <row r="12" spans="2:17" x14ac:dyDescent="0.3">
      <c r="C12" s="1" t="s">
        <v>81</v>
      </c>
      <c r="D12" s="1" t="s">
        <v>81</v>
      </c>
    </row>
    <row r="13" spans="2:17" x14ac:dyDescent="0.3">
      <c r="C13" s="1" t="s">
        <v>81</v>
      </c>
      <c r="D13" s="1" t="s">
        <v>81</v>
      </c>
    </row>
    <row r="14" spans="2:17" x14ac:dyDescent="0.3">
      <c r="C14" s="1" t="s">
        <v>81</v>
      </c>
      <c r="D14" s="1" t="s">
        <v>81</v>
      </c>
    </row>
    <row r="25" spans="6:6" x14ac:dyDescent="0.3">
      <c r="F25" s="44"/>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4</v>
      </c>
      <c r="D3" s="1">
        <v>100</v>
      </c>
      <c r="E3" s="1">
        <v>200</v>
      </c>
      <c r="F3" s="1">
        <v>300</v>
      </c>
    </row>
    <row r="4" spans="3:6" x14ac:dyDescent="0.3">
      <c r="C4" s="1" t="s">
        <v>5</v>
      </c>
      <c r="D4" s="1">
        <v>5</v>
      </c>
      <c r="E4" s="1">
        <v>6</v>
      </c>
      <c r="F4" s="1">
        <v>7</v>
      </c>
    </row>
    <row r="5" spans="3:6" x14ac:dyDescent="0.3">
      <c r="C5" s="1" t="s">
        <v>6</v>
      </c>
      <c r="D5" s="6" t="s">
        <v>9</v>
      </c>
      <c r="E5" s="6" t="s">
        <v>7</v>
      </c>
      <c r="F5" s="6" t="s">
        <v>8</v>
      </c>
    </row>
    <row r="6" spans="3:6" x14ac:dyDescent="0.3">
      <c r="D6" s="6"/>
      <c r="E6" s="6"/>
      <c r="F6" s="6"/>
    </row>
    <row r="9" spans="3:6" x14ac:dyDescent="0.3">
      <c r="C9" s="1" t="s">
        <v>14</v>
      </c>
    </row>
    <row r="23" spans="2:2" x14ac:dyDescent="0.3">
      <c r="B23" s="8"/>
    </row>
    <row r="24" spans="2:2" x14ac:dyDescent="0.3">
      <c r="B24" s="8"/>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4</v>
      </c>
      <c r="D3" s="1">
        <v>100</v>
      </c>
      <c r="E3" s="1">
        <v>200</v>
      </c>
      <c r="F3" s="1">
        <v>300</v>
      </c>
    </row>
    <row r="4" spans="3:16" x14ac:dyDescent="0.3">
      <c r="C4" s="1" t="s">
        <v>5</v>
      </c>
      <c r="D4" s="1">
        <v>5</v>
      </c>
      <c r="E4" s="1">
        <v>6</v>
      </c>
      <c r="F4" s="1">
        <v>7</v>
      </c>
    </row>
    <row r="5" spans="3:16" x14ac:dyDescent="0.3">
      <c r="C5" s="1" t="s">
        <v>6</v>
      </c>
      <c r="D5" s="6" t="s">
        <v>9</v>
      </c>
      <c r="E5" s="6" t="s">
        <v>7</v>
      </c>
      <c r="F5" s="6" t="s">
        <v>8</v>
      </c>
    </row>
    <row r="6" spans="3:16" x14ac:dyDescent="0.3">
      <c r="D6" s="6"/>
      <c r="E6" s="6"/>
      <c r="F6" s="6"/>
    </row>
    <row r="9" spans="3:16" x14ac:dyDescent="0.3">
      <c r="C9" s="1" t="s">
        <v>14</v>
      </c>
    </row>
    <row r="11" spans="3:16" x14ac:dyDescent="0.3">
      <c r="O11" s="1" t="s">
        <v>49</v>
      </c>
    </row>
    <row r="12" spans="3:16" x14ac:dyDescent="0.3">
      <c r="O12" s="1" t="s">
        <v>50</v>
      </c>
      <c r="P12" s="1">
        <f>SUMPRODUCT(D3:F3,D4:F4)</f>
        <v>3800</v>
      </c>
    </row>
    <row r="13" spans="3:16" x14ac:dyDescent="0.3">
      <c r="O13" s="1" t="s">
        <v>51</v>
      </c>
      <c r="P13" s="1">
        <f>SUM(D3:F3)</f>
        <v>600</v>
      </c>
    </row>
    <row r="14" spans="3:16" x14ac:dyDescent="0.3">
      <c r="O14" s="1" t="s">
        <v>52</v>
      </c>
      <c r="P14" s="1">
        <f>P12/P13</f>
        <v>6.333333333333333</v>
      </c>
    </row>
    <row r="23" spans="2:2" x14ac:dyDescent="0.3">
      <c r="B23" s="8"/>
    </row>
    <row r="24" spans="2:2" x14ac:dyDescent="0.3">
      <c r="B24" s="8"/>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18</v>
      </c>
    </row>
    <row r="3" spans="2:18" x14ac:dyDescent="0.3">
      <c r="B3" s="1" t="s">
        <v>19</v>
      </c>
    </row>
    <row r="4" spans="2:18" x14ac:dyDescent="0.3">
      <c r="B4" s="1" t="s">
        <v>65</v>
      </c>
    </row>
    <row r="8" spans="2:18" x14ac:dyDescent="0.3">
      <c r="B8" s="1" t="s">
        <v>15</v>
      </c>
      <c r="D8" s="1" t="s">
        <v>17</v>
      </c>
      <c r="F8" s="1" t="s">
        <v>16</v>
      </c>
    </row>
    <row r="9" spans="2:18" x14ac:dyDescent="0.3">
      <c r="B9" s="5">
        <v>123</v>
      </c>
      <c r="D9" s="5">
        <v>10</v>
      </c>
      <c r="F9" s="5">
        <v>100</v>
      </c>
      <c r="G9" s="5">
        <v>200</v>
      </c>
      <c r="H9" s="5">
        <v>300</v>
      </c>
      <c r="I9" s="5">
        <v>400</v>
      </c>
      <c r="J9" s="5">
        <v>500</v>
      </c>
      <c r="K9" s="5">
        <v>600</v>
      </c>
      <c r="L9" s="5">
        <v>700</v>
      </c>
      <c r="M9" s="5">
        <v>800</v>
      </c>
      <c r="N9" s="5">
        <v>900</v>
      </c>
      <c r="O9" s="5">
        <v>1000</v>
      </c>
      <c r="R9" s="1" t="s">
        <v>66</v>
      </c>
    </row>
    <row r="10" spans="2:18" x14ac:dyDescent="0.3">
      <c r="D10" s="5">
        <v>20</v>
      </c>
      <c r="F10" s="5">
        <v>200</v>
      </c>
      <c r="G10" s="5">
        <v>400</v>
      </c>
      <c r="H10" s="5">
        <v>600</v>
      </c>
      <c r="I10" s="5">
        <v>800</v>
      </c>
      <c r="J10" s="5">
        <v>1000</v>
      </c>
      <c r="K10" s="5">
        <v>1200</v>
      </c>
      <c r="L10" s="5">
        <v>1400</v>
      </c>
      <c r="M10" s="5">
        <v>1600</v>
      </c>
      <c r="N10" s="5">
        <v>1800</v>
      </c>
      <c r="O10" s="5">
        <v>2000</v>
      </c>
      <c r="R10" s="1" t="s">
        <v>67</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4B72F-F861-724F-9075-5AAD4DE7042F}">
  <sheetPr>
    <tabColor rgb="FFFFFF00"/>
  </sheetPr>
  <dimension ref="B2:P31"/>
  <sheetViews>
    <sheetView zoomScale="80" zoomScaleNormal="80"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0" width="23" style="1" bestFit="1" customWidth="1"/>
    <col min="11" max="11" width="4.1640625" style="1" customWidth="1"/>
    <col min="12" max="13" width="10.83203125" style="25"/>
    <col min="14" max="14" width="18.6640625" style="25" bestFit="1" customWidth="1"/>
    <col min="15" max="15" width="20" style="1" bestFit="1" customWidth="1"/>
    <col min="16" max="16" width="23" style="1" bestFit="1" customWidth="1"/>
    <col min="17" max="16384" width="10.83203125" style="1"/>
  </cols>
  <sheetData>
    <row r="2" spans="2:16" x14ac:dyDescent="0.3">
      <c r="F2" s="6" t="s">
        <v>64</v>
      </c>
      <c r="G2" s="6" t="s">
        <v>55</v>
      </c>
      <c r="H2" s="6" t="s">
        <v>56</v>
      </c>
      <c r="I2" s="6" t="s">
        <v>57</v>
      </c>
      <c r="J2" s="6" t="s">
        <v>59</v>
      </c>
      <c r="L2" s="25" t="s">
        <v>68</v>
      </c>
      <c r="M2" s="25" t="s">
        <v>64</v>
      </c>
      <c r="N2" s="25" t="s">
        <v>56</v>
      </c>
      <c r="O2" s="1" t="s">
        <v>55</v>
      </c>
      <c r="P2" s="1" t="s">
        <v>57</v>
      </c>
    </row>
    <row r="3" spans="2:16" x14ac:dyDescent="0.3">
      <c r="B3" s="1" t="s">
        <v>3</v>
      </c>
      <c r="C3" s="2">
        <v>2000000</v>
      </c>
      <c r="F3" s="1">
        <v>1</v>
      </c>
      <c r="G3" s="1">
        <f t="shared" ref="G3:G12" si="0">(1+$C$4)^-F3</f>
        <v>0.970873786407767</v>
      </c>
      <c r="H3" s="19">
        <f t="shared" ref="H3:H11" si="1">$C$3*$C$5</f>
        <v>80000</v>
      </c>
      <c r="I3" s="4">
        <f t="shared" ref="I3:I12" si="2">H3*G3</f>
        <v>77669.902912621357</v>
      </c>
      <c r="J3" s="4">
        <f t="shared" ref="J3:J12" si="3">I3</f>
        <v>77669.902912621357</v>
      </c>
      <c r="L3" s="25">
        <v>1</v>
      </c>
      <c r="M3" s="25">
        <v>0.5</v>
      </c>
      <c r="N3" s="19">
        <f t="shared" ref="N3:N21" si="4">$C$3*$C$5/2</f>
        <v>40000</v>
      </c>
      <c r="O3" s="1">
        <f t="shared" ref="O3:O22" si="5">(1+$C$4/2)^-L3</f>
        <v>0.98522167487684742</v>
      </c>
      <c r="P3" s="4">
        <f t="shared" ref="P3:P22" si="6">O3*N3</f>
        <v>39408.866995073899</v>
      </c>
    </row>
    <row r="4" spans="2:16" x14ac:dyDescent="0.3">
      <c r="B4" s="1" t="s">
        <v>0</v>
      </c>
      <c r="C4" s="3">
        <v>0.03</v>
      </c>
      <c r="F4" s="1">
        <v>2</v>
      </c>
      <c r="G4" s="1">
        <f t="shared" si="0"/>
        <v>0.94259590913375435</v>
      </c>
      <c r="H4" s="19">
        <f t="shared" si="1"/>
        <v>80000</v>
      </c>
      <c r="I4" s="4">
        <f t="shared" si="2"/>
        <v>75407.672730700346</v>
      </c>
      <c r="J4" s="4">
        <f t="shared" si="3"/>
        <v>75407.672730700346</v>
      </c>
      <c r="L4" s="25">
        <v>2</v>
      </c>
      <c r="M4" s="25">
        <v>1</v>
      </c>
      <c r="N4" s="19">
        <f t="shared" si="4"/>
        <v>40000</v>
      </c>
      <c r="O4" s="1">
        <f t="shared" si="5"/>
        <v>0.9706617486471405</v>
      </c>
      <c r="P4" s="4">
        <f t="shared" si="6"/>
        <v>38826.469945885619</v>
      </c>
    </row>
    <row r="5" spans="2:16" x14ac:dyDescent="0.3">
      <c r="B5" s="1" t="s">
        <v>2</v>
      </c>
      <c r="C5" s="3">
        <v>0.04</v>
      </c>
      <c r="F5" s="1">
        <v>3</v>
      </c>
      <c r="G5" s="1">
        <f t="shared" si="0"/>
        <v>0.91514165935315961</v>
      </c>
      <c r="H5" s="19">
        <f t="shared" si="1"/>
        <v>80000</v>
      </c>
      <c r="I5" s="4">
        <f t="shared" si="2"/>
        <v>73211.332748252767</v>
      </c>
      <c r="J5" s="4">
        <f t="shared" si="3"/>
        <v>73211.332748252767</v>
      </c>
      <c r="L5" s="25">
        <v>3</v>
      </c>
      <c r="M5" s="25">
        <v>1.5</v>
      </c>
      <c r="N5" s="19">
        <f t="shared" si="4"/>
        <v>40000</v>
      </c>
      <c r="O5" s="1">
        <f t="shared" si="5"/>
        <v>0.95631699374102519</v>
      </c>
      <c r="P5" s="4">
        <f t="shared" si="6"/>
        <v>38252.679749641007</v>
      </c>
    </row>
    <row r="6" spans="2:16" x14ac:dyDescent="0.3">
      <c r="B6" s="1" t="s">
        <v>1</v>
      </c>
      <c r="C6" s="1">
        <v>10</v>
      </c>
      <c r="F6" s="1">
        <v>4</v>
      </c>
      <c r="G6" s="1">
        <f t="shared" si="0"/>
        <v>0.888487047915689</v>
      </c>
      <c r="H6" s="19">
        <f t="shared" si="1"/>
        <v>80000</v>
      </c>
      <c r="I6" s="4">
        <f t="shared" si="2"/>
        <v>71078.963833255126</v>
      </c>
      <c r="J6" s="4">
        <f t="shared" si="3"/>
        <v>71078.963833255126</v>
      </c>
      <c r="L6" s="25">
        <v>4</v>
      </c>
      <c r="M6" s="25">
        <v>2</v>
      </c>
      <c r="N6" s="19">
        <f t="shared" si="4"/>
        <v>40000</v>
      </c>
      <c r="O6" s="1">
        <f t="shared" si="5"/>
        <v>0.94218423028672449</v>
      </c>
      <c r="P6" s="4">
        <f t="shared" si="6"/>
        <v>37687.369211468977</v>
      </c>
    </row>
    <row r="7" spans="2:16" x14ac:dyDescent="0.3">
      <c r="F7" s="1">
        <v>5</v>
      </c>
      <c r="G7" s="1">
        <f t="shared" si="0"/>
        <v>0.86260878438416411</v>
      </c>
      <c r="H7" s="19">
        <f t="shared" si="1"/>
        <v>80000</v>
      </c>
      <c r="I7" s="4">
        <f t="shared" si="2"/>
        <v>69008.702750733122</v>
      </c>
      <c r="J7" s="4">
        <f t="shared" si="3"/>
        <v>69008.702750733122</v>
      </c>
      <c r="L7" s="25">
        <v>5</v>
      </c>
      <c r="M7" s="25">
        <v>2.5</v>
      </c>
      <c r="N7" s="19">
        <f t="shared" si="4"/>
        <v>40000</v>
      </c>
      <c r="O7" s="1">
        <f t="shared" si="5"/>
        <v>0.92826032540563996</v>
      </c>
      <c r="P7" s="4">
        <f t="shared" si="6"/>
        <v>37130.413016225597</v>
      </c>
    </row>
    <row r="8" spans="2:16" x14ac:dyDescent="0.3">
      <c r="F8" s="1">
        <v>6</v>
      </c>
      <c r="G8" s="1">
        <f t="shared" si="0"/>
        <v>0.83748425668365445</v>
      </c>
      <c r="H8" s="19">
        <f t="shared" si="1"/>
        <v>80000</v>
      </c>
      <c r="I8" s="4">
        <f t="shared" si="2"/>
        <v>66998.740534692362</v>
      </c>
      <c r="J8" s="4">
        <f t="shared" si="3"/>
        <v>66998.740534692362</v>
      </c>
      <c r="L8" s="25">
        <v>6</v>
      </c>
      <c r="M8" s="25">
        <v>3</v>
      </c>
      <c r="N8" s="19">
        <f t="shared" si="4"/>
        <v>40000</v>
      </c>
      <c r="O8" s="1">
        <f t="shared" si="5"/>
        <v>0.91454219251787205</v>
      </c>
      <c r="P8" s="4">
        <f t="shared" si="6"/>
        <v>36581.68770071488</v>
      </c>
    </row>
    <row r="9" spans="2:16" x14ac:dyDescent="0.3">
      <c r="B9" s="1" t="s">
        <v>53</v>
      </c>
      <c r="F9" s="1">
        <v>7</v>
      </c>
      <c r="G9" s="1">
        <f t="shared" si="0"/>
        <v>0.81309151134335378</v>
      </c>
      <c r="H9" s="19">
        <f t="shared" si="1"/>
        <v>80000</v>
      </c>
      <c r="I9" s="4">
        <f t="shared" si="2"/>
        <v>65047.320907468304</v>
      </c>
      <c r="J9" s="4">
        <f t="shared" si="3"/>
        <v>65047.320907468304</v>
      </c>
      <c r="L9" s="25">
        <v>7</v>
      </c>
      <c r="M9" s="25">
        <v>3.5</v>
      </c>
      <c r="N9" s="19">
        <f t="shared" si="4"/>
        <v>40000</v>
      </c>
      <c r="O9" s="1">
        <f t="shared" si="5"/>
        <v>0.90102679065800217</v>
      </c>
      <c r="P9" s="4">
        <f t="shared" si="6"/>
        <v>36041.071626320088</v>
      </c>
    </row>
    <row r="10" spans="2:16" x14ac:dyDescent="0.3">
      <c r="B10" s="1" t="s">
        <v>54</v>
      </c>
      <c r="F10" s="1">
        <v>8</v>
      </c>
      <c r="G10" s="1">
        <f t="shared" si="0"/>
        <v>0.78940923431393573</v>
      </c>
      <c r="H10" s="19">
        <f t="shared" si="1"/>
        <v>80000</v>
      </c>
      <c r="I10" s="4">
        <f t="shared" si="2"/>
        <v>63152.738745114861</v>
      </c>
      <c r="J10" s="4">
        <f t="shared" si="3"/>
        <v>63152.738745114861</v>
      </c>
      <c r="L10" s="25">
        <v>8</v>
      </c>
      <c r="M10" s="25">
        <v>4</v>
      </c>
      <c r="N10" s="19">
        <f t="shared" si="4"/>
        <v>40000</v>
      </c>
      <c r="O10" s="1">
        <f t="shared" si="5"/>
        <v>0.88771112380098749</v>
      </c>
      <c r="P10" s="4">
        <f t="shared" si="6"/>
        <v>35508.444952039499</v>
      </c>
    </row>
    <row r="11" spans="2:16" x14ac:dyDescent="0.3">
      <c r="B11" s="8"/>
      <c r="F11" s="1">
        <v>9</v>
      </c>
      <c r="G11" s="1">
        <f t="shared" si="0"/>
        <v>0.76641673234362695</v>
      </c>
      <c r="H11" s="19">
        <f t="shared" si="1"/>
        <v>80000</v>
      </c>
      <c r="I11" s="4">
        <f t="shared" si="2"/>
        <v>61313.338587490158</v>
      </c>
      <c r="J11" s="4">
        <f t="shared" si="3"/>
        <v>61313.338587490158</v>
      </c>
      <c r="L11" s="25">
        <v>9</v>
      </c>
      <c r="M11" s="25">
        <v>4.5</v>
      </c>
      <c r="N11" s="19">
        <f t="shared" si="4"/>
        <v>40000</v>
      </c>
      <c r="O11" s="1">
        <f t="shared" si="5"/>
        <v>0.87459224019801729</v>
      </c>
      <c r="P11" s="4">
        <f t="shared" si="6"/>
        <v>34983.689607920693</v>
      </c>
    </row>
    <row r="12" spans="2:16" x14ac:dyDescent="0.3">
      <c r="B12" s="22"/>
      <c r="F12" s="1">
        <v>10</v>
      </c>
      <c r="G12" s="1">
        <f t="shared" si="0"/>
        <v>0.74409391489672516</v>
      </c>
      <c r="H12" s="19">
        <f>$C$3+$C$3*$C$5</f>
        <v>2080000</v>
      </c>
      <c r="I12" s="4">
        <f t="shared" si="2"/>
        <v>1547715.3429851884</v>
      </c>
      <c r="J12" s="4">
        <f t="shared" si="3"/>
        <v>1547715.3429851884</v>
      </c>
      <c r="L12" s="25">
        <v>10</v>
      </c>
      <c r="M12" s="25">
        <v>5</v>
      </c>
      <c r="N12" s="19">
        <f t="shared" si="4"/>
        <v>40000</v>
      </c>
      <c r="O12" s="1">
        <f t="shared" si="5"/>
        <v>0.86166723172218462</v>
      </c>
      <c r="P12" s="4">
        <f t="shared" si="6"/>
        <v>34466.689268887385</v>
      </c>
    </row>
    <row r="13" spans="2:16" x14ac:dyDescent="0.3">
      <c r="B13" s="13"/>
      <c r="C13" s="13"/>
      <c r="D13" s="13"/>
      <c r="E13" s="13"/>
      <c r="F13" s="13"/>
      <c r="G13" s="4">
        <f>(SUM(G3:G12)*C5+G12)*C3</f>
        <v>2170604.0567355165</v>
      </c>
      <c r="H13" s="4"/>
      <c r="L13" s="25">
        <v>11</v>
      </c>
      <c r="M13" s="25">
        <v>5.5</v>
      </c>
      <c r="N13" s="19">
        <f t="shared" si="4"/>
        <v>40000</v>
      </c>
      <c r="O13" s="1">
        <f t="shared" si="5"/>
        <v>0.8489332332238273</v>
      </c>
      <c r="P13" s="4">
        <f t="shared" si="6"/>
        <v>33957.329328953092</v>
      </c>
    </row>
    <row r="14" spans="2:16" x14ac:dyDescent="0.3">
      <c r="B14" s="13"/>
      <c r="C14" s="13"/>
      <c r="D14" s="13"/>
      <c r="E14" s="13"/>
      <c r="F14" s="13"/>
      <c r="L14" s="25">
        <v>12</v>
      </c>
      <c r="M14" s="25">
        <v>6</v>
      </c>
      <c r="N14" s="19">
        <f t="shared" si="4"/>
        <v>40000</v>
      </c>
      <c r="O14" s="1">
        <f t="shared" si="5"/>
        <v>0.83638742189539661</v>
      </c>
      <c r="P14" s="4">
        <f t="shared" si="6"/>
        <v>33455.496875815865</v>
      </c>
    </row>
    <row r="15" spans="2:16" x14ac:dyDescent="0.3">
      <c r="B15" s="13"/>
      <c r="C15" s="13"/>
      <c r="D15" s="13"/>
      <c r="E15" s="13"/>
      <c r="F15" s="13"/>
      <c r="I15" s="6" t="s">
        <v>58</v>
      </c>
      <c r="J15" s="6" t="s">
        <v>60</v>
      </c>
      <c r="L15" s="25">
        <v>13</v>
      </c>
      <c r="M15" s="25">
        <v>6.5</v>
      </c>
      <c r="N15" s="19">
        <f t="shared" si="4"/>
        <v>40000</v>
      </c>
      <c r="O15" s="1">
        <f t="shared" si="5"/>
        <v>0.82402701664571099</v>
      </c>
      <c r="P15" s="4">
        <f t="shared" si="6"/>
        <v>32961.080665828442</v>
      </c>
    </row>
    <row r="16" spans="2:16" x14ac:dyDescent="0.3">
      <c r="B16" s="13"/>
      <c r="C16" s="13"/>
      <c r="D16" s="13"/>
      <c r="E16" s="13"/>
      <c r="F16" s="13"/>
      <c r="I16" s="21">
        <f>SUMPRODUCT(F3:F12,I3:I12)</f>
        <v>18468997.692366112</v>
      </c>
      <c r="J16" s="21">
        <f>SUMPRODUCT(F3:F12,J3:J12)</f>
        <v>18468997.692366112</v>
      </c>
      <c r="L16" s="25">
        <v>14</v>
      </c>
      <c r="M16" s="25">
        <v>7</v>
      </c>
      <c r="N16" s="19">
        <f t="shared" si="4"/>
        <v>40000</v>
      </c>
      <c r="O16" s="1">
        <f t="shared" si="5"/>
        <v>0.81184927748345925</v>
      </c>
      <c r="P16" s="4">
        <f t="shared" si="6"/>
        <v>32473.971099338371</v>
      </c>
    </row>
    <row r="17" spans="9:16" x14ac:dyDescent="0.3">
      <c r="L17" s="25">
        <v>15</v>
      </c>
      <c r="M17" s="25">
        <v>7.5</v>
      </c>
      <c r="N17" s="19">
        <f t="shared" si="4"/>
        <v>40000</v>
      </c>
      <c r="O17" s="1">
        <f t="shared" si="5"/>
        <v>0.79985150490981216</v>
      </c>
      <c r="P17" s="4">
        <f t="shared" si="6"/>
        <v>31994.060196392486</v>
      </c>
    </row>
    <row r="18" spans="9:16" x14ac:dyDescent="0.3">
      <c r="I18" s="20" t="s">
        <v>61</v>
      </c>
      <c r="J18" s="20" t="s">
        <v>62</v>
      </c>
      <c r="L18" s="25">
        <v>16</v>
      </c>
      <c r="M18" s="25">
        <v>8</v>
      </c>
      <c r="N18" s="19">
        <f t="shared" si="4"/>
        <v>40000</v>
      </c>
      <c r="O18" s="1">
        <f t="shared" si="5"/>
        <v>0.78803103932001206</v>
      </c>
      <c r="P18" s="4">
        <f t="shared" si="6"/>
        <v>31521.241572800482</v>
      </c>
    </row>
    <row r="19" spans="9:16" x14ac:dyDescent="0.3">
      <c r="I19" s="19">
        <f>SUM(I3:I12)</f>
        <v>2170604.0567355165</v>
      </c>
      <c r="J19" s="19">
        <f>SUM(J3:J12)</f>
        <v>2170604.0567355165</v>
      </c>
      <c r="L19" s="25">
        <v>17</v>
      </c>
      <c r="M19" s="25">
        <v>8.5</v>
      </c>
      <c r="N19" s="19">
        <f t="shared" si="4"/>
        <v>40000</v>
      </c>
      <c r="O19" s="1">
        <f t="shared" si="5"/>
        <v>0.77638526041380518</v>
      </c>
      <c r="P19" s="4">
        <f t="shared" si="6"/>
        <v>31055.410416552208</v>
      </c>
    </row>
    <row r="20" spans="9:16" x14ac:dyDescent="0.3">
      <c r="L20" s="25">
        <v>18</v>
      </c>
      <c r="M20" s="25">
        <v>9</v>
      </c>
      <c r="N20" s="19">
        <f t="shared" si="4"/>
        <v>40000</v>
      </c>
      <c r="O20" s="1">
        <f t="shared" si="5"/>
        <v>0.76491158661458636</v>
      </c>
      <c r="P20" s="4">
        <f t="shared" si="6"/>
        <v>30596.463464583456</v>
      </c>
    </row>
    <row r="21" spans="9:16" x14ac:dyDescent="0.3">
      <c r="I21" s="6" t="s">
        <v>63</v>
      </c>
      <c r="J21" s="6" t="s">
        <v>63</v>
      </c>
      <c r="L21" s="25">
        <v>19</v>
      </c>
      <c r="M21" s="25">
        <v>9.5</v>
      </c>
      <c r="N21" s="19">
        <f t="shared" si="4"/>
        <v>40000</v>
      </c>
      <c r="O21" s="1">
        <f t="shared" si="5"/>
        <v>0.7536074744971295</v>
      </c>
      <c r="P21" s="4">
        <f t="shared" si="6"/>
        <v>30144.298979885181</v>
      </c>
    </row>
    <row r="22" spans="9:16" x14ac:dyDescent="0.3">
      <c r="I22" s="4">
        <f>I16/I19</f>
        <v>8.5086903044595754</v>
      </c>
      <c r="J22" s="4">
        <f>J16/J19</f>
        <v>8.5086903044595754</v>
      </c>
      <c r="L22" s="25">
        <v>20</v>
      </c>
      <c r="M22" s="25">
        <v>10</v>
      </c>
      <c r="N22" s="19">
        <f>$C$3*$C$5/2+C3</f>
        <v>2040000</v>
      </c>
      <c r="O22" s="1">
        <f t="shared" si="5"/>
        <v>0.74247041822377313</v>
      </c>
      <c r="P22" s="4">
        <f t="shared" si="6"/>
        <v>1514639.6531764972</v>
      </c>
    </row>
    <row r="23" spans="9:16" x14ac:dyDescent="0.3">
      <c r="K23" s="11"/>
    </row>
    <row r="24" spans="9:16" x14ac:dyDescent="0.3">
      <c r="N24" s="6" t="s">
        <v>58</v>
      </c>
      <c r="O24" s="6" t="s">
        <v>60</v>
      </c>
    </row>
    <row r="25" spans="9:16" x14ac:dyDescent="0.3">
      <c r="N25" s="21">
        <f>SUMPRODUCT(M3:M22,P3:P22)</f>
        <v>18285088.367652453</v>
      </c>
      <c r="O25" s="21">
        <f>SUMPRODUCT(M3:M22,P3:P22)</f>
        <v>18285088.367652453</v>
      </c>
    </row>
    <row r="26" spans="9:16" x14ac:dyDescent="0.3">
      <c r="N26" s="1"/>
    </row>
    <row r="27" spans="9:16" x14ac:dyDescent="0.3">
      <c r="N27" s="20" t="s">
        <v>61</v>
      </c>
      <c r="O27" s="20" t="s">
        <v>62</v>
      </c>
    </row>
    <row r="28" spans="9:16" x14ac:dyDescent="0.3">
      <c r="N28" s="19">
        <f>SUM(P3:P22)</f>
        <v>2171686.3878508247</v>
      </c>
      <c r="O28" s="19">
        <f>SUM(P3:P22)</f>
        <v>2171686.3878508247</v>
      </c>
    </row>
    <row r="29" spans="9:16" x14ac:dyDescent="0.3">
      <c r="N29" s="1"/>
    </row>
    <row r="30" spans="9:16" x14ac:dyDescent="0.3">
      <c r="N30" s="6" t="s">
        <v>63</v>
      </c>
      <c r="O30" s="6" t="s">
        <v>63</v>
      </c>
    </row>
    <row r="31" spans="9:16" x14ac:dyDescent="0.3">
      <c r="N31" s="4">
        <f>N25/N28</f>
        <v>8.419764690678015</v>
      </c>
      <c r="O31" s="4">
        <f>O25/O28</f>
        <v>8.419764690678015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zoomScale="80" zoomScaleNormal="80" workbookViewId="0"/>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70</v>
      </c>
      <c r="C1" t="s">
        <v>71</v>
      </c>
      <c r="D1" t="s">
        <v>72</v>
      </c>
      <c r="E1" t="s">
        <v>73</v>
      </c>
      <c r="F1" t="s">
        <v>74</v>
      </c>
      <c r="G1" t="s">
        <v>75</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106</v>
      </c>
      <c r="S4" s="1" t="s">
        <v>107</v>
      </c>
      <c r="T4" s="1" t="s">
        <v>108</v>
      </c>
      <c r="U4" s="1" t="s">
        <v>109</v>
      </c>
    </row>
    <row r="5" spans="1:21" x14ac:dyDescent="0.3">
      <c r="A5">
        <v>4</v>
      </c>
      <c r="B5">
        <v>199.050003</v>
      </c>
      <c r="C5">
        <v>203.949997</v>
      </c>
      <c r="D5">
        <v>198.10000600000001</v>
      </c>
      <c r="E5">
        <v>203.729996</v>
      </c>
      <c r="F5">
        <v>7851000</v>
      </c>
      <c r="G5">
        <v>169.38748200000001</v>
      </c>
      <c r="Q5" s="46">
        <f ca="1">TODAY()-1000</f>
        <v>44435</v>
      </c>
      <c r="R5" s="45">
        <f>G2</f>
        <v>166.88488799999999</v>
      </c>
    </row>
    <row r="6" spans="1:21" x14ac:dyDescent="0.3">
      <c r="A6">
        <v>5</v>
      </c>
      <c r="B6">
        <v>203.53999300000001</v>
      </c>
      <c r="C6">
        <v>204.89999399999999</v>
      </c>
      <c r="D6">
        <v>202</v>
      </c>
      <c r="E6">
        <v>204.08000200000001</v>
      </c>
      <c r="F6">
        <v>7147100</v>
      </c>
      <c r="G6">
        <v>169.678482</v>
      </c>
      <c r="Q6" s="46">
        <f ca="1">Q5+1</f>
        <v>44436</v>
      </c>
      <c r="R6" s="45">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46">
        <f t="shared" ref="Q7:Q29" ca="1" si="1">Q6+1</f>
        <v>44437</v>
      </c>
      <c r="R7" s="45">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46">
        <f t="shared" ca="1" si="1"/>
        <v>44438</v>
      </c>
      <c r="R8" s="45">
        <f t="shared" si="0"/>
        <v>169.38748200000001</v>
      </c>
      <c r="S8" s="1">
        <v>2.351130261438561E-2</v>
      </c>
    </row>
    <row r="9" spans="1:21" x14ac:dyDescent="0.3">
      <c r="A9">
        <v>8</v>
      </c>
      <c r="B9">
        <v>210.89999399999999</v>
      </c>
      <c r="C9">
        <v>214.220001</v>
      </c>
      <c r="D9">
        <v>210.39999399999999</v>
      </c>
      <c r="E9">
        <v>213.990005</v>
      </c>
      <c r="F9">
        <v>6618900</v>
      </c>
      <c r="G9">
        <v>177.91798399999999</v>
      </c>
      <c r="Q9" s="46">
        <f t="shared" ca="1" si="1"/>
        <v>44439</v>
      </c>
      <c r="R9" s="45">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46">
        <f t="shared" ca="1" si="1"/>
        <v>44440</v>
      </c>
      <c r="R10" s="45">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46">
        <f t="shared" ca="1" si="1"/>
        <v>44441</v>
      </c>
      <c r="R11" s="45">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46">
        <f t="shared" ca="1" si="1"/>
        <v>44442</v>
      </c>
      <c r="R12" s="45">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46">
        <f t="shared" ca="1" si="1"/>
        <v>44443</v>
      </c>
      <c r="R13" s="45">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46">
        <f t="shared" ca="1" si="1"/>
        <v>44444</v>
      </c>
      <c r="R14" s="45">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46">
        <f t="shared" ca="1" si="1"/>
        <v>44445</v>
      </c>
      <c r="R15" s="45">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46">
        <f t="shared" ca="1" si="1"/>
        <v>44446</v>
      </c>
      <c r="R16" s="45">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46">
        <f t="shared" ca="1" si="1"/>
        <v>44447</v>
      </c>
      <c r="R17" s="45">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46">
        <f t="shared" ca="1" si="1"/>
        <v>44448</v>
      </c>
      <c r="R18" s="45">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46">
        <f t="shared" ca="1" si="1"/>
        <v>44449</v>
      </c>
      <c r="R19" s="45">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46">
        <f t="shared" ca="1" si="1"/>
        <v>44450</v>
      </c>
      <c r="R20" s="45">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46">
        <f t="shared" ca="1" si="1"/>
        <v>44451</v>
      </c>
      <c r="R21" s="45">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46">
        <f t="shared" ca="1" si="1"/>
        <v>44452</v>
      </c>
      <c r="R22" s="45">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22"/>
      <c r="Q23" s="46">
        <f t="shared" ca="1" si="1"/>
        <v>44453</v>
      </c>
      <c r="R23" s="45">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46">
        <f t="shared" ca="1" si="1"/>
        <v>44454</v>
      </c>
      <c r="R24" s="45">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46">
        <f t="shared" ca="1" si="1"/>
        <v>44455</v>
      </c>
      <c r="R25" s="45">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46">
        <f t="shared" ca="1" si="1"/>
        <v>44456</v>
      </c>
      <c r="R26" s="45">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46">
        <f t="shared" ca="1" si="1"/>
        <v>44457</v>
      </c>
      <c r="R27" s="45">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46">
        <f t="shared" ca="1" si="1"/>
        <v>44458</v>
      </c>
      <c r="R28" s="45">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46">
        <f t="shared" ca="1" si="1"/>
        <v>44459</v>
      </c>
      <c r="R29" s="45">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workbookViewId="0"/>
  </sheetViews>
  <sheetFormatPr baseColWidth="10" defaultRowHeight="26" x14ac:dyDescent="0.3"/>
  <cols>
    <col min="8" max="16384" width="10.83203125" style="1"/>
  </cols>
  <sheetData>
    <row r="1" spans="1:7" x14ac:dyDescent="0.3">
      <c r="B1" t="s">
        <v>70</v>
      </c>
      <c r="C1" t="s">
        <v>71</v>
      </c>
      <c r="D1" t="s">
        <v>72</v>
      </c>
      <c r="E1" t="s">
        <v>73</v>
      </c>
      <c r="F1" t="s">
        <v>74</v>
      </c>
      <c r="G1" t="s">
        <v>75</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election activeCell="F16" sqref="F16"/>
    </sheetView>
  </sheetViews>
  <sheetFormatPr baseColWidth="10" defaultRowHeight="26" x14ac:dyDescent="0.3"/>
  <cols>
    <col min="8" max="16384" width="10.83203125" style="1"/>
  </cols>
  <sheetData>
    <row r="1" spans="1:7" x14ac:dyDescent="0.3">
      <c r="B1" t="s">
        <v>70</v>
      </c>
      <c r="C1" t="s">
        <v>71</v>
      </c>
      <c r="D1" t="s">
        <v>72</v>
      </c>
      <c r="E1" t="s">
        <v>73</v>
      </c>
      <c r="F1" t="s">
        <v>74</v>
      </c>
      <c r="G1" t="s">
        <v>75</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4B51-1B4B-E240-B8AB-F9F37E9D9462}">
  <sheetPr>
    <tabColor rgb="FFFFFF00"/>
  </sheetPr>
  <dimension ref="B2"/>
  <sheetViews>
    <sheetView workbookViewId="0"/>
  </sheetViews>
  <sheetFormatPr baseColWidth="10" defaultRowHeight="26" x14ac:dyDescent="0.3"/>
  <cols>
    <col min="1" max="16384" width="10.83203125" style="1"/>
  </cols>
  <sheetData>
    <row r="2" spans="2:2" x14ac:dyDescent="0.3">
      <c r="B2" s="14" t="s">
        <v>152</v>
      </c>
    </row>
  </sheetData>
  <hyperlinks>
    <hyperlink ref="B2" r:id="rId1" xr:uid="{EBC492B2-AB62-BE4C-9E24-345568CF55B5}"/>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34"/>
    <col min="3" max="3" width="16.5" style="34" bestFit="1" customWidth="1"/>
    <col min="4" max="6" width="14.33203125" style="34" bestFit="1" customWidth="1"/>
    <col min="7" max="7" width="12.6640625" style="34" bestFit="1" customWidth="1"/>
    <col min="8" max="8" width="14.33203125" style="34" bestFit="1" customWidth="1"/>
    <col min="9" max="9" width="7.6640625" style="34"/>
    <col min="10" max="10" width="7.83203125" style="34" bestFit="1" customWidth="1"/>
    <col min="11" max="11" width="7.6640625" style="34"/>
    <col min="12" max="12" width="20.33203125" style="34" bestFit="1" customWidth="1"/>
    <col min="13" max="17" width="12.83203125" style="34" bestFit="1" customWidth="1"/>
    <col min="18" max="16384" width="7.6640625" style="34"/>
  </cols>
  <sheetData>
    <row r="2" spans="2:8" x14ac:dyDescent="0.2">
      <c r="B2" s="34" t="s">
        <v>84</v>
      </c>
    </row>
    <row r="6" spans="2:8" x14ac:dyDescent="0.2">
      <c r="C6" s="34" t="s">
        <v>85</v>
      </c>
      <c r="D6" s="34">
        <v>195</v>
      </c>
      <c r="E6" s="34">
        <v>505</v>
      </c>
      <c r="F6" s="34">
        <v>163</v>
      </c>
      <c r="G6" s="34">
        <v>20</v>
      </c>
      <c r="H6" s="34">
        <v>123</v>
      </c>
    </row>
    <row r="10" spans="2:8" x14ac:dyDescent="0.2">
      <c r="C10" s="34" t="s">
        <v>86</v>
      </c>
      <c r="D10" s="35" t="s">
        <v>87</v>
      </c>
      <c r="E10" s="35" t="s">
        <v>88</v>
      </c>
      <c r="F10" s="35" t="s">
        <v>89</v>
      </c>
      <c r="G10" s="35" t="s">
        <v>90</v>
      </c>
      <c r="H10" s="35" t="s">
        <v>91</v>
      </c>
    </row>
    <row r="11" spans="2:8" x14ac:dyDescent="0.2">
      <c r="C11" s="36">
        <f ca="1">TODAY()</f>
        <v>45435</v>
      </c>
      <c r="D11" s="37">
        <f>E11</f>
        <v>110</v>
      </c>
      <c r="E11" s="37">
        <v>110</v>
      </c>
      <c r="F11" s="37">
        <f>0.5*H11</f>
        <v>119.9177349101093</v>
      </c>
      <c r="G11" s="37">
        <v>5.7836769981375014</v>
      </c>
      <c r="H11" s="37">
        <v>239.83546982021861</v>
      </c>
    </row>
    <row r="12" spans="2:8" x14ac:dyDescent="0.2">
      <c r="C12" s="36">
        <f ca="1">C11-1</f>
        <v>45434</v>
      </c>
      <c r="D12" s="37">
        <f t="shared" ref="D12:D23" si="0">E12</f>
        <v>108.06772734550361</v>
      </c>
      <c r="E12" s="37">
        <v>108.06772734550361</v>
      </c>
      <c r="F12" s="37">
        <v>140</v>
      </c>
      <c r="G12" s="37">
        <v>7.0960072010609512</v>
      </c>
      <c r="H12" s="37">
        <v>222.43147821202996</v>
      </c>
    </row>
    <row r="13" spans="2:8" x14ac:dyDescent="0.2">
      <c r="C13" s="36">
        <f t="shared" ref="C13:C23" ca="1" si="1">C12-1</f>
        <v>45433</v>
      </c>
      <c r="D13" s="37">
        <f t="shared" si="0"/>
        <v>103.44516897446027</v>
      </c>
      <c r="E13" s="37">
        <v>103.44516897446027</v>
      </c>
      <c r="F13" s="37">
        <v>110</v>
      </c>
      <c r="G13" s="37">
        <v>7.7894300649851562</v>
      </c>
      <c r="H13" s="37">
        <v>207.17312378305203</v>
      </c>
    </row>
    <row r="14" spans="2:8" x14ac:dyDescent="0.2">
      <c r="C14" s="36">
        <f t="shared" ca="1" si="1"/>
        <v>45432</v>
      </c>
      <c r="D14" s="37">
        <f t="shared" si="0"/>
        <v>106.01067461924201</v>
      </c>
      <c r="E14" s="37">
        <v>106.01067461924201</v>
      </c>
      <c r="F14" s="37">
        <f t="shared" ref="F14:F16" si="2">0.5*H14</f>
        <v>102.34693821797273</v>
      </c>
      <c r="G14" s="37">
        <v>9.2646782725803192</v>
      </c>
      <c r="H14" s="37">
        <v>204.69387643594547</v>
      </c>
    </row>
    <row r="15" spans="2:8" x14ac:dyDescent="0.2">
      <c r="C15" s="36">
        <f t="shared" ca="1" si="1"/>
        <v>45431</v>
      </c>
      <c r="D15" s="37">
        <f t="shared" si="0"/>
        <v>100</v>
      </c>
      <c r="E15" s="37">
        <v>100</v>
      </c>
      <c r="F15" s="37">
        <v>105</v>
      </c>
      <c r="G15" s="37">
        <v>12.352663305332683</v>
      </c>
      <c r="H15" s="37">
        <v>191.70842002158633</v>
      </c>
    </row>
    <row r="16" spans="2:8" x14ac:dyDescent="0.2">
      <c r="C16" s="36">
        <f t="shared" ca="1" si="1"/>
        <v>45430</v>
      </c>
      <c r="D16" s="37">
        <f t="shared" si="0"/>
        <v>117.52932116038915</v>
      </c>
      <c r="E16" s="37">
        <v>117.52932116038915</v>
      </c>
      <c r="F16" s="37">
        <f t="shared" si="2"/>
        <v>93.52978066137608</v>
      </c>
      <c r="G16" s="37">
        <v>14.309155998689517</v>
      </c>
      <c r="H16" s="37">
        <v>187.05956132275216</v>
      </c>
    </row>
    <row r="17" spans="3:8" x14ac:dyDescent="0.2">
      <c r="C17" s="36">
        <f t="shared" ca="1" si="1"/>
        <v>45429</v>
      </c>
      <c r="D17" s="37">
        <f t="shared" si="0"/>
        <v>113.72111030786557</v>
      </c>
      <c r="E17" s="37">
        <v>113.72111030786557</v>
      </c>
      <c r="F17" s="37">
        <f>0.75*H17</f>
        <v>132.90084386094605</v>
      </c>
      <c r="G17" s="37">
        <v>19.434880539482826</v>
      </c>
      <c r="H17" s="37">
        <v>177.20112514792808</v>
      </c>
    </row>
    <row r="18" spans="3:8" x14ac:dyDescent="0.2">
      <c r="C18" s="36">
        <f t="shared" ca="1" si="1"/>
        <v>45428</v>
      </c>
      <c r="D18" s="37">
        <f t="shared" si="0"/>
        <v>124.33399920287285</v>
      </c>
      <c r="E18" s="37">
        <v>124.33399920287285</v>
      </c>
      <c r="F18" s="37">
        <f t="shared" ref="F18:F23" si="3">0.75*H18</f>
        <v>119.65022699479988</v>
      </c>
      <c r="G18" s="37">
        <v>26.132836972641304</v>
      </c>
      <c r="H18" s="37">
        <v>159.5336359930665</v>
      </c>
    </row>
    <row r="19" spans="3:8" x14ac:dyDescent="0.2">
      <c r="C19" s="36">
        <f t="shared" ca="1" si="1"/>
        <v>45427</v>
      </c>
      <c r="D19" s="37">
        <f t="shared" si="0"/>
        <v>134.68723572941332</v>
      </c>
      <c r="E19" s="37">
        <v>134.68723572941332</v>
      </c>
      <c r="F19" s="37">
        <v>90</v>
      </c>
      <c r="G19" s="37">
        <v>32.940341601286129</v>
      </c>
      <c r="H19" s="37">
        <v>120</v>
      </c>
    </row>
    <row r="20" spans="3:8" x14ac:dyDescent="0.2">
      <c r="C20" s="36">
        <f t="shared" ca="1" si="1"/>
        <v>45426</v>
      </c>
      <c r="D20" s="37">
        <v>100</v>
      </c>
      <c r="E20" s="37">
        <v>143.92696477107808</v>
      </c>
      <c r="F20" s="37">
        <f t="shared" si="3"/>
        <v>101.2846482297218</v>
      </c>
      <c r="G20" s="37">
        <v>37.974233483835093</v>
      </c>
      <c r="H20" s="37">
        <v>135.04619763962907</v>
      </c>
    </row>
    <row r="21" spans="3:8" x14ac:dyDescent="0.2">
      <c r="C21" s="36">
        <f t="shared" ca="1" si="1"/>
        <v>45425</v>
      </c>
      <c r="D21" s="37">
        <f t="shared" si="0"/>
        <v>142.54120219490633</v>
      </c>
      <c r="E21" s="37">
        <v>142.54120219490633</v>
      </c>
      <c r="F21" s="37">
        <v>80</v>
      </c>
      <c r="G21" s="37">
        <v>44.201272081923321</v>
      </c>
      <c r="H21" s="37">
        <v>130.12023898817074</v>
      </c>
    </row>
    <row r="22" spans="3:8" x14ac:dyDescent="0.2">
      <c r="C22" s="36">
        <f t="shared" ca="1" si="1"/>
        <v>45424</v>
      </c>
      <c r="D22" s="37">
        <f t="shared" si="0"/>
        <v>180</v>
      </c>
      <c r="E22" s="37">
        <v>180</v>
      </c>
      <c r="F22" s="37">
        <f t="shared" si="3"/>
        <v>91.080556591913705</v>
      </c>
      <c r="G22" s="37">
        <v>55.962547234222569</v>
      </c>
      <c r="H22" s="37">
        <v>121.44074212255161</v>
      </c>
    </row>
    <row r="23" spans="3:8" x14ac:dyDescent="0.2">
      <c r="C23" s="36">
        <f t="shared" ca="1" si="1"/>
        <v>45423</v>
      </c>
      <c r="D23" s="37">
        <f t="shared" si="0"/>
        <v>159.9991839144177</v>
      </c>
      <c r="E23" s="37">
        <v>159.9991839144177</v>
      </c>
      <c r="F23" s="37">
        <f t="shared" si="3"/>
        <v>80.25</v>
      </c>
      <c r="G23" s="37">
        <v>76</v>
      </c>
      <c r="H23" s="37">
        <v>107</v>
      </c>
    </row>
    <row r="26" spans="3:8" x14ac:dyDescent="0.2">
      <c r="C26" s="34" t="s">
        <v>86</v>
      </c>
      <c r="D26" s="35" t="s">
        <v>92</v>
      </c>
      <c r="E26" s="35" t="s">
        <v>93</v>
      </c>
      <c r="F26" s="35" t="s">
        <v>94</v>
      </c>
      <c r="G26" s="35" t="s">
        <v>95</v>
      </c>
      <c r="H26" s="35" t="s">
        <v>96</v>
      </c>
    </row>
    <row r="27" spans="3:8" x14ac:dyDescent="0.2">
      <c r="C27" s="36">
        <f ca="1">TODAY()</f>
        <v>45435</v>
      </c>
      <c r="D27" s="38">
        <f>D11/D12-1</f>
        <v>1.7880200703385807E-2</v>
      </c>
      <c r="E27" s="38">
        <f t="shared" ref="E27:H27" si="4">E11/E12-1</f>
        <v>1.7880200703385807E-2</v>
      </c>
      <c r="F27" s="38">
        <f t="shared" si="4"/>
        <v>-0.1434447506420764</v>
      </c>
      <c r="G27" s="38">
        <f t="shared" si="4"/>
        <v>-0.18493924339975842</v>
      </c>
      <c r="H27" s="38">
        <f t="shared" si="4"/>
        <v>7.8244283354528266E-2</v>
      </c>
    </row>
    <row r="28" spans="3:8" x14ac:dyDescent="0.2">
      <c r="C28" s="36">
        <f ca="1">C27-1</f>
        <v>45434</v>
      </c>
      <c r="D28" s="38">
        <f t="shared" ref="D28:H38" si="5">D12/D13-1</f>
        <v>4.4686072987947911E-2</v>
      </c>
      <c r="E28" s="38">
        <f t="shared" si="5"/>
        <v>4.4686072987947911E-2</v>
      </c>
      <c r="F28" s="38">
        <f t="shared" si="5"/>
        <v>0.27272727272727271</v>
      </c>
      <c r="G28" s="38">
        <f t="shared" si="5"/>
        <v>-8.9021001297804991E-2</v>
      </c>
      <c r="H28" s="38">
        <f t="shared" si="5"/>
        <v>7.3650259987179556E-2</v>
      </c>
    </row>
    <row r="29" spans="3:8" x14ac:dyDescent="0.2">
      <c r="C29" s="36">
        <f t="shared" ref="C29:C39" ca="1" si="6">C28-1</f>
        <v>45433</v>
      </c>
      <c r="D29" s="38">
        <f t="shared" si="5"/>
        <v>-2.4200446360673089E-2</v>
      </c>
      <c r="E29" s="38">
        <f t="shared" si="5"/>
        <v>-2.4200446360673089E-2</v>
      </c>
      <c r="F29" s="38">
        <f t="shared" si="5"/>
        <v>7.4775678835923731E-2</v>
      </c>
      <c r="G29" s="38">
        <f t="shared" si="5"/>
        <v>-0.15923361439989747</v>
      </c>
      <c r="H29" s="38">
        <f t="shared" si="5"/>
        <v>1.2111976138584613E-2</v>
      </c>
    </row>
    <row r="30" spans="3:8" x14ac:dyDescent="0.2">
      <c r="C30" s="36">
        <f t="shared" ca="1" si="6"/>
        <v>45432</v>
      </c>
      <c r="D30" s="38">
        <f t="shared" si="5"/>
        <v>6.0106746192420069E-2</v>
      </c>
      <c r="E30" s="38">
        <f t="shared" si="5"/>
        <v>6.0106746192420069E-2</v>
      </c>
      <c r="F30" s="38">
        <f t="shared" si="5"/>
        <v>-2.5267255066926286E-2</v>
      </c>
      <c r="G30" s="38">
        <f t="shared" si="5"/>
        <v>-0.24998536399994575</v>
      </c>
      <c r="H30" s="38">
        <f t="shared" si="5"/>
        <v>6.7735451645248412E-2</v>
      </c>
    </row>
    <row r="31" spans="3:8" x14ac:dyDescent="0.2">
      <c r="C31" s="36">
        <f t="shared" ca="1" si="6"/>
        <v>45431</v>
      </c>
      <c r="D31" s="38">
        <f t="shared" si="5"/>
        <v>-0.14914849322125623</v>
      </c>
      <c r="E31" s="38">
        <f t="shared" si="5"/>
        <v>-0.14914849322125623</v>
      </c>
      <c r="F31" s="38">
        <f t="shared" si="5"/>
        <v>0.12263708155321962</v>
      </c>
      <c r="G31" s="38">
        <f t="shared" si="5"/>
        <v>-0.13673012535023144</v>
      </c>
      <c r="H31" s="38">
        <f t="shared" si="5"/>
        <v>2.4852291248630864E-2</v>
      </c>
    </row>
    <row r="32" spans="3:8" x14ac:dyDescent="0.2">
      <c r="C32" s="36">
        <f t="shared" ca="1" si="6"/>
        <v>45430</v>
      </c>
      <c r="D32" s="38">
        <f t="shared" si="5"/>
        <v>3.3487281668407753E-2</v>
      </c>
      <c r="E32" s="38">
        <f t="shared" si="5"/>
        <v>3.3487281668407753E-2</v>
      </c>
      <c r="F32" s="38">
        <f t="shared" si="5"/>
        <v>-0.29624389173001686</v>
      </c>
      <c r="G32" s="38">
        <f t="shared" si="5"/>
        <v>-0.26373841250941421</v>
      </c>
      <c r="H32" s="38">
        <f t="shared" si="5"/>
        <v>5.5634162404974763E-2</v>
      </c>
    </row>
    <row r="33" spans="3:17" x14ac:dyDescent="0.2">
      <c r="C33" s="36">
        <f t="shared" ca="1" si="6"/>
        <v>45429</v>
      </c>
      <c r="D33" s="38">
        <f t="shared" si="5"/>
        <v>-8.5357898588064196E-2</v>
      </c>
      <c r="E33" s="38">
        <f t="shared" si="5"/>
        <v>-8.5357898588064196E-2</v>
      </c>
      <c r="F33" s="38">
        <f t="shared" si="5"/>
        <v>0.11074460282237553</v>
      </c>
      <c r="G33" s="38">
        <f t="shared" si="5"/>
        <v>-0.25630422139665232</v>
      </c>
      <c r="H33" s="38">
        <f t="shared" si="5"/>
        <v>0.11074460282237553</v>
      </c>
    </row>
    <row r="34" spans="3:17" x14ac:dyDescent="0.2">
      <c r="C34" s="36">
        <f t="shared" ca="1" si="6"/>
        <v>45428</v>
      </c>
      <c r="D34" s="38">
        <f t="shared" si="5"/>
        <v>-7.6868728283503551E-2</v>
      </c>
      <c r="E34" s="38">
        <f t="shared" si="5"/>
        <v>-7.6868728283503551E-2</v>
      </c>
      <c r="F34" s="38">
        <f t="shared" si="5"/>
        <v>0.3294469666088875</v>
      </c>
      <c r="G34" s="38">
        <f t="shared" si="5"/>
        <v>-0.20666162819571465</v>
      </c>
      <c r="H34" s="38">
        <f t="shared" si="5"/>
        <v>0.3294469666088875</v>
      </c>
    </row>
    <row r="35" spans="3:17" x14ac:dyDescent="0.2">
      <c r="C35" s="36">
        <f t="shared" ca="1" si="6"/>
        <v>45427</v>
      </c>
      <c r="D35" s="38">
        <f t="shared" si="5"/>
        <v>0.34687235729413324</v>
      </c>
      <c r="E35" s="38">
        <f t="shared" si="5"/>
        <v>-6.4197345204638601E-2</v>
      </c>
      <c r="F35" s="38">
        <f t="shared" si="5"/>
        <v>-0.11141518904352909</v>
      </c>
      <c r="G35" s="38">
        <f t="shared" si="5"/>
        <v>-0.13256072396278373</v>
      </c>
      <c r="H35" s="38">
        <f t="shared" si="5"/>
        <v>-0.11141518904352909</v>
      </c>
    </row>
    <row r="36" spans="3:17" x14ac:dyDescent="0.2">
      <c r="C36" s="36">
        <f t="shared" ca="1" si="6"/>
        <v>45426</v>
      </c>
      <c r="D36" s="38">
        <f t="shared" si="5"/>
        <v>-0.29844845939167008</v>
      </c>
      <c r="E36" s="38">
        <f t="shared" si="5"/>
        <v>9.7218387023065844E-3</v>
      </c>
      <c r="F36" s="38">
        <f t="shared" si="5"/>
        <v>0.26605810287152254</v>
      </c>
      <c r="G36" s="38">
        <f t="shared" si="5"/>
        <v>-0.14087917167965069</v>
      </c>
      <c r="H36" s="38">
        <f t="shared" si="5"/>
        <v>3.7856975131333348E-2</v>
      </c>
    </row>
    <row r="37" spans="3:17" x14ac:dyDescent="0.2">
      <c r="C37" s="36">
        <f t="shared" ca="1" si="6"/>
        <v>45425</v>
      </c>
      <c r="D37" s="38">
        <f t="shared" si="5"/>
        <v>-0.20810443225052033</v>
      </c>
      <c r="E37" s="38">
        <f t="shared" si="5"/>
        <v>-0.20810443225052033</v>
      </c>
      <c r="F37" s="38">
        <f t="shared" si="5"/>
        <v>-0.12165666314008294</v>
      </c>
      <c r="G37" s="38">
        <f t="shared" si="5"/>
        <v>-0.2101633276818915</v>
      </c>
      <c r="H37" s="38">
        <f t="shared" si="5"/>
        <v>7.1471045992622884E-2</v>
      </c>
    </row>
    <row r="38" spans="3:17" x14ac:dyDescent="0.2">
      <c r="C38" s="36">
        <f t="shared" ca="1" si="6"/>
        <v>45424</v>
      </c>
      <c r="D38" s="38">
        <f t="shared" si="5"/>
        <v>0.12500573813101812</v>
      </c>
      <c r="E38" s="38">
        <f t="shared" si="5"/>
        <v>0.12500573813101812</v>
      </c>
      <c r="F38" s="38">
        <f t="shared" si="5"/>
        <v>0.13496020675281883</v>
      </c>
      <c r="G38" s="38">
        <f t="shared" si="5"/>
        <v>-0.2636506942865452</v>
      </c>
      <c r="H38" s="38">
        <f t="shared" si="5"/>
        <v>0.13496020675281883</v>
      </c>
    </row>
    <row r="39" spans="3:17" x14ac:dyDescent="0.2">
      <c r="C39" s="36">
        <f t="shared" ca="1" si="6"/>
        <v>45423</v>
      </c>
      <c r="D39" s="39"/>
      <c r="E39" s="39"/>
      <c r="F39" s="39"/>
      <c r="G39" s="39"/>
      <c r="H39" s="39"/>
    </row>
    <row r="40" spans="3:17" ht="26" x14ac:dyDescent="0.3">
      <c r="K40" s="22"/>
    </row>
    <row r="42" spans="3:17" x14ac:dyDescent="0.2">
      <c r="C42" s="34" t="s">
        <v>97</v>
      </c>
      <c r="D42" s="35" t="s">
        <v>92</v>
      </c>
      <c r="E42" s="35" t="s">
        <v>93</v>
      </c>
      <c r="F42" s="35" t="s">
        <v>94</v>
      </c>
      <c r="G42" s="35" t="s">
        <v>95</v>
      </c>
      <c r="H42" s="35" t="s">
        <v>96</v>
      </c>
      <c r="M42" s="35"/>
      <c r="N42" s="35"/>
      <c r="O42" s="35"/>
      <c r="P42" s="35"/>
      <c r="Q42" s="35"/>
    </row>
    <row r="43" spans="3:17" x14ac:dyDescent="0.2">
      <c r="C43" s="34" t="s">
        <v>92</v>
      </c>
      <c r="D43" s="38">
        <f ca="1">_xlfn.COVARIANCE.S(INDIRECT($C43),INDIRECT(D$42))</f>
        <v>2.7962066437098209E-2</v>
      </c>
      <c r="E43" s="38">
        <f t="shared" ref="E43:H47" ca="1" si="7">_xlfn.COVARIANCE.S(INDIRECT($C43),INDIRECT(E$42))</f>
        <v>6.4713865223219947E-3</v>
      </c>
      <c r="F43" s="38">
        <f t="shared" ca="1" si="7"/>
        <v>-1.1055989946225192E-2</v>
      </c>
      <c r="G43" s="38">
        <f t="shared" ca="1" si="7"/>
        <v>-2.9230406760254781E-4</v>
      </c>
      <c r="H43" s="38">
        <f t="shared" ca="1" si="7"/>
        <v>-5.4823464088651795E-3</v>
      </c>
      <c r="M43" s="40"/>
      <c r="N43" s="40"/>
      <c r="O43" s="40"/>
      <c r="P43" s="40"/>
      <c r="Q43" s="40"/>
    </row>
    <row r="44" spans="3:17" x14ac:dyDescent="0.2">
      <c r="C44" s="34" t="s">
        <v>93</v>
      </c>
      <c r="D44" s="38">
        <f t="shared" ref="D44:D47" ca="1" si="8">_xlfn.COVARIANCE.S(INDIRECT($C44),INDIRECT(D$42))</f>
        <v>6.4713865223219947E-3</v>
      </c>
      <c r="E44" s="38">
        <f t="shared" ca="1" si="7"/>
        <v>8.8956953033810012E-3</v>
      </c>
      <c r="F44" s="38">
        <f t="shared" ca="1" si="7"/>
        <v>1.0394482891462372E-3</v>
      </c>
      <c r="G44" s="38">
        <f t="shared" ca="1" si="7"/>
        <v>-1.0734749014158767E-3</v>
      </c>
      <c r="H44" s="38">
        <f t="shared" ca="1" si="7"/>
        <v>4.3193974966082967E-4</v>
      </c>
      <c r="M44" s="40"/>
      <c r="N44" s="40"/>
      <c r="O44" s="40"/>
      <c r="P44" s="40"/>
      <c r="Q44" s="40"/>
    </row>
    <row r="45" spans="3:17" x14ac:dyDescent="0.2">
      <c r="C45" s="34" t="s">
        <v>94</v>
      </c>
      <c r="D45" s="38">
        <f t="shared" ca="1" si="8"/>
        <v>-1.1055989946225192E-2</v>
      </c>
      <c r="E45" s="38">
        <f t="shared" ca="1" si="7"/>
        <v>1.0394482891462372E-3</v>
      </c>
      <c r="F45" s="38">
        <f t="shared" ca="1" si="7"/>
        <v>3.7241292673771638E-2</v>
      </c>
      <c r="G45" s="38">
        <f t="shared" ca="1" si="7"/>
        <v>4.1878852934225594E-3</v>
      </c>
      <c r="H45" s="38">
        <f t="shared" ca="1" si="7"/>
        <v>9.2891308174304094E-3</v>
      </c>
      <c r="M45" s="40"/>
      <c r="N45" s="40"/>
      <c r="O45" s="40"/>
      <c r="P45" s="40"/>
      <c r="Q45" s="40"/>
    </row>
    <row r="46" spans="3:17" x14ac:dyDescent="0.2">
      <c r="C46" s="34" t="s">
        <v>95</v>
      </c>
      <c r="D46" s="38">
        <f t="shared" ca="1" si="8"/>
        <v>-2.9230406760254781E-4</v>
      </c>
      <c r="E46" s="38">
        <f t="shared" ca="1" si="7"/>
        <v>-1.0734749014158767E-3</v>
      </c>
      <c r="F46" s="38">
        <f t="shared" ca="1" si="7"/>
        <v>4.1878852934225594E-3</v>
      </c>
      <c r="G46" s="38">
        <f t="shared" ca="1" si="7"/>
        <v>3.5675601391822981E-3</v>
      </c>
      <c r="H46" s="38">
        <f t="shared" ca="1" si="7"/>
        <v>-2.3968930140343772E-3</v>
      </c>
      <c r="M46" s="40"/>
      <c r="N46" s="40"/>
      <c r="O46" s="40"/>
      <c r="P46" s="40"/>
      <c r="Q46" s="40"/>
    </row>
    <row r="47" spans="3:17" x14ac:dyDescent="0.2">
      <c r="C47" s="34" t="s">
        <v>96</v>
      </c>
      <c r="D47" s="38">
        <f t="shared" ca="1" si="8"/>
        <v>-5.4823464088651795E-3</v>
      </c>
      <c r="E47" s="38">
        <f t="shared" ca="1" si="7"/>
        <v>4.3193974966082967E-4</v>
      </c>
      <c r="F47" s="38">
        <f t="shared" ca="1" si="7"/>
        <v>9.2891308174304094E-3</v>
      </c>
      <c r="G47" s="38">
        <f t="shared" ca="1" si="7"/>
        <v>-2.3968930140343772E-3</v>
      </c>
      <c r="H47" s="38">
        <f t="shared" ca="1" si="7"/>
        <v>1.0240970047855456E-2</v>
      </c>
      <c r="M47" s="40"/>
      <c r="N47" s="40"/>
      <c r="O47" s="40"/>
      <c r="P47" s="40"/>
      <c r="Q47" s="40"/>
    </row>
    <row r="49" spans="3:17" x14ac:dyDescent="0.2">
      <c r="M49" s="40"/>
      <c r="N49" s="40"/>
      <c r="O49" s="40"/>
      <c r="P49" s="40"/>
      <c r="Q49" s="40"/>
    </row>
    <row r="50" spans="3:17" x14ac:dyDescent="0.2">
      <c r="C50" s="34" t="s">
        <v>98</v>
      </c>
      <c r="D50" s="41">
        <f t="array" ref="D50:H50">D6:H6*D11:H11</f>
        <v>21450</v>
      </c>
      <c r="E50" s="41">
        <v>55550</v>
      </c>
      <c r="F50" s="41">
        <v>19546.590790347815</v>
      </c>
      <c r="G50" s="41">
        <v>115.67353996275003</v>
      </c>
      <c r="H50" s="41">
        <v>29499.762787886888</v>
      </c>
    </row>
    <row r="51" spans="3:17" x14ac:dyDescent="0.2">
      <c r="M51" s="35"/>
      <c r="N51" s="35"/>
      <c r="O51" s="35"/>
      <c r="P51" s="35"/>
      <c r="Q51" s="35"/>
    </row>
    <row r="52" spans="3:17" x14ac:dyDescent="0.2">
      <c r="C52" s="34" t="s">
        <v>99</v>
      </c>
      <c r="D52" s="41">
        <f>SUM(Value)</f>
        <v>126162.02711819744</v>
      </c>
      <c r="E52" s="41"/>
      <c r="F52" s="41"/>
      <c r="G52" s="41"/>
      <c r="H52" s="41"/>
      <c r="M52" s="38"/>
      <c r="N52" s="38"/>
      <c r="O52" s="38"/>
      <c r="P52" s="38"/>
      <c r="Q52" s="38"/>
    </row>
    <row r="53" spans="3:17" x14ac:dyDescent="0.2">
      <c r="M53" s="38"/>
      <c r="N53" s="38"/>
      <c r="O53" s="38"/>
      <c r="P53" s="38"/>
      <c r="Q53" s="38"/>
    </row>
    <row r="54" spans="3:17" x14ac:dyDescent="0.2">
      <c r="C54" s="34" t="s">
        <v>100</v>
      </c>
      <c r="M54" s="38"/>
      <c r="N54" s="38"/>
      <c r="O54" s="38"/>
      <c r="P54" s="38"/>
      <c r="Q54" s="38"/>
    </row>
    <row r="55" spans="3:17" x14ac:dyDescent="0.2">
      <c r="C55" s="40">
        <f t="array" ref="C55:C59">TRANSPOSE(Value)/TotalValue</f>
        <v>0.17001946219446945</v>
      </c>
      <c r="M55" s="38"/>
      <c r="N55" s="38"/>
      <c r="O55" s="38"/>
      <c r="P55" s="38"/>
      <c r="Q55" s="38"/>
    </row>
    <row r="56" spans="3:17" x14ac:dyDescent="0.2">
      <c r="C56" s="40">
        <v>0.44030681234977986</v>
      </c>
      <c r="M56" s="38"/>
      <c r="N56" s="38"/>
      <c r="O56" s="38"/>
      <c r="P56" s="38"/>
      <c r="Q56" s="38"/>
    </row>
    <row r="57" spans="3:17" x14ac:dyDescent="0.2">
      <c r="C57" s="40">
        <v>0.15493244074173917</v>
      </c>
    </row>
    <row r="58" spans="3:17" x14ac:dyDescent="0.2">
      <c r="C58" s="40">
        <v>9.168649442702671E-4</v>
      </c>
      <c r="M58" s="35"/>
      <c r="N58" s="35"/>
      <c r="O58" s="35"/>
      <c r="P58" s="35"/>
      <c r="Q58" s="35"/>
    </row>
    <row r="59" spans="3:17" x14ac:dyDescent="0.2">
      <c r="C59" s="40">
        <v>0.23382441976974133</v>
      </c>
      <c r="M59" s="38"/>
      <c r="N59" s="38"/>
      <c r="O59" s="38"/>
      <c r="P59" s="38"/>
      <c r="Q59" s="38"/>
    </row>
    <row r="60" spans="3:17" x14ac:dyDescent="0.2">
      <c r="M60" s="38"/>
      <c r="N60" s="38"/>
      <c r="O60" s="38"/>
      <c r="P60" s="38"/>
      <c r="Q60" s="38"/>
    </row>
    <row r="61" spans="3:17" x14ac:dyDescent="0.2">
      <c r="C61" s="34" t="s">
        <v>101</v>
      </c>
      <c r="D61" s="38">
        <f t="array" aca="1" ref="D61" ca="1">MMULT(TRANSPOSE(weights),MMULT(covmat,weights))</f>
        <v>4.8402972640794574E-3</v>
      </c>
      <c r="M61" s="38"/>
      <c r="N61" s="38"/>
      <c r="O61" s="38"/>
      <c r="P61" s="38"/>
      <c r="Q61" s="38"/>
    </row>
    <row r="62" spans="3:17" x14ac:dyDescent="0.2">
      <c r="C62" s="34" t="s">
        <v>102</v>
      </c>
      <c r="D62" s="43">
        <f ca="1">SQRT(Variance)</f>
        <v>6.9572244926259616E-2</v>
      </c>
      <c r="M62" s="38"/>
      <c r="N62" s="38"/>
      <c r="O62" s="38"/>
      <c r="P62" s="38"/>
      <c r="Q62" s="38"/>
    </row>
    <row r="63" spans="3:17" x14ac:dyDescent="0.2">
      <c r="M63" s="38"/>
      <c r="N63" s="38"/>
      <c r="O63" s="38"/>
      <c r="P63" s="38"/>
      <c r="Q63" s="38"/>
    </row>
    <row r="65" spans="13:13" x14ac:dyDescent="0.2">
      <c r="M65" s="38"/>
    </row>
    <row r="66" spans="13:13" x14ac:dyDescent="0.2">
      <c r="M66" s="3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28</vt:i4>
      </vt:variant>
    </vt:vector>
  </HeadingPairs>
  <TitlesOfParts>
    <vt:vector size="58" baseType="lpstr">
      <vt:lpstr>Office1_Filter</vt:lpstr>
      <vt:lpstr>Office_Pivot</vt:lpstr>
      <vt:lpstr>Computer</vt:lpstr>
      <vt:lpstr>AWS</vt:lpstr>
      <vt:lpstr>Overloading</vt:lpstr>
      <vt:lpstr>BigPicture</vt:lpstr>
      <vt:lpstr>Today</vt:lpstr>
      <vt:lpstr>OOP0</vt:lpstr>
      <vt:lpstr>OOP1</vt:lpstr>
      <vt:lpstr>OOP2</vt:lpstr>
      <vt:lpstr>OOP3</vt:lpstr>
      <vt:lpstr>Prework4NextClass</vt:lpstr>
      <vt:lpstr>InClassProjects</vt:lpstr>
      <vt:lpstr>qOffice1_Filter</vt:lpstr>
      <vt:lpstr>qOffice_Pivot</vt:lpstr>
      <vt:lpstr>qSLR1</vt:lpstr>
      <vt:lpstr>qSLR2</vt:lpstr>
      <vt:lpstr>qTMat1</vt:lpstr>
      <vt:lpstr>qTMat2</vt:lpstr>
      <vt:lpstr>qTMat2Bonus</vt:lpstr>
      <vt:lpstr>qDataTypes1</vt:lpstr>
      <vt:lpstr>qDataTypes2</vt:lpstr>
      <vt:lpstr>NextTime</vt:lpstr>
      <vt:lpstr>qBondDuration</vt:lpstr>
      <vt:lpstr>qGetReturnsLag</vt:lpstr>
      <vt:lpstr>qGetReturns2</vt:lpstr>
      <vt:lpstr>qVAR</vt:lpstr>
      <vt:lpstr>qES</vt:lpstr>
      <vt:lpstr>SQL_SelfJoin</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2024-07-02T11:38:53Z</dcterms:modified>
</cp:coreProperties>
</file>