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E9F8E0DC-99BA-8A41-8DED-12A881C9633C}" xr6:coauthVersionLast="47" xr6:coauthVersionMax="47" xr10:uidLastSave="{00000000-0000-0000-0000-000000000000}"/>
  <bookViews>
    <workbookView xWindow="0" yWindow="500" windowWidth="28800" windowHeight="15820" xr2:uid="{C1F6CC11-1296-3549-A35C-9D74F73648F5}"/>
  </bookViews>
  <sheets>
    <sheet name="Today" sheetId="60" r:id="rId1"/>
    <sheet name="Objectives" sheetId="6" r:id="rId2"/>
    <sheet name="Futures" sheetId="17" r:id="rId3"/>
    <sheet name="Options" sheetId="56" r:id="rId4"/>
    <sheet name="O_Intro" sheetId="42" state="hidden" r:id="rId5"/>
    <sheet name="O_Uses" sheetId="43" state="hidden" r:id="rId6"/>
    <sheet name="O_Forwards" sheetId="44" state="hidden" r:id="rId7"/>
    <sheet name="O_Properties" sheetId="48" state="hidden" r:id="rId8"/>
    <sheet name="O_Payoff" sheetId="53" state="hidden" r:id="rId9"/>
    <sheet name="O_Types" sheetId="47" state="hidden" r:id="rId10"/>
    <sheet name="BlackScholes" sheetId="57" r:id="rId11"/>
    <sheet name="BS_Formula" sheetId="58" state="hidden" r:id="rId12"/>
    <sheet name="BS_Excel" sheetId="49" state="hidden" r:id="rId13"/>
    <sheet name="BS_Intuition" sheetId="50" state="hidden" r:id="rId14"/>
    <sheet name="Greeks" sheetId="59" r:id="rId15"/>
    <sheet name="O_Greeks" sheetId="45" state="hidden" r:id="rId16"/>
    <sheet name="O_GreeksBehavior" sheetId="66" state="hidden" r:id="rId17"/>
    <sheet name="Options_Q" sheetId="41" state="hidden" r:id="rId18"/>
    <sheet name="TaylorCalc" sheetId="23" state="hidden" r:id="rId19"/>
    <sheet name="ExpectedShortfall" sheetId="63" r:id="rId20"/>
    <sheet name="ES1" sheetId="61" state="hidden" r:id="rId21"/>
    <sheet name="ES2" sheetId="62" state="hidden" r:id="rId22"/>
    <sheet name="ES3" sheetId="64" state="hidden" r:id="rId23"/>
    <sheet name="ES_VaR" sheetId="65" state="hidden" r:id="rId24"/>
    <sheet name="BOPM" sheetId="52" r:id="rId25"/>
    <sheet name="Prework4NextClass" sheetId="24" r:id="rId26"/>
    <sheet name="Options1" sheetId="34" r:id="rId27"/>
    <sheet name="Options2" sheetId="35" r:id="rId28"/>
    <sheet name="Options3" sheetId="36" r:id="rId29"/>
    <sheet name="StressTest" sheetId="55" r:id="rId30"/>
    <sheet name="DiscussionQuestion" sheetId="37" r:id="rId31"/>
    <sheet name="Remember" sheetId="25" r:id="rId32"/>
  </sheets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</externalReferences>
  <definedNames>
    <definedName name="_2_15_2017" localSheetId="30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0">#REF!</definedName>
    <definedName name="ad" localSheetId="23">#REF!</definedName>
    <definedName name="ad" localSheetId="26">#REF!</definedName>
    <definedName name="ad">#REF!</definedName>
    <definedName name="age">[5]Aggregation!$E$4:$E$15</definedName>
    <definedName name="alan" localSheetId="30">#REF!</definedName>
    <definedName name="alan" localSheetId="23">#REF!</definedName>
    <definedName name="alan" localSheetId="26">#REF!</definedName>
    <definedName name="alan" localSheetId="18">#REF!</definedName>
    <definedName name="alan">#REF!</definedName>
    <definedName name="alpha" localSheetId="11">BS_Formula!#REF!</definedName>
    <definedName name="alpha" localSheetId="30">#REF!</definedName>
    <definedName name="alpha" localSheetId="23">#REF!</definedName>
    <definedName name="alpha" localSheetId="7">O_Properties!#REF!</definedName>
    <definedName name="alpha" localSheetId="9">O_Types!$I$5</definedName>
    <definedName name="alpha" localSheetId="26">#REF!</definedName>
    <definedName name="alpha" localSheetId="18">#REF!</definedName>
    <definedName name="alpha">#REF!</definedName>
    <definedName name="b" localSheetId="11">BS_Formula!$B$7:$B$8</definedName>
    <definedName name="b" localSheetId="23">#REF!</definedName>
    <definedName name="b" localSheetId="7">O_Properties!#REF!</definedName>
    <definedName name="b" localSheetId="9">O_Types!$C$21:$C$22</definedName>
    <definedName name="b">#REF!</definedName>
    <definedName name="bid">[3]Liquidity1!$C$7:$C$23</definedName>
    <definedName name="Bins" localSheetId="30">#REF!</definedName>
    <definedName name="Bins" localSheetId="23">#REF!</definedName>
    <definedName name="Bins" localSheetId="18">#REF!</definedName>
    <definedName name="Bins">#REF!</definedName>
    <definedName name="Bond_Value" localSheetId="23">#REF!</definedName>
    <definedName name="Bond_Value">#REF!</definedName>
    <definedName name="Bond_Value_" localSheetId="23">#REF!</definedName>
    <definedName name="Bond_Value_">#REF!</definedName>
    <definedName name="C_" localSheetId="30">[6]A4_1!$C$20:$E$20</definedName>
    <definedName name="C_" localSheetId="26">[7]A4_1!$C$20:$E$20</definedName>
    <definedName name="C_">[8]A4_1!$C$20:$E$20</definedName>
    <definedName name="Cd" localSheetId="30">#REF!</definedName>
    <definedName name="Cd" localSheetId="23">#REF!</definedName>
    <definedName name="Cd" localSheetId="26">#REF!</definedName>
    <definedName name="Cd" localSheetId="18">#REF!</definedName>
    <definedName name="Cd">#REF!</definedName>
    <definedName name="Cd_" localSheetId="30">[9]BOPM3!#REF!</definedName>
    <definedName name="Cd_" localSheetId="23">[10]BOPM3!#REF!</definedName>
    <definedName name="Cd_" localSheetId="18">[10]BOPM3!#REF!</definedName>
    <definedName name="Cd_">[10]BOPM3!#REF!</definedName>
    <definedName name="Change" localSheetId="30">#REF!</definedName>
    <definedName name="Change" localSheetId="23">#REF!</definedName>
    <definedName name="Change" localSheetId="26">#REF!</definedName>
    <definedName name="Change" localSheetId="18">#REF!</definedName>
    <definedName name="Change">#REF!</definedName>
    <definedName name="CI" localSheetId="30">#REF!</definedName>
    <definedName name="CI" localSheetId="23">#REF!</definedName>
    <definedName name="CI" localSheetId="26">#REF!</definedName>
    <definedName name="CI" localSheetId="18">#REF!</definedName>
    <definedName name="CI">#REF!</definedName>
    <definedName name="CI_lo" localSheetId="30">#REF!</definedName>
    <definedName name="CI_lo" localSheetId="23">#REF!</definedName>
    <definedName name="CI_lo" localSheetId="26">#REF!</definedName>
    <definedName name="CI_lo" localSheetId="18">#REF!</definedName>
    <definedName name="CI_lo">#REF!</definedName>
    <definedName name="contracts" localSheetId="30">[6]A4_1!$C$25:$E$25</definedName>
    <definedName name="contracts" localSheetId="26">[7]A4_1!$C$25:$E$25</definedName>
    <definedName name="contracts">[8]A4_1!$C$25:$E$25</definedName>
    <definedName name="corrmat" localSheetId="30">[11]VaR4!$M$43:$Q$47</definedName>
    <definedName name="corrmat">[12]VaR4!$M$43:$Q$47</definedName>
    <definedName name="CountVec">[13]Example!$H$5:$AE$5</definedName>
    <definedName name="CouponPmt" localSheetId="23">#REF!</definedName>
    <definedName name="CouponPmt">#REF!</definedName>
    <definedName name="couponrate" localSheetId="30">#REF!</definedName>
    <definedName name="couponrate" localSheetId="23">#REF!</definedName>
    <definedName name="couponrate" localSheetId="26">#REF!</definedName>
    <definedName name="couponrate" localSheetId="18">#REF!</definedName>
    <definedName name="couponrate">#REF!</definedName>
    <definedName name="couponrate_ctd">[7]A4_2_1!$C$18</definedName>
    <definedName name="covmat" localSheetId="11">BS_Formula!#REF!</definedName>
    <definedName name="covmat" localSheetId="30">[1]VaR3!$D$43:$H$47</definedName>
    <definedName name="covmat" localSheetId="7">O_Properties!$B$4:$C$4</definedName>
    <definedName name="covmat" localSheetId="9">O_Types!$B$4:$C$5</definedName>
    <definedName name="covmat">[2]VaR3!$D$43:$H$47</definedName>
    <definedName name="covmat_calc" localSheetId="30">[11]VaR4!$M$59:$Q$63</definedName>
    <definedName name="covmat_calc">[12]VaR4!$M$59:$Q$63</definedName>
    <definedName name="Cu" localSheetId="30">#REF!</definedName>
    <definedName name="Cu" localSheetId="23">#REF!</definedName>
    <definedName name="Cu" localSheetId="26">#REF!</definedName>
    <definedName name="Cu" localSheetId="18">#REF!</definedName>
    <definedName name="Cu">#REF!</definedName>
    <definedName name="d" localSheetId="30">#REF!</definedName>
    <definedName name="d" localSheetId="23">#REF!</definedName>
    <definedName name="d" localSheetId="26">#REF!</definedName>
    <definedName name="d" localSheetId="18">#REF!</definedName>
    <definedName name="d">#REF!</definedName>
    <definedName name="d1_" localSheetId="30">[6]A4_1!$C$9:$E$9</definedName>
    <definedName name="d1_" localSheetId="26">[7]A4_1!$C$9:$E$9</definedName>
    <definedName name="d1_">[8]A4_1!$C$9:$E$9</definedName>
    <definedName name="d2_" localSheetId="30">[6]A4_1!$C$10:$E$10</definedName>
    <definedName name="d2_" localSheetId="26">[7]A4_1!$C$10:$E$10</definedName>
    <definedName name="d2_">[8]A4_1!$C$10:$E$10</definedName>
    <definedName name="Data">[14]Vlookup!$C$4:$E$7</definedName>
    <definedName name="Denomination_F">[7]A4_2_1!$C$24</definedName>
    <definedName name="df" localSheetId="30">#REF!</definedName>
    <definedName name="df" localSheetId="23">#REF!</definedName>
    <definedName name="df" localSheetId="18">#REF!</definedName>
    <definedName name="df">#REF!</definedName>
    <definedName name="dollar_rate" localSheetId="30">#REF!</definedName>
    <definedName name="dollar_rate" localSheetId="23">#REF!</definedName>
    <definedName name="dollar_rate" localSheetId="26">#REF!</definedName>
    <definedName name="dollar_rate" localSheetId="18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0">[15]CentralLimitTheorem!$E$8</definedName>
    <definedName name="f" localSheetId="26">#REF!</definedName>
    <definedName name="F">[16]CentralLimitTheorem!$E$8</definedName>
    <definedName name="F_Draw" localSheetId="30">[15]FnS!$B$7:$B$106</definedName>
    <definedName name="F_Draw">[16]FnS!$B$7:$B$106</definedName>
    <definedName name="F_Row" localSheetId="30">[15]CentralLimitTheorem!$E$10:$P$10</definedName>
    <definedName name="F_Row">[16]CentralLimitTheorem!$E$10:$P$10</definedName>
    <definedName name="face" localSheetId="30">#REF!</definedName>
    <definedName name="face" localSheetId="23">#REF!</definedName>
    <definedName name="face" localSheetId="26">#REF!</definedName>
    <definedName name="face" localSheetId="18">#REF!</definedName>
    <definedName name="face">#REF!</definedName>
    <definedName name="forward_rate" localSheetId="30">#REF!</definedName>
    <definedName name="forward_rate" localSheetId="23">#REF!</definedName>
    <definedName name="forward_rate" localSheetId="26">#REF!</definedName>
    <definedName name="forward_rate" localSheetId="18">#REF!</definedName>
    <definedName name="forward_rate">#REF!</definedName>
    <definedName name="Frequency" localSheetId="23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0">[6]A4_1!$C$3</definedName>
    <definedName name="K">[8]A4_1!$C$3</definedName>
    <definedName name="lamda">[13]Example!$B$3</definedName>
    <definedName name="listrange">[14]NamedRange!$E$21:$E$23</definedName>
    <definedName name="LN_Sim" localSheetId="30">#REF!</definedName>
    <definedName name="LN_Sim" localSheetId="23">#REF!</definedName>
    <definedName name="LN_Sim" localSheetId="18">#REF!</definedName>
    <definedName name="LN_Sim">#REF!</definedName>
    <definedName name="loss" localSheetId="30">#REF!</definedName>
    <definedName name="loss" localSheetId="23">#REF!</definedName>
    <definedName name="loss" localSheetId="26">#REF!</definedName>
    <definedName name="loss" localSheetId="18">#REF!</definedName>
    <definedName name="loss">#REF!</definedName>
    <definedName name="loss_30" localSheetId="30">#REF!</definedName>
    <definedName name="loss_30" localSheetId="23">#REF!</definedName>
    <definedName name="loss_30" localSheetId="18">#REF!</definedName>
    <definedName name="loss_30">#REF!</definedName>
    <definedName name="loss_t" localSheetId="30">#REF!</definedName>
    <definedName name="loss_t" localSheetId="23">#REF!</definedName>
    <definedName name="loss_t" localSheetId="18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0">#REF!</definedName>
    <definedName name="Mean" localSheetId="23">#REF!</definedName>
    <definedName name="Mean" localSheetId="26">#REF!</definedName>
    <definedName name="Mean" localSheetId="18">#REF!</definedName>
    <definedName name="Mean">#REF!</definedName>
    <definedName name="midprice">[3]Liquidity1!$E$7:$E$23</definedName>
    <definedName name="mu">[3]Liquidity1!$G$25</definedName>
    <definedName name="MyBank" localSheetId="30">#REF!</definedName>
    <definedName name="MyBank" localSheetId="23">#REF!</definedName>
    <definedName name="MyBank" localSheetId="18">#REF!</definedName>
    <definedName name="MyBank">#REF!</definedName>
    <definedName name="MyBankDeposits" localSheetId="30">#REF!</definedName>
    <definedName name="MyBankDeposits" localSheetId="23">#REF!</definedName>
    <definedName name="MyBankDeposits" localSheetId="18">#REF!</definedName>
    <definedName name="MyBankDeposits">#REF!</definedName>
    <definedName name="mycol1">[18]VectorCalcs!$D$4:$D$8</definedName>
    <definedName name="mycol2">[18]VectorCalcs!$E$4:$E$8</definedName>
    <definedName name="MyFriendsBank" localSheetId="30">#REF!</definedName>
    <definedName name="MyFriendsBank" localSheetId="23">#REF!</definedName>
    <definedName name="MyFriendsBank" localSheetId="18">#REF!</definedName>
    <definedName name="MyFriendsBank">#REF!</definedName>
    <definedName name="MyFriendsDeposits" localSheetId="30">#REF!</definedName>
    <definedName name="MyFriendsDeposits" localSheetId="23">#REF!</definedName>
    <definedName name="MyFriendsDeposits" localSheetId="18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0">#REF!</definedName>
    <definedName name="n" localSheetId="23">#REF!</definedName>
    <definedName name="n" localSheetId="26">#REF!</definedName>
    <definedName name="n" localSheetId="18">#REF!</definedName>
    <definedName name="n">#REF!</definedName>
    <definedName name="n_">[19]Date0Check1!$H$4:$H$23</definedName>
    <definedName name="N__d1" localSheetId="30">[6]A4_1!$C$14:$E$14</definedName>
    <definedName name="N__d1" localSheetId="26">[7]A4_1!$C$14:$E$14</definedName>
    <definedName name="N__d1">[8]A4_1!$C$14:$E$14</definedName>
    <definedName name="N__d2" localSheetId="30">[6]A4_1!$C$15:$E$15</definedName>
    <definedName name="N__d2" localSheetId="26">[7]A4_1!$C$15:$E$15</definedName>
    <definedName name="N__d2">[8]A4_1!$C$15:$E$15</definedName>
    <definedName name="N_d1" localSheetId="30">[6]A4_1!$C$12:$E$12</definedName>
    <definedName name="N_d1" localSheetId="26">[7]A4_1!$C$12:$E$12</definedName>
    <definedName name="N_d1">[8]A4_1!$C$12:$E$12</definedName>
    <definedName name="N_d2" localSheetId="30">[6]A4_1!$C$13:$E$13</definedName>
    <definedName name="N_d2" localSheetId="26">[7]A4_1!$C$13:$E$13</definedName>
    <definedName name="N_d2">[8]A4_1!$C$13:$E$13</definedName>
    <definedName name="notional" localSheetId="30">[6]A4_1!$C$24:$E$24</definedName>
    <definedName name="notional">[8]A4_1!$C$24:$E$24</definedName>
    <definedName name="offer">[3]Liquidity1!$D$7:$D$23</definedName>
    <definedName name="p" localSheetId="30">#REF!</definedName>
    <definedName name="p" localSheetId="23">[20]Bond!$F$6</definedName>
    <definedName name="p" localSheetId="26">[17]semi!$F$6</definedName>
    <definedName name="p">#REF!</definedName>
    <definedName name="PD">[4]PD2Spread!$C$23:$C$27</definedName>
    <definedName name="Period" localSheetId="23">#REF!</definedName>
    <definedName name="Period">#REF!</definedName>
    <definedName name="peso_rate" localSheetId="30">#REF!</definedName>
    <definedName name="peso_rate" localSheetId="23">#REF!</definedName>
    <definedName name="peso_rate" localSheetId="26">#REF!</definedName>
    <definedName name="peso_rate" localSheetId="18">#REF!</definedName>
    <definedName name="peso_rate">#REF!</definedName>
    <definedName name="pmt" localSheetId="30">#REF!</definedName>
    <definedName name="pmt" localSheetId="23">#REF!</definedName>
    <definedName name="pmt" localSheetId="26">#REF!</definedName>
    <definedName name="pmt" localSheetId="18">#REF!</definedName>
    <definedName name="pmt">#REF!</definedName>
    <definedName name="pmt_">[19]Date0Check2!$F$4</definedName>
    <definedName name="pmtperyear" localSheetId="30">#REF!</definedName>
    <definedName name="pmtperyear" localSheetId="23">#REF!</definedName>
    <definedName name="pmtperyear" localSheetId="26">#REF!</definedName>
    <definedName name="pmtperyear" localSheetId="18">#REF!</definedName>
    <definedName name="pmtperyear">#REF!</definedName>
    <definedName name="pmtperyear_ctd">[7]A4_2_1!$C$20</definedName>
    <definedName name="pmts" localSheetId="30">#REF!</definedName>
    <definedName name="pmts" localSheetId="23">#REF!</definedName>
    <definedName name="pmts" localSheetId="26">#REF!</definedName>
    <definedName name="pmts" localSheetId="18">#REF!</definedName>
    <definedName name="pmts">#REF!</definedName>
    <definedName name="Price" localSheetId="30">#REF!</definedName>
    <definedName name="Price" localSheetId="23">#REF!</definedName>
    <definedName name="Price" localSheetId="26">#REF!</definedName>
    <definedName name="Price" localSheetId="18">#REF!</definedName>
    <definedName name="Price">#REF!</definedName>
    <definedName name="Price_F" localSheetId="30">[7]A4_2_1!#REF!</definedName>
    <definedName name="Price_F" localSheetId="26">[7]A4_2_1!#REF!</definedName>
    <definedName name="Price_F">[7]A4_2_1!#REF!</definedName>
    <definedName name="Profit">O_Intro!$G$14:$G$19</definedName>
    <definedName name="PS">[4]PD2Spread!$C$13:$C$17</definedName>
    <definedName name="PurchasePrice" localSheetId="30">[21]O1_Intro!$F$15:$F$20</definedName>
    <definedName name="PurchasePrice">[22]O1_Intro!$F$15:$F$20</definedName>
    <definedName name="pv" localSheetId="30">#REF!</definedName>
    <definedName name="pv" localSheetId="23">#REF!</definedName>
    <definedName name="pv" localSheetId="26">#REF!</definedName>
    <definedName name="pv" localSheetId="1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0">#REF!</definedName>
    <definedName name="pv2_" localSheetId="23">#REF!</definedName>
    <definedName name="pv2_" localSheetId="26">#REF!</definedName>
    <definedName name="pv2_" localSheetId="18">#REF!</definedName>
    <definedName name="pv2_">#REF!</definedName>
    <definedName name="PVA" localSheetId="30">#REF!</definedName>
    <definedName name="PVA" localSheetId="23">#REF!</definedName>
    <definedName name="PVA" localSheetId="26">#REF!</definedName>
    <definedName name="PVA" localSheetId="1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0">[6]A4_1!$C$6:$E$6</definedName>
    <definedName name="q" localSheetId="26">[7]A4_1!$C$6:$E$6</definedName>
    <definedName name="q">[8]A4_1!$C$6:$E$6</definedName>
    <definedName name="r_" localSheetId="30">[6]A4_1!$C$5:$E$5</definedName>
    <definedName name="r_" localSheetId="26">[7]A4_1!$C$5:$E$5</definedName>
    <definedName name="r_">[8]A4_1!$C$5:$E$5</definedName>
    <definedName name="rate">[19]Date0Check2!$E$4</definedName>
    <definedName name="rated" localSheetId="30">[23]A2!$E$4:$H$4</definedName>
    <definedName name="rated" localSheetId="26">[24]A2!$E$4:$H$4</definedName>
    <definedName name="rated">[25]A2!$E$4:$H$4</definedName>
    <definedName name="ratef" localSheetId="30">[23]A2!$E$5:$H$5</definedName>
    <definedName name="ratef" localSheetId="26">[24]A2!$E$5:$H$5</definedName>
    <definedName name="ratef">[25]A2!$E$5:$H$5</definedName>
    <definedName name="RatingLast" localSheetId="30">[26]CreditMatrix!$D$10:$D$109</definedName>
    <definedName name="RatingLast">[27]CreditMatrix!$D$10:$D$109</definedName>
    <definedName name="RatingNow" localSheetId="30">[26]CreditMatrix!$E$10:$E$109</definedName>
    <definedName name="RatingNow">[27]CreditMatrix!$E$10:$E$109</definedName>
    <definedName name="ratingsTbl" localSheetId="30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0">#REF!</definedName>
    <definedName name="s" localSheetId="23">#REF!</definedName>
    <definedName name="s" localSheetId="26">[7]A4_5!$D$24:$L$24</definedName>
    <definedName name="s" localSheetId="18">#REF!</definedName>
    <definedName name="s">#REF!</definedName>
    <definedName name="S0" localSheetId="30">[6]A4_1!$C$2:$E$2</definedName>
    <definedName name="S0" localSheetId="26">[7]A4_1!$C$2:$E$2</definedName>
    <definedName name="S0">[8]A4_1!$C$2:$E$2</definedName>
    <definedName name="S0_e_qt" localSheetId="30">[6]A4_1!$C$17:$E$17</definedName>
    <definedName name="S0_e_qt" localSheetId="26">[7]A4_1!$C$17:$E$17</definedName>
    <definedName name="S0_e_qt">[8]A4_1!$C$17:$E$17</definedName>
    <definedName name="SD" localSheetId="30">#REF!</definedName>
    <definedName name="SD" localSheetId="23">#REF!</definedName>
    <definedName name="SD" localSheetId="26">#REF!</definedName>
    <definedName name="SD" localSheetId="18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0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0">#REF!</definedName>
    <definedName name="sims_a" localSheetId="23">#REF!</definedName>
    <definedName name="sims_a" localSheetId="26">#REF!</definedName>
    <definedName name="sims_a" localSheetId="18">#REF!</definedName>
    <definedName name="sims_a">#REF!</definedName>
    <definedName name="sims_h" localSheetId="30">#REF!</definedName>
    <definedName name="sims_h" localSheetId="23">#REF!</definedName>
    <definedName name="sims_h" localSheetId="26">#REF!</definedName>
    <definedName name="sims_h" localSheetId="18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0">[23]A2!$E$3:$H$3</definedName>
    <definedName name="Spot" localSheetId="26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0">#REF!</definedName>
    <definedName name="stdev" localSheetId="23">#REF!</definedName>
    <definedName name="stdev" localSheetId="18">#REF!</definedName>
    <definedName name="stdev">#REF!</definedName>
    <definedName name="Stock" localSheetId="30">[21]O1_Intro!$C$15:$C$20</definedName>
    <definedName name="Stock">[22]O1_Intro!$C$15:$C$20</definedName>
    <definedName name="Strike" localSheetId="30">[21]O1_Intro!$D$15:$D$20</definedName>
    <definedName name="Strike">[22]O1_Intro!$D$15:$D$20</definedName>
    <definedName name="Sum" localSheetId="30">[15]CentralLimitTheorem!$C$12:$C$111</definedName>
    <definedName name="Sum">[16]CentralLimitTheorem!$C$12:$C$111</definedName>
    <definedName name="Sw" localSheetId="11">BS_Formula!$F$3:$F$4</definedName>
    <definedName name="Sw" localSheetId="23">#REF!</definedName>
    <definedName name="Sw" localSheetId="7">O_Properties!#REF!</definedName>
    <definedName name="Sw" localSheetId="9">O_Types!$G$17:$G$18</definedName>
    <definedName name="Sw">#REF!</definedName>
    <definedName name="Sx" localSheetId="11">BS_Formula!$B$3:$B$4</definedName>
    <definedName name="Sx" localSheetId="23">#REF!</definedName>
    <definedName name="Sx" localSheetId="7">O_Properties!#REF!</definedName>
    <definedName name="Sx" localSheetId="9">O_Types!$C$17:$C$18</definedName>
    <definedName name="Sx">#REF!</definedName>
    <definedName name="t" localSheetId="30">[6]A4_1!$C$7:$E$7</definedName>
    <definedName name="t" localSheetId="26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0">#REF!</definedName>
    <definedName name="Time" localSheetId="23">#REF!</definedName>
    <definedName name="Time" localSheetId="26">#REF!</definedName>
    <definedName name="Time" localSheetId="1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3">#REF!</definedName>
    <definedName name="tmat12">#REF!</definedName>
    <definedName name="tmat5">[3]ExporeInf!$C$12:$H$17</definedName>
    <definedName name="tmatInf">[3]ExporeInf!$C$21:$H$26</definedName>
    <definedName name="TotalValue" localSheetId="30">[1]VaR3!$D$52</definedName>
    <definedName name="TotalValue">[2]VaR3!$D$52</definedName>
    <definedName name="u" localSheetId="30">#REF!</definedName>
    <definedName name="u" localSheetId="23">#REF!</definedName>
    <definedName name="u" localSheetId="26">#REF!</definedName>
    <definedName name="u" localSheetId="18">#REF!</definedName>
    <definedName name="u">#REF!</definedName>
    <definedName name="usd_peso" localSheetId="30">#REF!</definedName>
    <definedName name="usd_peso" localSheetId="23">#REF!</definedName>
    <definedName name="usd_peso" localSheetId="26">#REF!</definedName>
    <definedName name="usd_peso" localSheetId="18">#REF!</definedName>
    <definedName name="usd_peso">#REF!</definedName>
    <definedName name="v" localSheetId="30">#REF!</definedName>
    <definedName name="v" localSheetId="23">#REF!</definedName>
    <definedName name="v" localSheetId="26">#REF!</definedName>
    <definedName name="v" localSheetId="18">#REF!</definedName>
    <definedName name="v">#REF!</definedName>
    <definedName name="Value" localSheetId="11">BS_Formula!#REF!</definedName>
    <definedName name="Value" localSheetId="30">[1]VaR3!$D$50:$H$50</definedName>
    <definedName name="Value" localSheetId="7">O_Properties!#REF!</definedName>
    <definedName name="Value" localSheetId="9">O_Types!$F$5</definedName>
    <definedName name="Value">[2]VaR3!$D$50:$H$50</definedName>
    <definedName name="Value_" localSheetId="30">[21]O1_Intro!$E$15:$E$20</definedName>
    <definedName name="Value_">[22]O1_Intro!$E$15:$E$20</definedName>
    <definedName name="value_01" localSheetId="30">#REF!</definedName>
    <definedName name="value_01" localSheetId="23">#REF!</definedName>
    <definedName name="value_01" localSheetId="26">#REF!</definedName>
    <definedName name="value_01" localSheetId="18">#REF!</definedName>
    <definedName name="value_01">#REF!</definedName>
    <definedName name="Value_F" localSheetId="30">[7]A4_2_1!#REF!</definedName>
    <definedName name="Value_F" localSheetId="23">[7]A4_2_1!#REF!</definedName>
    <definedName name="Value_F" localSheetId="26">[7]A4_2_1!#REF!</definedName>
    <definedName name="Value_F">[7]A4_2_1!#REF!</definedName>
    <definedName name="value_lo" localSheetId="30">#REF!</definedName>
    <definedName name="value_lo" localSheetId="23">#REF!</definedName>
    <definedName name="value_lo" localSheetId="26">#REF!</definedName>
    <definedName name="value_lo" localSheetId="18">#REF!</definedName>
    <definedName name="value_lo">#REF!</definedName>
    <definedName name="value_rf_">[4]Spread2PD!$C$42:$C$46</definedName>
    <definedName name="VaR" localSheetId="11">BS_Formula!#REF!</definedName>
    <definedName name="VaR" localSheetId="23">#REF!</definedName>
    <definedName name="VaR" localSheetId="7">O_Properties!$H$11</definedName>
    <definedName name="VaR" localSheetId="9">O_Types!$I$11</definedName>
    <definedName name="VaR">#REF!</definedName>
    <definedName name="variance" localSheetId="11">BS_Formula!#REF!</definedName>
    <definedName name="Variance" localSheetId="30">[1]VaR3!$D$61</definedName>
    <definedName name="variance" localSheetId="7">O_Properties!$B$11</definedName>
    <definedName name="variance" localSheetId="9">O_Types!$B$11</definedName>
    <definedName name="Variance">[2]VaR3!$D$61</definedName>
    <definedName name="Variance_calc" localSheetId="30">[11]VaR4!$M$65</definedName>
    <definedName name="Variance_calc">[12]VaR4!$M$65</definedName>
    <definedName name="variancePct" localSheetId="11">BS_Formula!#REF!</definedName>
    <definedName name="variancePct" localSheetId="23">#REF!</definedName>
    <definedName name="variancePct" localSheetId="7">O_Properties!$F$11</definedName>
    <definedName name="variancePct" localSheetId="9">O_Types!$G$11</definedName>
    <definedName name="variancePct">#REF!</definedName>
    <definedName name="VaRPct" localSheetId="11">BS_Formula!#REF!</definedName>
    <definedName name="VaRPct" localSheetId="23">#REF!</definedName>
    <definedName name="VaRPct" localSheetId="7">O_Properties!$I$11</definedName>
    <definedName name="VaRPct" localSheetId="9">O_Types!$J$11</definedName>
    <definedName name="VaRPct">#REF!</definedName>
    <definedName name="vol" localSheetId="11">BS_Formula!#REF!</definedName>
    <definedName name="vol" localSheetId="23">#REF!</definedName>
    <definedName name="vol" localSheetId="7">O_Properties!$B$15</definedName>
    <definedName name="vol" localSheetId="9">O_Types!$C$14</definedName>
    <definedName name="vol">#REF!</definedName>
    <definedName name="volmat" localSheetId="30">[11]VaR4!$M$52:$Q$56</definedName>
    <definedName name="volmat">[12]VaR4!$M$52:$Q$56</definedName>
    <definedName name="vols" localSheetId="30">[11]VaR4!$J$52:$J$56</definedName>
    <definedName name="vols">[12]VaR4!$J$52:$J$56</definedName>
    <definedName name="vols_" localSheetId="30">[11]VaR4!$M$49:$Q$49</definedName>
    <definedName name="vols_">[12]VaR4!$M$49:$Q$49</definedName>
    <definedName name="w" localSheetId="11">BS_Formula!#REF!</definedName>
    <definedName name="w" localSheetId="23">#REF!</definedName>
    <definedName name="w" localSheetId="7">O_Properties!$F$7:$F$7</definedName>
    <definedName name="w" localSheetId="9">O_Types!$G$7:$G$8</definedName>
    <definedName name="w">#REF!</definedName>
    <definedName name="weight" localSheetId="30">[26]CreditMatrix_Weighted!$F$10:$F$109</definedName>
    <definedName name="weight">[27]CreditMatrix_Weighted!$F$10:$F$109</definedName>
    <definedName name="weights" localSheetId="30">[1]VaR3!$C$55:$C$59</definedName>
    <definedName name="weights">[2]VaR3!$C$55:$C$59</definedName>
    <definedName name="x" localSheetId="11">BS_Formula!#REF!</definedName>
    <definedName name="X" localSheetId="30">#REF!</definedName>
    <definedName name="X" localSheetId="23">#REF!</definedName>
    <definedName name="x" localSheetId="7">O_Properties!$B$7:$B$7</definedName>
    <definedName name="x" localSheetId="9">O_Types!$B$7:$B$8</definedName>
    <definedName name="X" localSheetId="26">[7]A4_5!$D$23:$L$23</definedName>
    <definedName name="X" localSheetId="18">#REF!</definedName>
    <definedName name="X">#REF!</definedName>
    <definedName name="X_e_rt" localSheetId="30">[6]A4_1!$C$18:$E$18</definedName>
    <definedName name="X_e_rt" localSheetId="26">[7]A4_1!$C$18:$E$18</definedName>
    <definedName name="X_e_rt">[8]A4_1!$C$18:$E$18</definedName>
    <definedName name="x0" localSheetId="11">BS_Formula!#REF!</definedName>
    <definedName name="x0" localSheetId="23">#REF!</definedName>
    <definedName name="x0">O_Properties!$C$7:$C$7</definedName>
    <definedName name="x0_" localSheetId="11">BS_Formula!#REF!</definedName>
    <definedName name="x0_" localSheetId="23">#REF!</definedName>
    <definedName name="x0_">O_Properties!$C$7:$C$7</definedName>
    <definedName name="x1_" localSheetId="11">BS_Formula!#REF!</definedName>
    <definedName name="x1_" localSheetId="23">#REF!</definedName>
    <definedName name="x1_">O_Properties!$D$7:$D$7</definedName>
    <definedName name="x2_" localSheetId="11">BS_Formula!#REF!</definedName>
    <definedName name="x2_" localSheetId="23">#REF!</definedName>
    <definedName name="x2_">O_Properties!$E$7:$E$7</definedName>
    <definedName name="y" localSheetId="30">#REF!</definedName>
    <definedName name="y" localSheetId="23">#REF!</definedName>
    <definedName name="y" localSheetId="26">#REF!</definedName>
    <definedName name="y" localSheetId="18">#REF!</definedName>
    <definedName name="y">#REF!</definedName>
    <definedName name="y_ctd">[7]A4_2_1!$C$19</definedName>
    <definedName name="years" localSheetId="30">#REF!</definedName>
    <definedName name="years" localSheetId="23">#REF!</definedName>
    <definedName name="years" localSheetId="26">#REF!</definedName>
    <definedName name="years" localSheetId="18">#REF!</definedName>
    <definedName name="years">#REF!</definedName>
    <definedName name="Years_F">[7]A4_2_1!$C$23</definedName>
    <definedName name="YTM" localSheetId="23">#REF!</definedName>
    <definedName name="YTM">#REF!</definedName>
    <definedName name="YTM_rf" localSheetId="23">#REF!</definedName>
    <definedName name="YTM_rf">#REF!</definedName>
    <definedName name="z" localSheetId="11">BS_Formula!#REF!</definedName>
    <definedName name="z" localSheetId="23">#REF!</definedName>
    <definedName name="z" localSheetId="7">O_Properties!$H$7</definedName>
    <definedName name="z" localSheetId="9">O_Types!$I$7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0" i="65" l="1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E27" i="53"/>
  <c r="D27" i="53"/>
  <c r="D29" i="53"/>
  <c r="D31" i="53"/>
  <c r="D32" i="53"/>
  <c r="D33" i="53"/>
  <c r="E33" i="53" s="1"/>
  <c r="D34" i="53"/>
  <c r="D28" i="53"/>
  <c r="C29" i="53"/>
  <c r="E29" i="53" s="1"/>
  <c r="C30" i="53"/>
  <c r="E30" i="53" s="1"/>
  <c r="C31" i="53"/>
  <c r="E31" i="53" s="1"/>
  <c r="C32" i="53"/>
  <c r="E32" i="53" s="1"/>
  <c r="C33" i="53"/>
  <c r="C34" i="53"/>
  <c r="E34" i="53" s="1"/>
  <c r="C28" i="53"/>
  <c r="E28" i="53" s="1"/>
  <c r="C27" i="53"/>
  <c r="E20" i="53"/>
  <c r="E16" i="53"/>
  <c r="D17" i="53"/>
  <c r="D18" i="53"/>
  <c r="D19" i="53"/>
  <c r="D20" i="53"/>
  <c r="D21" i="53"/>
  <c r="D22" i="53"/>
  <c r="D16" i="53"/>
  <c r="D15" i="53"/>
  <c r="C18" i="53"/>
  <c r="E18" i="53" s="1"/>
  <c r="C19" i="53"/>
  <c r="E19" i="53" s="1"/>
  <c r="C20" i="53"/>
  <c r="C21" i="53"/>
  <c r="E21" i="53" s="1"/>
  <c r="C22" i="53"/>
  <c r="E22" i="53" s="1"/>
  <c r="C17" i="53"/>
  <c r="E17" i="53" s="1"/>
  <c r="C16" i="53"/>
  <c r="C15" i="53"/>
  <c r="E15" i="53" s="1"/>
  <c r="D18" i="49" l="1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<sst xmlns="http://schemas.openxmlformats.org/spreadsheetml/2006/main" count="559" uniqueCount="456">
  <si>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</si>
  <si>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</si>
  <si>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</si>
  <si>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</si>
  <si>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</si>
  <si>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</si>
  <si>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</si>
  <si>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</si>
  <si>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</si>
  <si>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</si>
  <si>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</si>
  <si>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</si>
  <si>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</si>
  <si>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</si>
  <si>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</si>
  <si>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</si>
  <si>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</si>
  <si>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</si>
  <si>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</si>
  <si>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</si>
  <si>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</si>
  <si>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</si>
  <si>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</si>
  <si>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</si>
  <si>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</si>
  <si>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</si>
  <si>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</si>
  <si>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</si>
  <si>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</si>
  <si>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</si>
  <si>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</si>
  <si>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</si>
  <si>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</si>
  <si>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</si>
  <si>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</si>
  <si>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</si>
  <si>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</si>
  <si>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</si>
  <si>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</si>
  <si>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</si>
  <si>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</si>
  <si>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</si>
  <si>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</si>
  <si>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</si>
  <si>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</si>
  <si>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</si>
  <si>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</si>
  <si>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</si>
  <si>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</si>
  <si>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</si>
  <si>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</si>
  <si>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</si>
  <si>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You are asked to value the following three OTC stock options on 31 December 2015.</t>
  </si>
  <si>
    <t>Call option purchased on JPMorgan Chase common stock</t>
  </si>
  <si>
    <t>Notional value:             $3,000,000</t>
  </si>
  <si>
    <t>Strike price:                   $72</t>
  </si>
  <si>
    <t>Volatility:                       20% p.a.</t>
  </si>
  <si>
    <t>Risk-free rate:               1.15% p.a.</t>
  </si>
  <si>
    <t>Current market price:  $67</t>
  </si>
  <si>
    <t>Put option purchased on Alphabet Inc. common stock</t>
  </si>
  <si>
    <t>Notional value:              1,000,000</t>
  </si>
  <si>
    <t>Strike price:                    $760</t>
  </si>
  <si>
    <t>Volatility:                        27% p.a.</t>
  </si>
  <si>
    <t>Risk-free rate:                0.80% p.a.</t>
  </si>
  <si>
    <t>Current market price:  $775</t>
  </si>
  <si>
    <t>Dividend yield:                0% p.a.</t>
  </si>
  <si>
    <t>Call option sold on Tesla Motors common stock</t>
  </si>
  <si>
    <t>Notional value:              $5,000,000</t>
  </si>
  <si>
    <t>Strike price:                    $350</t>
  </si>
  <si>
    <t>Volatility:                        42%</t>
  </si>
  <si>
    <t>Risk-free rate:                1.25% p.a.</t>
  </si>
  <si>
    <t>Current market price:   $237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</si>
  <si>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</si>
  <si>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</si>
  <si>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</si>
  <si>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</si>
  <si>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</si>
  <si>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</si>
  <si>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</si>
  <si>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</si>
  <si>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</si>
  <si>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</si>
  <si>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</si>
  <si>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</si>
  <si>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</si>
  <si>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</si>
  <si>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</si>
  <si>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</si>
  <si>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</si>
  <si>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</si>
  <si>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</si>
  <si>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</si>
  <si>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</si>
  <si>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</si>
  <si>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</si>
  <si>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</si>
  <si>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</si>
  <si>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</si>
  <si>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</si>
  <si>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</si>
  <si>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</si>
  <si>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</si>
  <si>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</si>
  <si>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</si>
  <si>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</si>
  <si>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</si>
  <si>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</si>
  <si>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</si>
  <si>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</si>
  <si>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</si>
  <si>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</si>
  <si>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</si>
  <si>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</si>
  <si>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</si>
  <si>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</si>
  <si>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</si>
  <si>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</si>
  <si>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</si>
  <si>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</si>
  <si>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</si>
  <si>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</si>
  <si>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</si>
  <si>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</si>
  <si>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</si>
  <si>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</si>
  <si>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</si>
  <si>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</si>
  <si>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</si>
  <si>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</si>
  <si>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</si>
  <si>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</si>
  <si>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</si>
  <si>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</si>
  <si>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</si>
  <si>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</si>
  <si>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</si>
  <si>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</si>
  <si>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</si>
  <si>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</si>
  <si>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</si>
  <si>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</si>
  <si>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</si>
  <si>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</si>
  <si>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</si>
  <si>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</si>
  <si>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</si>
  <si>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</si>
  <si>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</si>
  <si>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</si>
  <si>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</si>
  <si>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</si>
  <si>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</si>
  <si>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</si>
  <si>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</si>
  <si>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</si>
  <si>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</si>
  <si>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</si>
  <si>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</si>
  <si>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</si>
  <si>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</si>
  <si>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</si>
  <si>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</si>
  <si>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</si>
  <si>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</si>
  <si>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</si>
  <si>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</si>
  <si>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</si>
  <si>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</si>
  <si>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</si>
  <si>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</si>
  <si>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</si>
  <si>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</si>
  <si>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</si>
  <si>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</si>
  <si>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</si>
  <si>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</si>
  <si>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</si>
  <si>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</si>
  <si>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</si>
  <si>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</si>
  <si>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</si>
  <si>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Equity Options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</si>
  <si>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</si>
  <si>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</si>
  <si>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</si>
  <si>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</si>
  <si>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</si>
  <si>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</si>
  <si>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</si>
  <si>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</si>
  <si>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</si>
  <si>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</si>
  <si>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</si>
  <si>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</si>
  <si>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</si>
  <si>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</si>
  <si>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</si>
  <si>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</si>
  <si>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</si>
  <si>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</si>
  <si>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</si>
  <si>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</si>
  <si>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</si>
  <si>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</si>
  <si>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</si>
  <si>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</si>
  <si>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</si>
  <si>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</si>
  <si>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</si>
  <si>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</si>
  <si>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</si>
  <si>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</si>
  <si>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</si>
  <si>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</si>
  <si>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</si>
  <si>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</si>
  <si>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</si>
  <si>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</si>
  <si>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</si>
  <si>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</si>
  <si>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</si>
  <si>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</si>
  <si>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</si>
  <si>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</si>
  <si>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</si>
  <si>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</si>
  <si>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</si>
  <si>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</si>
  <si>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</si>
  <si>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</si>
  <si>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</si>
  <si>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</si>
  <si>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</si>
  <si>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</si>
  <si>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</si>
  <si>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</si>
  <si>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</si>
  <si>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</si>
  <si>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</si>
  <si>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</si>
  <si>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</si>
  <si>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</si>
  <si>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</si>
  <si>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</si>
  <si>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</si>
  <si>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</si>
  <si>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</si>
  <si>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</si>
  <si>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</si>
  <si>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</si>
  <si>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</si>
  <si>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</si>
  <si>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</si>
  <si>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</si>
  <si>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</si>
  <si>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</si>
  <si>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</si>
  <si>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</si>
  <si>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</si>
  <si>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</si>
  <si>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</si>
  <si>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</si>
  <si>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</si>
  <si>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</si>
  <si>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</si>
  <si>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</si>
  <si>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</si>
  <si>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</si>
  <si>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</si>
  <si>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</si>
  <si>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</si>
  <si>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</si>
  <si>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</si>
  <si>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</si>
  <si>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</si>
  <si>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</si>
  <si>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</si>
  <si>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</si>
  <si>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</si>
  <si>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</si>
  <si>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</si>
  <si>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</si>
  <si>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</si>
  <si>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</si>
  <si>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</si>
  <si>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</si>
  <si>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</si>
  <si>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</si>
  <si>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</si>
  <si>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</si>
  <si>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</si>
  <si>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</si>
  <si>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</si>
  <si>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</si>
  <si>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</si>
  <si>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</si>
  <si>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</si>
  <si>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</si>
  <si>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</si>
  <si>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</si>
  <si>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</si>
  <si>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</si>
  <si>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</si>
  <si>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</si>
  <si>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</si>
  <si>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</si>
  <si>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</si>
  <si>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</si>
  <si>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</si>
  <si>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</si>
  <si>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</si>
  <si>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</si>
  <si>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</si>
  <si>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</si>
  <si>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</si>
  <si>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</si>
  <si>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</si>
  <si>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</si>
  <si>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</si>
  <si>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</si>
  <si>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</si>
  <si>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</si>
  <si>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</si>
  <si>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</si>
  <si>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</si>
  <si>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</si>
  <si>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</si>
  <si>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</si>
  <si>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</si>
  <si>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</si>
  <si>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</si>
  <si>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</si>
  <si>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</si>
  <si>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</si>
  <si>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</si>
  <si>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</si>
  <si>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</si>
  <si>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</si>
  <si>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</si>
  <si>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</si>
  <si>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Replace the place holder values in yellow with actual values.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</si>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</sst>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7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0" fontId="11" fillId="2" borderId="0" xfId="5" applyFont="1" applyFill="1" applyAlignment="1"/>
    <xf numFmtId="0" fontId="11" fillId="2" borderId="0" xfId="5" applyFont="1" applyFill="1" applyBorder="1" applyAlignment="1">
      <alignment horizontal="center"/>
    </xf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14" borderId="0" xfId="0" applyNumberFormat="1" applyFont="1" applyFill="1"/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ont="1" applyFill="1" applyAlignment="1">
      <alignment vertical="top"/>
    </xf>
    <xf numFmtId="0" fontId="0" fillId="2" borderId="0" xfId="0" applyFont="1" applyFill="1" applyAlignment="1">
      <alignment vertical="center"/>
    </xf>
    <xf numFmtId="0" fontId="4" fillId="2" borderId="0" xfId="3" applyFont="1" applyFill="1" applyAlignment="1">
      <alignment vertical="center"/>
    </xf>
    <xf numFmtId="0" fontId="4" fillId="2" borderId="0" xfId="3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externalLink" Target="externalLinks/externalLink10.xml"/><Relationship Id="rId47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18.xml"/><Relationship Id="rId55" Type="http://schemas.openxmlformats.org/officeDocument/2006/relationships/externalLink" Target="externalLinks/externalLink23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externalLink" Target="externalLinks/externalLink8.xml"/><Relationship Id="rId45" Type="http://schemas.openxmlformats.org/officeDocument/2006/relationships/externalLink" Target="externalLinks/externalLink13.xml"/><Relationship Id="rId53" Type="http://schemas.openxmlformats.org/officeDocument/2006/relationships/externalLink" Target="externalLinks/externalLink21.xml"/><Relationship Id="rId58" Type="http://schemas.openxmlformats.org/officeDocument/2006/relationships/externalLink" Target="externalLinks/externalLink26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externalLink" Target="externalLinks/externalLink11.xml"/><Relationship Id="rId48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24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externalLink" Target="externalLinks/externalLink6.xml"/><Relationship Id="rId46" Type="http://schemas.openxmlformats.org/officeDocument/2006/relationships/externalLink" Target="externalLinks/externalLink14.xml"/><Relationship Id="rId59" Type="http://schemas.openxmlformats.org/officeDocument/2006/relationships/externalLink" Target="externalLinks/externalLink27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9.xml"/><Relationship Id="rId54" Type="http://schemas.openxmlformats.org/officeDocument/2006/relationships/externalLink" Target="externalLinks/externalLink22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externalLink" Target="externalLinks/externalLink17.xml"/><Relationship Id="rId57" Type="http://schemas.openxmlformats.org/officeDocument/2006/relationships/externalLink" Target="externalLinks/externalLink2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2.xml"/><Relationship Id="rId52" Type="http://schemas.openxmlformats.org/officeDocument/2006/relationships/externalLink" Target="externalLinks/externalLink20.xml"/><Relationship Id="rId60" Type="http://schemas.openxmlformats.org/officeDocument/2006/relationships/externalLink" Target="externalLinks/externalLink2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-156.99999999999966</c:v>
                </c:pt>
                <c:pt idx="5">
                  <c:v>243.00000000000034</c:v>
                </c:pt>
                <c:pt idx="6">
                  <c:v>1243.0000000000005</c:v>
                </c:pt>
                <c:pt idx="7">
                  <c:v>2243.0000000000005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3405.9999999999995</c:v>
                </c:pt>
                <c:pt idx="1">
                  <c:v>1405.9999999999995</c:v>
                </c:pt>
                <c:pt idx="2">
                  <c:v>405.99999999999966</c:v>
                </c:pt>
                <c:pt idx="3">
                  <c:v>-94.000000000000341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1YersfsPmfGlU_fkqxcKhSuD7aVcvn18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435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437</v>
      </c>
    </row>
    <row r="4" spans="2:3" x14ac:dyDescent="0.3">
      <c r="B4" s="1" t="s">
        <v>5</v>
      </c>
    </row>
    <row r="5" spans="2:3" x14ac:dyDescent="0.3">
      <c r="C5" s="1" t="s">
        <v>438</v>
      </c>
    </row>
    <row r="6" spans="2:3" x14ac:dyDescent="0.3">
      <c r="C6" s="1" t="s">
        <v>439</v>
      </c>
    </row>
    <row r="8" spans="2:3" x14ac:dyDescent="0.3">
      <c r="B8" s="1" t="s">
        <v>440</v>
      </c>
    </row>
    <row r="9" spans="2:3" x14ac:dyDescent="0.3">
      <c r="C9" s="1" t="s">
        <v>441</v>
      </c>
    </row>
    <row r="11" spans="2:3" x14ac:dyDescent="0.3">
      <c r="B11" s="1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C19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77</v>
      </c>
    </row>
    <row r="15" spans="1:3" x14ac:dyDescent="0.3">
      <c r="B15" s="4" t="s">
        <v>12</v>
      </c>
    </row>
    <row r="16" spans="1:3" x14ac:dyDescent="0.3">
      <c r="C16" s="4" t="s">
        <v>342</v>
      </c>
    </row>
    <row r="17" spans="3:3" x14ac:dyDescent="0.3">
      <c r="C17" s="4" t="s">
        <v>11</v>
      </c>
    </row>
    <row r="18" spans="3:3" x14ac:dyDescent="0.3">
      <c r="C18" s="4" t="s">
        <v>10</v>
      </c>
    </row>
    <row r="19" spans="3:3" x14ac:dyDescent="0.3">
      <c r="C19" s="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344</v>
      </c>
    </row>
    <row r="3" spans="1:1" x14ac:dyDescent="0.3">
      <c r="A3" s="1" t="s">
        <v>345</v>
      </c>
    </row>
    <row r="4" spans="1:1" x14ac:dyDescent="0.3">
      <c r="A4" s="1" t="s">
        <v>346</v>
      </c>
    </row>
    <row r="5" spans="1:1" x14ac:dyDescent="0.3">
      <c r="A5" s="1" t="s">
        <v>347</v>
      </c>
    </row>
    <row r="6" spans="1:1" x14ac:dyDescent="0.3">
      <c r="A6" s="1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98</v>
      </c>
    </row>
    <row r="2" spans="1:7" x14ac:dyDescent="0.3">
      <c r="B2" s="20" t="s">
        <v>99</v>
      </c>
    </row>
    <row r="3" spans="1:7" x14ac:dyDescent="0.3">
      <c r="B3" s="20" t="s">
        <v>100</v>
      </c>
    </row>
    <row r="4" spans="1:7" x14ac:dyDescent="0.3">
      <c r="B4" s="20" t="s">
        <v>101</v>
      </c>
    </row>
    <row r="5" spans="1:7" x14ac:dyDescent="0.3">
      <c r="B5" s="20" t="s">
        <v>102</v>
      </c>
    </row>
    <row r="7" spans="1:7" x14ac:dyDescent="0.3">
      <c r="B7" s="20" t="s">
        <v>103</v>
      </c>
    </row>
    <row r="8" spans="1:7" x14ac:dyDescent="0.3">
      <c r="B8" s="20" t="s">
        <v>104</v>
      </c>
    </row>
    <row r="9" spans="1:7" x14ac:dyDescent="0.3">
      <c r="B9" s="21" t="s">
        <v>105</v>
      </c>
    </row>
    <row r="11" spans="1:7" x14ac:dyDescent="0.3">
      <c r="B11" s="20" t="s">
        <v>106</v>
      </c>
    </row>
    <row r="13" spans="1:7" s="22" customFormat="1" x14ac:dyDescent="0.3">
      <c r="B13" s="22" t="s">
        <v>107</v>
      </c>
      <c r="C13" s="22" t="s">
        <v>108</v>
      </c>
      <c r="D13" s="22" t="s">
        <v>109</v>
      </c>
      <c r="E13" s="22" t="s">
        <v>110</v>
      </c>
      <c r="F13" s="22" t="s">
        <v>111</v>
      </c>
      <c r="G13" s="22" t="s">
        <v>112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113</v>
      </c>
    </row>
    <row r="32" spans="2:7" x14ac:dyDescent="0.3">
      <c r="B32" s="20" t="s">
        <v>114</v>
      </c>
    </row>
    <row r="33" spans="2:2" x14ac:dyDescent="0.3">
      <c r="B33" s="20" t="s">
        <v>115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116</v>
      </c>
    </row>
    <row r="2" spans="1:3" x14ac:dyDescent="0.3">
      <c r="B2" s="20" t="s">
        <v>117</v>
      </c>
    </row>
    <row r="4" spans="1:3" x14ac:dyDescent="0.3">
      <c r="C4" s="20" t="s">
        <v>118</v>
      </c>
    </row>
    <row r="5" spans="1:3" x14ac:dyDescent="0.3">
      <c r="C5" s="20" t="s">
        <v>119</v>
      </c>
    </row>
    <row r="6" spans="1:3" x14ac:dyDescent="0.3">
      <c r="C6" s="20" t="s">
        <v>120</v>
      </c>
    </row>
    <row r="7" spans="1:3" x14ac:dyDescent="0.3">
      <c r="C7" s="20" t="s">
        <v>121</v>
      </c>
    </row>
    <row r="8" spans="1:3" x14ac:dyDescent="0.3">
      <c r="C8" s="20" t="s">
        <v>122</v>
      </c>
    </row>
    <row r="9" spans="1:3" x14ac:dyDescent="0.3">
      <c r="C9" s="20" t="s">
        <v>123</v>
      </c>
    </row>
    <row r="10" spans="1:3" x14ac:dyDescent="0.3">
      <c r="C10" s="20" t="s">
        <v>124</v>
      </c>
    </row>
    <row r="11" spans="1:3" x14ac:dyDescent="0.3">
      <c r="C11" s="20" t="s">
        <v>125</v>
      </c>
    </row>
    <row r="12" spans="1:3" x14ac:dyDescent="0.3">
      <c r="C12" s="20" t="s">
        <v>126</v>
      </c>
    </row>
    <row r="13" spans="1:3" x14ac:dyDescent="0.3">
      <c r="C13" s="20" t="s">
        <v>127</v>
      </c>
    </row>
    <row r="14" spans="1:3" x14ac:dyDescent="0.3">
      <c r="C14" s="20" t="s">
        <v>128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129</v>
      </c>
    </row>
    <row r="4" spans="2:10" x14ac:dyDescent="0.3">
      <c r="B4" s="23" t="s">
        <v>130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131</v>
      </c>
    </row>
    <row r="7" spans="2:10" x14ac:dyDescent="0.3">
      <c r="C7" s="1" t="s">
        <v>132</v>
      </c>
    </row>
    <row r="8" spans="2:10" x14ac:dyDescent="0.3">
      <c r="C8" s="1" t="s">
        <v>133</v>
      </c>
    </row>
    <row r="10" spans="2:10" x14ac:dyDescent="0.3">
      <c r="B10" s="1" t="s">
        <v>134</v>
      </c>
    </row>
    <row r="11" spans="2:10" x14ac:dyDescent="0.3">
      <c r="C11" s="1" t="s">
        <v>135</v>
      </c>
    </row>
    <row r="12" spans="2:10" x14ac:dyDescent="0.3">
      <c r="C12" s="1" t="s">
        <v>136</v>
      </c>
    </row>
    <row r="13" spans="2:10" x14ac:dyDescent="0.3">
      <c r="C13" s="1" t="s">
        <v>137</v>
      </c>
    </row>
    <row r="14" spans="2:10" x14ac:dyDescent="0.3">
      <c r="C14" s="1" t="s">
        <v>138</v>
      </c>
    </row>
    <row r="16" spans="2:10" x14ac:dyDescent="0.3">
      <c r="B16" s="1" t="s">
        <v>139</v>
      </c>
    </row>
    <row r="17" spans="3:3" x14ac:dyDescent="0.3">
      <c r="C17" s="1" t="s">
        <v>140</v>
      </c>
    </row>
    <row r="18" spans="3:3" x14ac:dyDescent="0.3">
      <c r="C18" s="1" t="s">
        <v>141</v>
      </c>
    </row>
    <row r="19" spans="3:3" x14ac:dyDescent="0.3">
      <c r="C19" s="1" t="s">
        <v>142</v>
      </c>
    </row>
    <row r="20" spans="3:3" x14ac:dyDescent="0.3">
      <c r="C20" s="1" t="s">
        <v>143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199</v>
      </c>
    </row>
    <row r="3" spans="2:3" x14ac:dyDescent="0.3">
      <c r="B3" s="5"/>
      <c r="C3" s="1" t="s">
        <v>200</v>
      </c>
    </row>
    <row r="4" spans="2:3" x14ac:dyDescent="0.3">
      <c r="C4" s="1" t="s">
        <v>201</v>
      </c>
    </row>
    <row r="5" spans="2:3" x14ac:dyDescent="0.3">
      <c r="C5" s="1" t="s">
        <v>202</v>
      </c>
    </row>
    <row r="6" spans="2:3" x14ac:dyDescent="0.3">
      <c r="C6" s="1" t="s">
        <v>203</v>
      </c>
    </row>
    <row r="7" spans="2:3" x14ac:dyDescent="0.3">
      <c r="C7" s="1" t="s">
        <v>204</v>
      </c>
    </row>
    <row r="8" spans="2:3" x14ac:dyDescent="0.3">
      <c r="C8" s="1" t="s">
        <v>205</v>
      </c>
    </row>
    <row r="9" spans="2:3" x14ac:dyDescent="0.3">
      <c r="C9" s="1" t="s">
        <v>206</v>
      </c>
    </row>
    <row r="11" spans="2:3" x14ac:dyDescent="0.3">
      <c r="B11" s="1" t="s">
        <v>207</v>
      </c>
    </row>
    <row r="12" spans="2:3" x14ac:dyDescent="0.3">
      <c r="C12" s="1" t="s">
        <v>208</v>
      </c>
    </row>
    <row r="14" spans="2:3" x14ac:dyDescent="0.3">
      <c r="B14" s="1" t="s">
        <v>209</v>
      </c>
    </row>
    <row r="15" spans="2:3" x14ac:dyDescent="0.3">
      <c r="C15" s="1" t="s">
        <v>210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160</v>
      </c>
      <c r="C2" s="4" t="s">
        <v>161</v>
      </c>
      <c r="I2" s="4" t="s">
        <v>162</v>
      </c>
    </row>
    <row r="3" spans="2:9" s="3" customFormat="1" x14ac:dyDescent="0.3">
      <c r="C3" s="3" t="s">
        <v>163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164</v>
      </c>
      <c r="F5" s="31"/>
      <c r="G5" s="32"/>
      <c r="H5" s="33" t="s">
        <v>165</v>
      </c>
      <c r="I5" s="34"/>
    </row>
    <row r="6" spans="2:9" s="3" customFormat="1" x14ac:dyDescent="0.3">
      <c r="C6" s="35" t="s">
        <v>166</v>
      </c>
      <c r="D6" s="36" t="s">
        <v>167</v>
      </c>
      <c r="E6" s="37" t="s">
        <v>168</v>
      </c>
      <c r="F6" s="38" t="s">
        <v>169</v>
      </c>
      <c r="G6" s="36" t="s">
        <v>167</v>
      </c>
      <c r="H6" s="37" t="s">
        <v>168</v>
      </c>
      <c r="I6" s="39" t="s">
        <v>169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170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171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35.909999999999997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172</v>
      </c>
      <c r="D12" s="50">
        <v>100</v>
      </c>
      <c r="E12" s="51" t="s">
        <v>173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171</v>
      </c>
      <c r="C14" s="53" t="s">
        <v>174</v>
      </c>
      <c r="D14" s="54" t="s">
        <v>175</v>
      </c>
      <c r="E14" s="55" t="s">
        <v>176</v>
      </c>
      <c r="F14" s="28"/>
    </row>
    <row r="15" spans="2:9" s="3" customFormat="1" x14ac:dyDescent="0.3">
      <c r="B15" s="56">
        <v>0</v>
      </c>
      <c r="C15" s="93">
        <f>B15-$B$10</f>
        <v>-35.909999999999997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>B16-$B$10</f>
        <v>-15.909999999999997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>B17-$B$10</f>
        <v>-5.9099999999999966</v>
      </c>
      <c r="D17" s="59">
        <f t="shared" ref="D17:D22" si="0">-$E$9*$D$12</f>
        <v>-166</v>
      </c>
      <c r="E17" s="60">
        <f t="shared" ref="E17:E22" si="1">IF(C17&lt;0,0,C17)*$D$12+D17</f>
        <v>-166</v>
      </c>
      <c r="F17" s="28"/>
    </row>
    <row r="18" spans="2:6" s="3" customFormat="1" x14ac:dyDescent="0.3">
      <c r="B18" s="44">
        <v>35</v>
      </c>
      <c r="C18" s="94">
        <f t="shared" ref="C18:C22" si="2">B18-$B$10</f>
        <v>-0.90999999999999659</v>
      </c>
      <c r="D18" s="59">
        <f t="shared" si="0"/>
        <v>-166</v>
      </c>
      <c r="E18" s="60">
        <f t="shared" si="1"/>
        <v>-166</v>
      </c>
      <c r="F18" s="28"/>
    </row>
    <row r="19" spans="2:6" s="3" customFormat="1" x14ac:dyDescent="0.3">
      <c r="B19" s="44">
        <v>36</v>
      </c>
      <c r="C19" s="94">
        <f t="shared" si="2"/>
        <v>9.0000000000003411E-2</v>
      </c>
      <c r="D19" s="59">
        <f t="shared" si="0"/>
        <v>-166</v>
      </c>
      <c r="E19" s="60">
        <f t="shared" si="1"/>
        <v>-156.99999999999966</v>
      </c>
      <c r="F19" s="28"/>
    </row>
    <row r="20" spans="2:6" s="3" customFormat="1" x14ac:dyDescent="0.3">
      <c r="B20" s="44">
        <v>40</v>
      </c>
      <c r="C20" s="94">
        <f t="shared" si="2"/>
        <v>4.0900000000000034</v>
      </c>
      <c r="D20" s="59">
        <f t="shared" si="0"/>
        <v>-166</v>
      </c>
      <c r="E20" s="60">
        <f t="shared" si="1"/>
        <v>243.00000000000034</v>
      </c>
      <c r="F20" s="28"/>
    </row>
    <row r="21" spans="2:6" s="3" customFormat="1" x14ac:dyDescent="0.3">
      <c r="B21" s="44">
        <v>50</v>
      </c>
      <c r="C21" s="94">
        <f t="shared" si="2"/>
        <v>14.090000000000003</v>
      </c>
      <c r="D21" s="59">
        <f t="shared" si="0"/>
        <v>-166</v>
      </c>
      <c r="E21" s="60">
        <f t="shared" si="1"/>
        <v>1243.0000000000005</v>
      </c>
      <c r="F21" s="28"/>
    </row>
    <row r="22" spans="2:6" s="3" customFormat="1" ht="27" thickBot="1" x14ac:dyDescent="0.35">
      <c r="B22" s="46">
        <v>60</v>
      </c>
      <c r="C22" s="95">
        <f t="shared" si="2"/>
        <v>24.090000000000003</v>
      </c>
      <c r="D22" s="61">
        <f t="shared" si="0"/>
        <v>-166</v>
      </c>
      <c r="E22" s="62">
        <f t="shared" si="1"/>
        <v>2243.0000000000005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177</v>
      </c>
      <c r="D24" s="50">
        <v>100</v>
      </c>
      <c r="E24" s="63" t="s">
        <v>178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171</v>
      </c>
      <c r="C26" s="53" t="s">
        <v>174</v>
      </c>
      <c r="D26" s="54" t="s">
        <v>175</v>
      </c>
      <c r="E26" s="55" t="s">
        <v>176</v>
      </c>
      <c r="F26" s="28"/>
    </row>
    <row r="27" spans="2:6" s="3" customFormat="1" x14ac:dyDescent="0.3">
      <c r="B27" s="56">
        <v>0</v>
      </c>
      <c r="C27" s="93">
        <f>$B$10-B27</f>
        <v>35.909999999999997</v>
      </c>
      <c r="D27" s="96">
        <f>-$H$9*$D$24</f>
        <v>-185</v>
      </c>
      <c r="E27" s="58">
        <f t="shared" ref="E27:E34" si="3">IF(C27&lt;0,0,C27)*$D$24+D27</f>
        <v>3405.9999999999995</v>
      </c>
      <c r="F27" s="28"/>
    </row>
    <row r="28" spans="2:6" s="3" customFormat="1" x14ac:dyDescent="0.3">
      <c r="B28" s="44">
        <v>20</v>
      </c>
      <c r="C28" s="94">
        <f>$B$10-B28</f>
        <v>15.909999999999997</v>
      </c>
      <c r="D28" s="97">
        <f>-$H$9*$D$24</f>
        <v>-185</v>
      </c>
      <c r="E28" s="60">
        <f t="shared" si="3"/>
        <v>1405.9999999999995</v>
      </c>
      <c r="F28" s="28"/>
    </row>
    <row r="29" spans="2:6" s="3" customFormat="1" x14ac:dyDescent="0.3">
      <c r="B29" s="44">
        <v>30</v>
      </c>
      <c r="C29" s="94">
        <f t="shared" ref="C29:C34" si="4">$B$10-B29</f>
        <v>5.9099999999999966</v>
      </c>
      <c r="D29" s="97">
        <f t="shared" ref="D29:D34" si="5">-$H$9*$D$24</f>
        <v>-185</v>
      </c>
      <c r="E29" s="60">
        <f t="shared" si="3"/>
        <v>405.99999999999966</v>
      </c>
      <c r="F29" s="28"/>
    </row>
    <row r="30" spans="2:6" s="3" customFormat="1" x14ac:dyDescent="0.3">
      <c r="B30" s="44">
        <v>35</v>
      </c>
      <c r="C30" s="94">
        <f t="shared" si="4"/>
        <v>0.90999999999999659</v>
      </c>
      <c r="D30" s="97">
        <f>-$H$9*$D$24</f>
        <v>-185</v>
      </c>
      <c r="E30" s="60">
        <f t="shared" si="3"/>
        <v>-94.000000000000341</v>
      </c>
      <c r="F30" s="28"/>
    </row>
    <row r="31" spans="2:6" s="3" customFormat="1" x14ac:dyDescent="0.3">
      <c r="B31" s="44">
        <v>36</v>
      </c>
      <c r="C31" s="94">
        <f t="shared" si="4"/>
        <v>-9.0000000000003411E-2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-4.0900000000000034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-14.090000000000003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-24.090000000000003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>
      <selection activeCell="D26" sqref="D26"/>
    </sheetView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179</v>
      </c>
      <c r="I2" s="20" t="s">
        <v>180</v>
      </c>
    </row>
    <row r="3" spans="2:10" x14ac:dyDescent="0.3">
      <c r="C3" s="20" t="s">
        <v>181</v>
      </c>
    </row>
    <row r="4" spans="2:10" x14ac:dyDescent="0.3">
      <c r="C4" s="20" t="s">
        <v>182</v>
      </c>
    </row>
    <row r="5" spans="2:10" x14ac:dyDescent="0.3">
      <c r="C5" s="20" t="s">
        <v>183</v>
      </c>
    </row>
    <row r="6" spans="2:10" x14ac:dyDescent="0.3">
      <c r="C6" s="20" t="s">
        <v>184</v>
      </c>
    </row>
    <row r="7" spans="2:10" x14ac:dyDescent="0.3">
      <c r="B7" s="20" t="s">
        <v>185</v>
      </c>
    </row>
    <row r="8" spans="2:10" x14ac:dyDescent="0.3">
      <c r="C8" s="20" t="s">
        <v>186</v>
      </c>
    </row>
    <row r="9" spans="2:10" x14ac:dyDescent="0.3">
      <c r="C9" s="20" t="s">
        <v>187</v>
      </c>
    </row>
    <row r="10" spans="2:10" x14ac:dyDescent="0.3">
      <c r="C10" s="20" t="s">
        <v>188</v>
      </c>
    </row>
    <row r="11" spans="2:10" x14ac:dyDescent="0.3">
      <c r="C11" s="20" t="s">
        <v>189</v>
      </c>
    </row>
    <row r="13" spans="2:10" x14ac:dyDescent="0.3">
      <c r="B13" s="64" t="s">
        <v>190</v>
      </c>
      <c r="C13" s="64"/>
      <c r="D13" s="64"/>
      <c r="E13" s="64"/>
      <c r="G13" s="20" t="s">
        <v>191</v>
      </c>
      <c r="H13" s="65" t="s">
        <v>192</v>
      </c>
      <c r="I13" s="65"/>
      <c r="J13" s="65"/>
    </row>
    <row r="14" spans="2:10" x14ac:dyDescent="0.3">
      <c r="I14" s="20" t="s">
        <v>193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194</v>
      </c>
      <c r="I16" s="20" t="s">
        <v>195</v>
      </c>
    </row>
    <row r="18" spans="2:9" x14ac:dyDescent="0.3">
      <c r="B18" s="64" t="s">
        <v>196</v>
      </c>
      <c r="C18" s="64"/>
      <c r="D18" s="64"/>
      <c r="E18" s="64"/>
      <c r="G18" s="20" t="s">
        <v>191</v>
      </c>
      <c r="H18" s="65" t="s">
        <v>197</v>
      </c>
    </row>
    <row r="19" spans="2:9" x14ac:dyDescent="0.3">
      <c r="B19" s="20" t="s">
        <v>193</v>
      </c>
      <c r="C19" s="20" t="s">
        <v>193</v>
      </c>
      <c r="D19" s="20" t="s">
        <v>193</v>
      </c>
      <c r="E19" s="20" t="s">
        <v>193</v>
      </c>
      <c r="F19" s="20" t="s">
        <v>193</v>
      </c>
      <c r="G19" s="20" t="s">
        <v>193</v>
      </c>
      <c r="H19" s="20" t="s">
        <v>193</v>
      </c>
      <c r="I19" s="20" t="s">
        <v>193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194</v>
      </c>
      <c r="I21" s="20" t="s">
        <v>195</v>
      </c>
    </row>
    <row r="23" spans="2:9" x14ac:dyDescent="0.3">
      <c r="B23" s="64" t="s">
        <v>198</v>
      </c>
      <c r="C23" s="64"/>
      <c r="D23" s="64"/>
      <c r="E23" s="64"/>
      <c r="F23" s="64"/>
    </row>
    <row r="24" spans="2:9" x14ac:dyDescent="0.3">
      <c r="B24" s="20" t="s">
        <v>193</v>
      </c>
      <c r="D24" s="20" t="s">
        <v>193</v>
      </c>
      <c r="F24" s="20" t="s">
        <v>193</v>
      </c>
      <c r="I24" s="20" t="s">
        <v>193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194</v>
      </c>
      <c r="I26" s="20" t="s">
        <v>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349</v>
      </c>
    </row>
    <row r="2" spans="1:1" x14ac:dyDescent="0.3">
      <c r="A2" s="1" t="s">
        <v>350</v>
      </c>
    </row>
    <row r="3" spans="1:1" x14ac:dyDescent="0.3">
      <c r="A3" s="1" t="s">
        <v>351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211</v>
      </c>
    </row>
    <row r="3" spans="2:8" x14ac:dyDescent="0.3">
      <c r="C3" s="1" t="s">
        <v>212</v>
      </c>
    </row>
    <row r="5" spans="2:8" ht="31" x14ac:dyDescent="0.4">
      <c r="C5" s="1" t="s">
        <v>213</v>
      </c>
      <c r="H5" s="1" t="s">
        <v>214</v>
      </c>
    </row>
    <row r="6" spans="2:8" ht="30" x14ac:dyDescent="0.4">
      <c r="H6" s="1" t="s">
        <v>215</v>
      </c>
    </row>
    <row r="7" spans="2:8" ht="31" x14ac:dyDescent="0.4">
      <c r="C7" s="1" t="s">
        <v>216</v>
      </c>
      <c r="H7" s="1" t="s">
        <v>217</v>
      </c>
    </row>
    <row r="8" spans="2:8" x14ac:dyDescent="0.3">
      <c r="H8" s="1" t="s">
        <v>218</v>
      </c>
    </row>
    <row r="9" spans="2:8" x14ac:dyDescent="0.3">
      <c r="H9" s="1" t="s">
        <v>219</v>
      </c>
    </row>
    <row r="10" spans="2:8" x14ac:dyDescent="0.3">
      <c r="H10" s="1" t="s">
        <v>220</v>
      </c>
    </row>
    <row r="11" spans="2:8" x14ac:dyDescent="0.3">
      <c r="H11" s="1" t="s">
        <v>221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222</v>
      </c>
      <c r="C1" s="71" t="s">
        <v>223</v>
      </c>
      <c r="D1" s="70"/>
      <c r="E1" s="72"/>
      <c r="F1" s="70"/>
      <c r="G1" s="70"/>
    </row>
    <row r="2" spans="1:7" x14ac:dyDescent="0.3">
      <c r="A2" s="74"/>
      <c r="B2" s="73" t="s">
        <v>224</v>
      </c>
      <c r="C2" s="75" t="s">
        <v>225</v>
      </c>
      <c r="D2" s="75" t="s">
        <v>225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226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227</v>
      </c>
      <c r="G5" s="79"/>
    </row>
    <row r="6" spans="1:7" x14ac:dyDescent="0.3">
      <c r="A6" s="74"/>
      <c r="B6" s="79" t="s">
        <v>228</v>
      </c>
      <c r="C6" s="79"/>
      <c r="D6" s="79">
        <v>30</v>
      </c>
      <c r="E6" s="78" t="s">
        <v>229</v>
      </c>
      <c r="F6" s="79" t="s">
        <v>230</v>
      </c>
      <c r="G6" s="79"/>
    </row>
    <row r="7" spans="1:7" x14ac:dyDescent="0.3">
      <c r="A7" s="74"/>
      <c r="B7" s="80" t="s">
        <v>231</v>
      </c>
      <c r="C7" s="79"/>
      <c r="D7" s="81">
        <v>0.2298</v>
      </c>
      <c r="E7" s="78"/>
      <c r="F7" s="79" t="s">
        <v>232</v>
      </c>
      <c r="G7" s="79"/>
    </row>
    <row r="8" spans="1:7" x14ac:dyDescent="0.3">
      <c r="A8" s="74"/>
      <c r="B8" s="79" t="s">
        <v>233</v>
      </c>
      <c r="C8" s="79"/>
      <c r="D8" s="82">
        <v>260</v>
      </c>
      <c r="E8" s="78"/>
      <c r="F8" s="79" t="s">
        <v>234</v>
      </c>
      <c r="G8" s="79"/>
    </row>
    <row r="9" spans="1:7" x14ac:dyDescent="0.3">
      <c r="A9" s="74"/>
      <c r="B9" s="79" t="s">
        <v>235</v>
      </c>
      <c r="C9" s="79"/>
      <c r="D9" s="83">
        <v>2.5000000000000001E-3</v>
      </c>
      <c r="E9" s="78"/>
      <c r="F9" s="79" t="s">
        <v>236</v>
      </c>
      <c r="G9" s="79"/>
    </row>
    <row r="10" spans="1:7" x14ac:dyDescent="0.3">
      <c r="A10" s="74"/>
      <c r="B10" s="84" t="s">
        <v>237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238</v>
      </c>
      <c r="C12" s="85"/>
      <c r="D12" s="87">
        <f>D5*G20-D8*D21*G21</f>
        <v>1.3384599106538815</v>
      </c>
      <c r="E12" s="86" t="s">
        <v>229</v>
      </c>
      <c r="F12" s="85" t="s">
        <v>239</v>
      </c>
      <c r="G12" s="85"/>
    </row>
    <row r="13" spans="1:7" x14ac:dyDescent="0.3">
      <c r="A13" s="74"/>
      <c r="B13" s="85" t="s">
        <v>240</v>
      </c>
      <c r="C13" s="85"/>
      <c r="D13" s="87">
        <f>G20</f>
        <v>0.16284412086795194</v>
      </c>
      <c r="E13" s="86"/>
      <c r="F13" s="85" t="s">
        <v>241</v>
      </c>
      <c r="G13" s="85"/>
    </row>
    <row r="14" spans="1:7" x14ac:dyDescent="0.3">
      <c r="A14" s="74"/>
      <c r="B14" s="85" t="s">
        <v>242</v>
      </c>
      <c r="C14" s="85"/>
      <c r="D14" s="87">
        <f>D13*D5/D12</f>
        <v>29.579266700692692</v>
      </c>
      <c r="E14" s="86"/>
      <c r="F14" s="85" t="s">
        <v>243</v>
      </c>
      <c r="G14" s="85"/>
    </row>
    <row r="15" spans="1:7" x14ac:dyDescent="0.3">
      <c r="A15" s="74"/>
      <c r="B15" s="85" t="s">
        <v>244</v>
      </c>
      <c r="C15" s="85"/>
      <c r="D15" s="87">
        <f>D12-D5+D21*D8</f>
        <v>18.165040741578395</v>
      </c>
      <c r="E15" s="86"/>
      <c r="F15" s="85" t="s">
        <v>245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79</v>
      </c>
      <c r="D17" s="88"/>
      <c r="E17" s="76"/>
    </row>
    <row r="18" spans="1:7" x14ac:dyDescent="0.3">
      <c r="A18" s="74"/>
      <c r="B18" s="73" t="s">
        <v>246</v>
      </c>
      <c r="D18" s="89">
        <f>D6/365</f>
        <v>8.2191780821917804E-2</v>
      </c>
      <c r="E18" s="76"/>
      <c r="F18" s="73" t="s">
        <v>247</v>
      </c>
      <c r="G18" s="89">
        <f>D23/D22+0.5*D22</f>
        <v>-0.98283583529091623</v>
      </c>
    </row>
    <row r="19" spans="1:7" x14ac:dyDescent="0.3">
      <c r="A19" s="74"/>
      <c r="B19" s="73" t="s">
        <v>248</v>
      </c>
      <c r="D19" s="89">
        <f>SQRT(D18)</f>
        <v>0.28669108954049793</v>
      </c>
      <c r="E19" s="76"/>
      <c r="F19" s="73" t="s">
        <v>249</v>
      </c>
      <c r="G19" s="89">
        <f>G18-D22</f>
        <v>-1.0487174476673227</v>
      </c>
    </row>
    <row r="20" spans="1:7" x14ac:dyDescent="0.3">
      <c r="A20" s="74"/>
      <c r="B20" s="73" t="s">
        <v>250</v>
      </c>
      <c r="D20" s="89">
        <f>D9*D18</f>
        <v>2.0547945205479451E-4</v>
      </c>
      <c r="E20" s="76"/>
      <c r="F20" s="73" t="s">
        <v>251</v>
      </c>
      <c r="G20" s="89">
        <f>NORMSDIST(G18)</f>
        <v>0.16284412086795194</v>
      </c>
    </row>
    <row r="21" spans="1:7" x14ac:dyDescent="0.3">
      <c r="A21" s="74"/>
      <c r="B21" s="73" t="s">
        <v>252</v>
      </c>
      <c r="D21" s="89">
        <f>EXP(-D20)</f>
        <v>0.99979454165740189</v>
      </c>
      <c r="E21" s="76"/>
      <c r="F21" s="73" t="s">
        <v>253</v>
      </c>
      <c r="G21" s="89">
        <f>NORMSDIST(G19)</f>
        <v>0.14715409078468603</v>
      </c>
    </row>
    <row r="22" spans="1:7" x14ac:dyDescent="0.3">
      <c r="A22" s="74"/>
      <c r="B22" s="73" t="s">
        <v>254</v>
      </c>
      <c r="D22" s="89">
        <f>D7*D19</f>
        <v>6.5881612376406426E-2</v>
      </c>
      <c r="E22" s="76"/>
    </row>
    <row r="23" spans="1:7" x14ac:dyDescent="0.3">
      <c r="A23" s="74"/>
      <c r="B23" s="73" t="s">
        <v>255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256</v>
      </c>
    </row>
    <row r="4" spans="2:6" x14ac:dyDescent="0.3">
      <c r="B4" s="5" t="s">
        <v>257</v>
      </c>
    </row>
    <row r="5" spans="2:6" x14ac:dyDescent="0.3">
      <c r="B5" s="5" t="s">
        <v>258</v>
      </c>
    </row>
    <row r="7" spans="2:6" x14ac:dyDescent="0.3">
      <c r="B7" s="91" t="s">
        <v>259</v>
      </c>
    </row>
    <row r="8" spans="2:6" ht="47" x14ac:dyDescent="0.55000000000000004">
      <c r="B8" s="90" t="s">
        <v>260</v>
      </c>
      <c r="C8" s="92" t="s">
        <v>261</v>
      </c>
      <c r="D8" s="90" t="s">
        <v>262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352</v>
      </c>
    </row>
    <row r="2" spans="1:1" x14ac:dyDescent="0.3">
      <c r="A2" s="1" t="s">
        <v>455</v>
      </c>
    </row>
    <row r="3" spans="1:1" x14ac:dyDescent="0.3">
      <c r="A3" s="1" t="s">
        <v>353</v>
      </c>
    </row>
    <row r="4" spans="1:1" x14ac:dyDescent="0.3">
      <c r="A4" s="1" t="s">
        <v>354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144</v>
      </c>
    </row>
    <row r="2" spans="1:5" x14ac:dyDescent="0.3">
      <c r="C2" s="24" t="s">
        <v>145</v>
      </c>
      <c r="D2" s="24"/>
      <c r="E2" s="24" t="s">
        <v>146</v>
      </c>
    </row>
    <row r="4" spans="1:5" x14ac:dyDescent="0.3">
      <c r="C4" s="2" t="s">
        <v>147</v>
      </c>
      <c r="E4" s="2" t="s">
        <v>148</v>
      </c>
    </row>
    <row r="5" spans="1:5" x14ac:dyDescent="0.3">
      <c r="E5" s="2" t="s">
        <v>149</v>
      </c>
    </row>
    <row r="12" spans="1:5" x14ac:dyDescent="0.3">
      <c r="C12" s="2" t="s">
        <v>150</v>
      </c>
      <c r="E12" s="2" t="s">
        <v>151</v>
      </c>
    </row>
    <row r="13" spans="1:5" x14ac:dyDescent="0.3">
      <c r="C13" s="2" t="s">
        <v>152</v>
      </c>
      <c r="E13" s="2" t="s">
        <v>153</v>
      </c>
    </row>
    <row r="14" spans="1:5" x14ac:dyDescent="0.3">
      <c r="C14" s="2" t="s">
        <v>154</v>
      </c>
      <c r="E14" s="2" t="s">
        <v>155</v>
      </c>
    </row>
    <row r="19" spans="3:3" x14ac:dyDescent="0.3">
      <c r="C19" s="25" t="s">
        <v>156</v>
      </c>
    </row>
    <row r="20" spans="3:3" x14ac:dyDescent="0.3">
      <c r="C20" s="26" t="s">
        <v>157</v>
      </c>
    </row>
    <row r="21" spans="3:3" x14ac:dyDescent="0.3">
      <c r="C21" s="26" t="s">
        <v>158</v>
      </c>
    </row>
    <row r="22" spans="3:3" x14ac:dyDescent="0.3">
      <c r="C22" s="26" t="s">
        <v>159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453</v>
      </c>
    </row>
    <row r="3" spans="2:2" x14ac:dyDescent="0.3">
      <c r="B3" s="5" t="s">
        <v>454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82</v>
      </c>
    </row>
    <row r="3" spans="2:2" x14ac:dyDescent="0.3">
      <c r="B3" s="17" t="s">
        <v>91</v>
      </c>
    </row>
    <row r="4" spans="2:2" x14ac:dyDescent="0.3">
      <c r="B4" s="17" t="s">
        <v>83</v>
      </c>
    </row>
    <row r="5" spans="2:2" x14ac:dyDescent="0.3">
      <c r="B5" s="17" t="s">
        <v>84</v>
      </c>
    </row>
    <row r="6" spans="2:2" x14ac:dyDescent="0.3">
      <c r="B6" s="17" t="s">
        <v>85</v>
      </c>
    </row>
    <row r="7" spans="2:2" x14ac:dyDescent="0.3">
      <c r="B7" s="17" t="s">
        <v>86</v>
      </c>
    </row>
    <row r="8" spans="2:2" x14ac:dyDescent="0.3">
      <c r="B8" s="17" t="s">
        <v>87</v>
      </c>
    </row>
    <row r="9" spans="2:2" x14ac:dyDescent="0.3">
      <c r="B9" s="17" t="s">
        <v>92</v>
      </c>
    </row>
    <row r="10" spans="2:2" x14ac:dyDescent="0.3">
      <c r="B10" s="17" t="s">
        <v>88</v>
      </c>
    </row>
    <row r="12" spans="2:2" x14ac:dyDescent="0.3">
      <c r="B12" s="17" t="s">
        <v>89</v>
      </c>
    </row>
    <row r="13" spans="2:2" x14ac:dyDescent="0.3">
      <c r="B13" s="17" t="s">
        <v>90</v>
      </c>
    </row>
    <row r="14" spans="2:2" x14ac:dyDescent="0.3">
      <c r="B14" s="17" t="s">
        <v>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81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431</v>
      </c>
    </row>
    <row r="2" spans="1:1" x14ac:dyDescent="0.3">
      <c r="A2" s="1" t="s">
        <v>432</v>
      </c>
    </row>
    <row r="3" spans="1:1" x14ac:dyDescent="0.3">
      <c r="A3" s="1" t="s">
        <v>433</v>
      </c>
    </row>
    <row r="4" spans="1:1" x14ac:dyDescent="0.3">
      <c r="A4" s="1" t="s">
        <v>434</v>
      </c>
    </row>
  </sheetData>
  <phoneticPr fontId="8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355</v>
      </c>
    </row>
    <row r="4" spans="2:4" x14ac:dyDescent="0.3">
      <c r="B4" s="1" t="s">
        <v>356</v>
      </c>
    </row>
    <row r="6" spans="2:4" x14ac:dyDescent="0.3">
      <c r="B6" s="1" t="s">
        <v>357</v>
      </c>
    </row>
    <row r="8" spans="2:4" x14ac:dyDescent="0.3">
      <c r="B8" s="1" t="s">
        <v>358</v>
      </c>
    </row>
    <row r="11" spans="2:4" s="126" customFormat="1" x14ac:dyDescent="0.3">
      <c r="C11" s="126" t="s">
        <v>359</v>
      </c>
      <c r="D11" s="126" t="s">
        <v>360</v>
      </c>
    </row>
    <row r="12" spans="2:4" x14ac:dyDescent="0.3">
      <c r="B12" s="1">
        <v>1</v>
      </c>
      <c r="C12" s="1">
        <f t="shared" ref="C12:C21" ca="1" si="0">RANDBETWEEN(0,100)</f>
        <v>64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29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59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83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86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50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64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72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3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98</v>
      </c>
      <c r="D21" s="1">
        <f t="shared" si="1"/>
        <v>0.1</v>
      </c>
    </row>
    <row r="23" spans="2:4" x14ac:dyDescent="0.3">
      <c r="C23" s="1" t="s">
        <v>361</v>
      </c>
      <c r="D23" s="1">
        <f ca="1">SUMPRODUCT(C12:C21,D12:D21)</f>
        <v>60.8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362</v>
      </c>
    </row>
    <row r="4" spans="1:9" x14ac:dyDescent="0.3">
      <c r="B4" s="1" t="s">
        <v>363</v>
      </c>
    </row>
    <row r="7" spans="1:9" x14ac:dyDescent="0.3">
      <c r="B7" s="1" t="s">
        <v>372</v>
      </c>
    </row>
    <row r="8" spans="1:9" x14ac:dyDescent="0.3">
      <c r="B8" s="131" t="s">
        <v>364</v>
      </c>
    </row>
    <row r="9" spans="1:9" x14ac:dyDescent="0.3">
      <c r="B9" s="131" t="s">
        <v>365</v>
      </c>
    </row>
    <row r="10" spans="1:9" x14ac:dyDescent="0.3">
      <c r="B10" s="131"/>
    </row>
    <row r="11" spans="1:9" x14ac:dyDescent="0.3">
      <c r="B11" s="131" t="s">
        <v>366</v>
      </c>
    </row>
    <row r="12" spans="1:9" x14ac:dyDescent="0.3">
      <c r="B12" s="131" t="s">
        <v>367</v>
      </c>
    </row>
    <row r="13" spans="1:9" x14ac:dyDescent="0.3">
      <c r="B13" s="131"/>
    </row>
    <row r="14" spans="1:9" s="126" customFormat="1" x14ac:dyDescent="0.3">
      <c r="B14" s="126" t="s">
        <v>368</v>
      </c>
      <c r="C14" s="126" t="s">
        <v>369</v>
      </c>
      <c r="E14" s="126" t="s">
        <v>370</v>
      </c>
      <c r="F14" s="126" t="s">
        <v>359</v>
      </c>
      <c r="G14" s="126" t="s">
        <v>371</v>
      </c>
    </row>
    <row r="15" spans="1:9" x14ac:dyDescent="0.3">
      <c r="B15" s="1">
        <v>0</v>
      </c>
      <c r="C15" s="132">
        <v>0.01</v>
      </c>
      <c r="D15" s="1">
        <v>1</v>
      </c>
      <c r="E15" s="133"/>
      <c r="G15" s="134"/>
      <c r="I15" s="170"/>
    </row>
    <row r="16" spans="1:9" x14ac:dyDescent="0.3">
      <c r="D16" s="1">
        <v>2</v>
      </c>
      <c r="E16" s="133"/>
      <c r="G16" s="134"/>
    </row>
    <row r="17" spans="4:7" x14ac:dyDescent="0.3">
      <c r="D17" s="1">
        <v>3</v>
      </c>
      <c r="E17" s="133"/>
      <c r="G17" s="134"/>
    </row>
    <row r="18" spans="4:7" x14ac:dyDescent="0.3">
      <c r="D18" s="1">
        <v>4</v>
      </c>
      <c r="E18" s="133"/>
      <c r="G18" s="134"/>
    </row>
    <row r="19" spans="4:7" x14ac:dyDescent="0.3">
      <c r="D19" s="1">
        <v>5</v>
      </c>
      <c r="E19" s="133"/>
      <c r="G19" s="134"/>
    </row>
    <row r="20" spans="4:7" x14ac:dyDescent="0.3">
      <c r="D20" s="1">
        <v>6</v>
      </c>
      <c r="E20" s="133"/>
      <c r="G20" s="134"/>
    </row>
    <row r="21" spans="4:7" x14ac:dyDescent="0.3">
      <c r="D21" s="1">
        <v>7</v>
      </c>
      <c r="E21" s="133"/>
      <c r="G21" s="134"/>
    </row>
    <row r="22" spans="4:7" x14ac:dyDescent="0.3">
      <c r="D22" s="1">
        <v>8</v>
      </c>
      <c r="E22" s="133"/>
      <c r="G22" s="134"/>
    </row>
    <row r="23" spans="4:7" x14ac:dyDescent="0.3">
      <c r="D23" s="1">
        <v>9</v>
      </c>
      <c r="E23" s="133"/>
      <c r="G23" s="134"/>
    </row>
    <row r="24" spans="4:7" x14ac:dyDescent="0.3">
      <c r="D24" s="1">
        <v>10</v>
      </c>
      <c r="E24" s="133"/>
      <c r="G24" s="134"/>
    </row>
    <row r="25" spans="4:7" x14ac:dyDescent="0.3">
      <c r="D25" s="1">
        <v>11</v>
      </c>
      <c r="E25" s="133"/>
      <c r="G25" s="134"/>
    </row>
    <row r="26" spans="4:7" x14ac:dyDescent="0.3">
      <c r="D26" s="1">
        <v>12</v>
      </c>
      <c r="E26" s="133"/>
      <c r="G26" s="134"/>
    </row>
    <row r="27" spans="4:7" x14ac:dyDescent="0.3">
      <c r="D27" s="1">
        <v>13</v>
      </c>
      <c r="E27" s="133"/>
      <c r="G27" s="134"/>
    </row>
    <row r="28" spans="4:7" x14ac:dyDescent="0.3">
      <c r="D28" s="1">
        <v>14</v>
      </c>
      <c r="E28" s="133"/>
      <c r="G28" s="134"/>
    </row>
    <row r="29" spans="4:7" x14ac:dyDescent="0.3">
      <c r="D29" s="1">
        <v>15</v>
      </c>
      <c r="E29" s="133"/>
      <c r="G29" s="134"/>
    </row>
    <row r="30" spans="4:7" x14ac:dyDescent="0.3">
      <c r="D30" s="1">
        <v>16</v>
      </c>
      <c r="E30" s="133"/>
      <c r="G30" s="134"/>
    </row>
    <row r="31" spans="4:7" x14ac:dyDescent="0.3">
      <c r="D31" s="1">
        <v>17</v>
      </c>
      <c r="E31" s="133"/>
      <c r="G31" s="134"/>
    </row>
    <row r="32" spans="4:7" x14ac:dyDescent="0.3">
      <c r="D32" s="1">
        <v>18</v>
      </c>
      <c r="E32" s="133"/>
      <c r="G32" s="134"/>
    </row>
    <row r="33" spans="4:7" x14ac:dyDescent="0.3">
      <c r="D33" s="1">
        <v>19</v>
      </c>
      <c r="E33" s="133"/>
      <c r="G33" s="134"/>
    </row>
    <row r="34" spans="4:7" x14ac:dyDescent="0.3">
      <c r="D34" s="1">
        <v>20</v>
      </c>
      <c r="E34" s="133"/>
      <c r="G34" s="134"/>
    </row>
    <row r="35" spans="4:7" x14ac:dyDescent="0.3">
      <c r="D35" s="1">
        <v>21</v>
      </c>
      <c r="E35" s="133"/>
      <c r="G35" s="134"/>
    </row>
    <row r="36" spans="4:7" x14ac:dyDescent="0.3">
      <c r="D36" s="1">
        <v>22</v>
      </c>
      <c r="E36" s="133"/>
      <c r="G36" s="134"/>
    </row>
    <row r="37" spans="4:7" x14ac:dyDescent="0.3">
      <c r="D37" s="1">
        <v>23</v>
      </c>
      <c r="E37" s="133"/>
      <c r="G37" s="134"/>
    </row>
    <row r="38" spans="4:7" x14ac:dyDescent="0.3">
      <c r="D38" s="1">
        <v>24</v>
      </c>
      <c r="E38" s="133"/>
      <c r="G38" s="134"/>
    </row>
    <row r="39" spans="4:7" x14ac:dyDescent="0.3">
      <c r="D39" s="1">
        <v>25</v>
      </c>
      <c r="E39" s="133"/>
      <c r="G39" s="134"/>
    </row>
    <row r="40" spans="4:7" x14ac:dyDescent="0.3">
      <c r="E40" s="133"/>
    </row>
    <row r="41" spans="4:7" x14ac:dyDescent="0.3">
      <c r="E41" s="133"/>
    </row>
    <row r="42" spans="4:7" x14ac:dyDescent="0.3">
      <c r="E42" s="133"/>
    </row>
    <row r="43" spans="4:7" x14ac:dyDescent="0.3">
      <c r="E43" s="133"/>
    </row>
    <row r="44" spans="4:7" x14ac:dyDescent="0.3">
      <c r="E44" s="133"/>
    </row>
    <row r="45" spans="4:7" x14ac:dyDescent="0.3">
      <c r="E45" s="133"/>
    </row>
    <row r="46" spans="4:7" x14ac:dyDescent="0.3">
      <c r="E46" s="133"/>
    </row>
    <row r="47" spans="4:7" x14ac:dyDescent="0.3">
      <c r="E47" s="133"/>
    </row>
    <row r="48" spans="4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373</v>
      </c>
    </row>
    <row r="4" spans="1:10" x14ac:dyDescent="0.3">
      <c r="B4" s="1" t="s">
        <v>363</v>
      </c>
    </row>
    <row r="7" spans="1:10" x14ac:dyDescent="0.3">
      <c r="B7" s="1" t="s">
        <v>372</v>
      </c>
    </row>
    <row r="8" spans="1:10" x14ac:dyDescent="0.3">
      <c r="B8" s="131" t="s">
        <v>364</v>
      </c>
    </row>
    <row r="9" spans="1:10" x14ac:dyDescent="0.3">
      <c r="B9" s="131" t="s">
        <v>365</v>
      </c>
    </row>
    <row r="10" spans="1:10" x14ac:dyDescent="0.3">
      <c r="B10" s="131"/>
    </row>
    <row r="11" spans="1:10" x14ac:dyDescent="0.3">
      <c r="B11" s="131" t="s">
        <v>366</v>
      </c>
    </row>
    <row r="12" spans="1:10" x14ac:dyDescent="0.3">
      <c r="B12" s="131" t="s">
        <v>367</v>
      </c>
    </row>
    <row r="13" spans="1:10" x14ac:dyDescent="0.3">
      <c r="B13" s="131"/>
    </row>
    <row r="14" spans="1:10" s="126" customFormat="1" x14ac:dyDescent="0.3">
      <c r="B14" s="126" t="s">
        <v>368</v>
      </c>
      <c r="C14" s="126" t="s">
        <v>369</v>
      </c>
    </row>
    <row r="15" spans="1:10" ht="29" x14ac:dyDescent="0.3">
      <c r="B15" s="1">
        <v>0</v>
      </c>
      <c r="C15" s="132">
        <v>0.01</v>
      </c>
      <c r="E15" s="133"/>
      <c r="G15" s="134"/>
      <c r="J15" s="169" t="s">
        <v>430</v>
      </c>
    </row>
    <row r="16" spans="1:10" x14ac:dyDescent="0.3">
      <c r="E16" s="133"/>
      <c r="G16" s="134"/>
    </row>
    <row r="17" spans="5:7" x14ac:dyDescent="0.3">
      <c r="E17" s="133"/>
      <c r="G17" s="134"/>
    </row>
    <row r="18" spans="5:7" x14ac:dyDescent="0.3">
      <c r="E18" s="133"/>
      <c r="G18" s="134"/>
    </row>
    <row r="19" spans="5:7" x14ac:dyDescent="0.3">
      <c r="E19" s="171"/>
      <c r="G19" s="134"/>
    </row>
    <row r="20" spans="5:7" x14ac:dyDescent="0.3">
      <c r="E20" s="133"/>
      <c r="G20" s="134"/>
    </row>
    <row r="21" spans="5:7" x14ac:dyDescent="0.3">
      <c r="E21" s="133"/>
      <c r="G21" s="134"/>
    </row>
    <row r="22" spans="5:7" x14ac:dyDescent="0.3">
      <c r="E22" s="133"/>
      <c r="G22" s="134"/>
    </row>
    <row r="23" spans="5:7" x14ac:dyDescent="0.3">
      <c r="E23" s="133"/>
      <c r="G23" s="134"/>
    </row>
    <row r="24" spans="5:7" x14ac:dyDescent="0.3">
      <c r="E24" s="133"/>
      <c r="G24" s="134"/>
    </row>
    <row r="25" spans="5:7" x14ac:dyDescent="0.3">
      <c r="E25" s="133"/>
      <c r="G25" s="134"/>
    </row>
    <row r="26" spans="5:7" x14ac:dyDescent="0.3">
      <c r="E26" s="133"/>
      <c r="G26" s="134"/>
    </row>
    <row r="27" spans="5:7" x14ac:dyDescent="0.3">
      <c r="E27" s="133"/>
      <c r="G27" s="134"/>
    </row>
    <row r="28" spans="5:7" x14ac:dyDescent="0.3">
      <c r="E28" s="133"/>
      <c r="G28" s="134"/>
    </row>
    <row r="29" spans="5:7" x14ac:dyDescent="0.3">
      <c r="E29" s="133"/>
      <c r="G29" s="134"/>
    </row>
    <row r="30" spans="5:7" x14ac:dyDescent="0.3">
      <c r="E30" s="133"/>
      <c r="G30" s="134"/>
    </row>
    <row r="31" spans="5:7" x14ac:dyDescent="0.3">
      <c r="E31" s="133"/>
      <c r="G31" s="134"/>
    </row>
    <row r="32" spans="5:7" x14ac:dyDescent="0.3">
      <c r="E32" s="133"/>
      <c r="G32" s="134"/>
    </row>
    <row r="33" spans="5:7" x14ac:dyDescent="0.3">
      <c r="E33" s="133"/>
      <c r="G33" s="134"/>
    </row>
    <row r="34" spans="5:7" x14ac:dyDescent="0.3">
      <c r="E34" s="133"/>
      <c r="G34" s="134"/>
    </row>
    <row r="35" spans="5:7" x14ac:dyDescent="0.3">
      <c r="E35" s="133"/>
      <c r="G35" s="134"/>
    </row>
    <row r="36" spans="5:7" x14ac:dyDescent="0.3">
      <c r="E36" s="133"/>
      <c r="G36" s="134"/>
    </row>
    <row r="37" spans="5:7" x14ac:dyDescent="0.3">
      <c r="E37" s="133"/>
      <c r="G37" s="134"/>
    </row>
    <row r="38" spans="5:7" x14ac:dyDescent="0.3">
      <c r="E38" s="133"/>
      <c r="G38" s="134"/>
    </row>
    <row r="39" spans="5:7" x14ac:dyDescent="0.3">
      <c r="E39" s="133"/>
      <c r="G39" s="134"/>
    </row>
    <row r="40" spans="5:7" x14ac:dyDescent="0.3">
      <c r="E40" s="133"/>
    </row>
    <row r="41" spans="5:7" x14ac:dyDescent="0.3">
      <c r="E41" s="133"/>
    </row>
    <row r="42" spans="5:7" x14ac:dyDescent="0.3">
      <c r="E42" s="133"/>
    </row>
    <row r="43" spans="5:7" x14ac:dyDescent="0.3">
      <c r="E43" s="133"/>
    </row>
    <row r="44" spans="5:7" x14ac:dyDescent="0.3">
      <c r="E44" s="133"/>
    </row>
    <row r="45" spans="5:7" x14ac:dyDescent="0.3">
      <c r="E45" s="133"/>
    </row>
    <row r="46" spans="5:7" x14ac:dyDescent="0.3">
      <c r="E46" s="133"/>
    </row>
    <row r="47" spans="5:7" x14ac:dyDescent="0.3">
      <c r="E47" s="133"/>
    </row>
    <row r="48" spans="5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5" t="s">
        <v>390</v>
      </c>
    </row>
    <row r="3" spans="2:4" x14ac:dyDescent="0.3">
      <c r="C3" s="152"/>
    </row>
    <row r="4" spans="2:4" x14ac:dyDescent="0.3">
      <c r="B4" s="3" t="s">
        <v>391</v>
      </c>
      <c r="C4" s="152"/>
      <c r="D4" s="3" t="s">
        <v>392</v>
      </c>
    </row>
    <row r="5" spans="2:4" x14ac:dyDescent="0.3">
      <c r="C5" s="152"/>
      <c r="D5" s="3" t="s">
        <v>393</v>
      </c>
    </row>
    <row r="6" spans="2:4" x14ac:dyDescent="0.3">
      <c r="C6" s="152"/>
      <c r="D6" s="3" t="s">
        <v>394</v>
      </c>
    </row>
    <row r="7" spans="2:4" x14ac:dyDescent="0.3">
      <c r="B7" s="3" t="s">
        <v>375</v>
      </c>
      <c r="D7" s="3" t="s">
        <v>395</v>
      </c>
    </row>
    <row r="8" spans="2:4" x14ac:dyDescent="0.3">
      <c r="D8" s="3" t="s">
        <v>396</v>
      </c>
    </row>
    <row r="9" spans="2:4" x14ac:dyDescent="0.3">
      <c r="B9" s="3" t="s">
        <v>397</v>
      </c>
    </row>
    <row r="11" spans="2:4" x14ac:dyDescent="0.3">
      <c r="D11" s="3" t="s">
        <v>398</v>
      </c>
    </row>
    <row r="12" spans="2:4" x14ac:dyDescent="0.3">
      <c r="D12" s="3" t="s">
        <v>399</v>
      </c>
    </row>
    <row r="13" spans="2:4" ht="29" x14ac:dyDescent="0.3">
      <c r="D13" s="3" t="s">
        <v>400</v>
      </c>
    </row>
    <row r="14" spans="2:4" x14ac:dyDescent="0.3">
      <c r="D14" s="3" t="s">
        <v>401</v>
      </c>
    </row>
    <row r="15" spans="2:4" x14ac:dyDescent="0.3">
      <c r="D15" s="3" t="s">
        <v>229</v>
      </c>
    </row>
    <row r="19" spans="2:10" x14ac:dyDescent="0.3">
      <c r="B19" s="153" t="s">
        <v>160</v>
      </c>
      <c r="C19" s="3" t="s">
        <v>402</v>
      </c>
    </row>
    <row r="20" spans="2:10" x14ac:dyDescent="0.3">
      <c r="B20" s="153"/>
    </row>
    <row r="21" spans="2:10" x14ac:dyDescent="0.3">
      <c r="B21" s="153"/>
      <c r="D21" s="3" t="s">
        <v>403</v>
      </c>
      <c r="F21" s="3" t="s">
        <v>261</v>
      </c>
      <c r="G21" s="154">
        <v>10000000</v>
      </c>
    </row>
    <row r="22" spans="2:10" x14ac:dyDescent="0.3">
      <c r="B22" s="153"/>
      <c r="D22" s="3" t="s">
        <v>404</v>
      </c>
      <c r="F22" s="3" t="s">
        <v>261</v>
      </c>
      <c r="G22" s="155">
        <v>0</v>
      </c>
    </row>
    <row r="23" spans="2:10" x14ac:dyDescent="0.3">
      <c r="D23" s="3" t="s">
        <v>405</v>
      </c>
      <c r="F23" s="3" t="s">
        <v>261</v>
      </c>
      <c r="G23" s="156">
        <v>0.02</v>
      </c>
    </row>
    <row r="24" spans="2:10" x14ac:dyDescent="0.3">
      <c r="D24" s="3" t="s">
        <v>406</v>
      </c>
      <c r="F24" s="3" t="s">
        <v>261</v>
      </c>
      <c r="G24" s="157">
        <v>10</v>
      </c>
    </row>
    <row r="25" spans="2:10" x14ac:dyDescent="0.3">
      <c r="D25" s="3" t="s">
        <v>407</v>
      </c>
      <c r="F25" s="3" t="s">
        <v>261</v>
      </c>
      <c r="G25" s="154">
        <f>G21*G23</f>
        <v>200000</v>
      </c>
    </row>
    <row r="26" spans="2:10" x14ac:dyDescent="0.3">
      <c r="D26" s="3" t="s">
        <v>408</v>
      </c>
      <c r="F26" s="3" t="s">
        <v>261</v>
      </c>
      <c r="G26" s="154">
        <f>G25*SQRT(G24)</f>
        <v>632455.53203367593</v>
      </c>
    </row>
    <row r="27" spans="2:10" x14ac:dyDescent="0.3">
      <c r="D27" s="3" t="s">
        <v>409</v>
      </c>
      <c r="F27" s="3" t="s">
        <v>261</v>
      </c>
      <c r="G27" s="158">
        <f>_xlfn.NORM.INV(1-99%,0,1)</f>
        <v>-2.3263478740408408</v>
      </c>
    </row>
    <row r="28" spans="2:10" ht="27" thickBot="1" x14ac:dyDescent="0.35">
      <c r="D28" s="156" t="s">
        <v>410</v>
      </c>
      <c r="F28" s="3" t="s">
        <v>261</v>
      </c>
      <c r="G28" s="154">
        <f>G22+G25*G27</f>
        <v>-465269.57480816817</v>
      </c>
      <c r="H28" s="3" t="s">
        <v>411</v>
      </c>
    </row>
    <row r="29" spans="2:10" ht="27" thickBot="1" x14ac:dyDescent="0.35">
      <c r="D29" s="159" t="s">
        <v>412</v>
      </c>
      <c r="E29" s="160"/>
      <c r="F29" s="160" t="s">
        <v>261</v>
      </c>
      <c r="G29" s="161">
        <f>G22+G26*G27</f>
        <v>-1471311.5823719108</v>
      </c>
      <c r="H29" s="160" t="s">
        <v>411</v>
      </c>
      <c r="I29" s="162">
        <f>-G29</f>
        <v>1471311.5823719108</v>
      </c>
      <c r="J29" s="163"/>
    </row>
    <row r="31" spans="2:10" x14ac:dyDescent="0.3">
      <c r="D31" s="3" t="s">
        <v>413</v>
      </c>
    </row>
    <row r="32" spans="2:10" x14ac:dyDescent="0.3">
      <c r="D32" s="3" t="s">
        <v>414</v>
      </c>
    </row>
    <row r="34" spans="2:10" x14ac:dyDescent="0.3">
      <c r="B34" s="153" t="s">
        <v>160</v>
      </c>
      <c r="C34" s="3" t="s">
        <v>415</v>
      </c>
    </row>
    <row r="36" spans="2:10" x14ac:dyDescent="0.3">
      <c r="D36" s="3" t="s">
        <v>403</v>
      </c>
      <c r="F36" s="3" t="s">
        <v>261</v>
      </c>
      <c r="G36" s="154">
        <v>5000000</v>
      </c>
    </row>
    <row r="37" spans="2:10" x14ac:dyDescent="0.3">
      <c r="D37" s="3" t="s">
        <v>404</v>
      </c>
      <c r="F37" s="3" t="s">
        <v>261</v>
      </c>
      <c r="G37" s="164">
        <v>0</v>
      </c>
    </row>
    <row r="38" spans="2:10" x14ac:dyDescent="0.3">
      <c r="D38" s="3" t="s">
        <v>405</v>
      </c>
      <c r="F38" s="3" t="s">
        <v>261</v>
      </c>
      <c r="G38" s="156">
        <v>0.01</v>
      </c>
    </row>
    <row r="39" spans="2:10" x14ac:dyDescent="0.3">
      <c r="D39" s="3" t="s">
        <v>406</v>
      </c>
      <c r="F39" s="3" t="s">
        <v>261</v>
      </c>
      <c r="G39" s="157">
        <v>10</v>
      </c>
    </row>
    <row r="40" spans="2:10" x14ac:dyDescent="0.3">
      <c r="D40" s="3" t="s">
        <v>407</v>
      </c>
      <c r="F40" s="3" t="s">
        <v>261</v>
      </c>
      <c r="G40" s="154">
        <f>G36*G38</f>
        <v>50000</v>
      </c>
    </row>
    <row r="41" spans="2:10" x14ac:dyDescent="0.3">
      <c r="D41" s="3" t="s">
        <v>408</v>
      </c>
      <c r="F41" s="3" t="s">
        <v>261</v>
      </c>
      <c r="G41" s="154">
        <f>G40*SQRT(G39)</f>
        <v>158113.88300841898</v>
      </c>
    </row>
    <row r="42" spans="2:10" x14ac:dyDescent="0.3">
      <c r="D42" s="3" t="s">
        <v>409</v>
      </c>
      <c r="F42" s="3" t="s">
        <v>261</v>
      </c>
      <c r="G42" s="158">
        <f>_xlfn.NORM.INV(1-99%,0,1)</f>
        <v>-2.3263478740408408</v>
      </c>
    </row>
    <row r="43" spans="2:10" ht="27" thickBot="1" x14ac:dyDescent="0.35">
      <c r="D43" s="156" t="s">
        <v>410</v>
      </c>
      <c r="F43" s="3" t="s">
        <v>261</v>
      </c>
      <c r="G43" s="154">
        <f>G37+G40*G42</f>
        <v>-116317.39370204204</v>
      </c>
      <c r="H43" s="3" t="s">
        <v>411</v>
      </c>
    </row>
    <row r="44" spans="2:10" ht="27" thickBot="1" x14ac:dyDescent="0.35">
      <c r="D44" s="159" t="s">
        <v>412</v>
      </c>
      <c r="E44" s="160"/>
      <c r="F44" s="160" t="s">
        <v>261</v>
      </c>
      <c r="G44" s="161">
        <f>G37+G41*G42</f>
        <v>-367827.8955929777</v>
      </c>
      <c r="H44" s="160" t="s">
        <v>411</v>
      </c>
      <c r="I44" s="165">
        <f>-G44</f>
        <v>367827.8955929777</v>
      </c>
      <c r="J44" s="163"/>
    </row>
    <row r="46" spans="2:10" x14ac:dyDescent="0.3">
      <c r="B46" s="153" t="s">
        <v>160</v>
      </c>
      <c r="C46" s="3" t="s">
        <v>416</v>
      </c>
    </row>
    <row r="48" spans="2:10" x14ac:dyDescent="0.3">
      <c r="C48" s="3" t="s">
        <v>417</v>
      </c>
    </row>
    <row r="50" spans="2:10" x14ac:dyDescent="0.3">
      <c r="D50" s="3" t="s">
        <v>418</v>
      </c>
      <c r="F50" s="3" t="s">
        <v>261</v>
      </c>
      <c r="G50" s="166">
        <f>G25</f>
        <v>200000</v>
      </c>
    </row>
    <row r="51" spans="2:10" x14ac:dyDescent="0.3">
      <c r="D51" s="3" t="s">
        <v>419</v>
      </c>
      <c r="F51" s="3" t="s">
        <v>261</v>
      </c>
      <c r="G51" s="166">
        <f>G40</f>
        <v>50000</v>
      </c>
    </row>
    <row r="52" spans="2:10" x14ac:dyDescent="0.3">
      <c r="D52" s="3" t="s">
        <v>420</v>
      </c>
      <c r="F52" s="3" t="s">
        <v>261</v>
      </c>
      <c r="G52" s="3">
        <v>0.3</v>
      </c>
    </row>
    <row r="53" spans="2:10" ht="27" thickBot="1" x14ac:dyDescent="0.35">
      <c r="D53" s="3" t="s">
        <v>421</v>
      </c>
      <c r="F53" s="3" t="s">
        <v>261</v>
      </c>
      <c r="G53" s="154">
        <f>SQRT(G50^2+G51^2+2*G52*G50*G51)</f>
        <v>220227.15545545242</v>
      </c>
    </row>
    <row r="54" spans="2:10" ht="27" thickBot="1" x14ac:dyDescent="0.35">
      <c r="D54" s="159" t="s">
        <v>412</v>
      </c>
      <c r="E54" s="160"/>
      <c r="F54" s="160" t="s">
        <v>261</v>
      </c>
      <c r="G54" s="167">
        <f>(G22+G37)/2+(G53*SQRT(G24)*G27)</f>
        <v>-1620113.8228721323</v>
      </c>
      <c r="H54" s="160"/>
      <c r="I54" s="167">
        <f>-G54</f>
        <v>1620113.8228721323</v>
      </c>
      <c r="J54" s="163"/>
    </row>
    <row r="56" spans="2:10" x14ac:dyDescent="0.3">
      <c r="B56" s="153" t="s">
        <v>422</v>
      </c>
      <c r="D56" s="3" t="s">
        <v>423</v>
      </c>
      <c r="F56" s="3" t="s">
        <v>261</v>
      </c>
      <c r="G56" s="166">
        <f>I29+I44</f>
        <v>1839139.4779648886</v>
      </c>
      <c r="H56" s="50" t="s">
        <v>387</v>
      </c>
      <c r="I56" s="143">
        <f>I54</f>
        <v>1620113.8228721323</v>
      </c>
    </row>
    <row r="57" spans="2:10" x14ac:dyDescent="0.3">
      <c r="D57" s="3" t="s">
        <v>424</v>
      </c>
      <c r="F57" s="3" t="s">
        <v>261</v>
      </c>
      <c r="G57" s="166">
        <f>G56-I56</f>
        <v>219025.65509275626</v>
      </c>
    </row>
    <row r="59" spans="2:10" x14ac:dyDescent="0.3">
      <c r="B59" s="153" t="s">
        <v>425</v>
      </c>
      <c r="C59" s="3" t="s">
        <v>426</v>
      </c>
    </row>
    <row r="60" spans="2:10" x14ac:dyDescent="0.3">
      <c r="D60" s="3" t="s">
        <v>427</v>
      </c>
    </row>
    <row r="61" spans="2:10" x14ac:dyDescent="0.3">
      <c r="E61" s="136" t="s">
        <v>428</v>
      </c>
      <c r="F61" s="168"/>
    </row>
    <row r="62" spans="2:10" x14ac:dyDescent="0.3">
      <c r="E62" s="136" t="s">
        <v>429</v>
      </c>
    </row>
    <row r="64" spans="2:10" x14ac:dyDescent="0.3">
      <c r="C64" s="135" t="s">
        <v>374</v>
      </c>
    </row>
    <row r="65" spans="2:7" x14ac:dyDescent="0.3">
      <c r="B65" s="3" t="s">
        <v>375</v>
      </c>
      <c r="D65" s="3" t="s">
        <v>376</v>
      </c>
    </row>
    <row r="66" spans="2:7" x14ac:dyDescent="0.3">
      <c r="D66" s="3" t="s">
        <v>377</v>
      </c>
    </row>
    <row r="67" spans="2:7" x14ac:dyDescent="0.3">
      <c r="D67" s="3" t="s">
        <v>378</v>
      </c>
    </row>
    <row r="68" spans="2:7" x14ac:dyDescent="0.3">
      <c r="E68" s="136" t="s">
        <v>379</v>
      </c>
    </row>
    <row r="70" spans="2:7" x14ac:dyDescent="0.3">
      <c r="B70" s="3" t="s">
        <v>380</v>
      </c>
      <c r="C70" s="3" t="s">
        <v>381</v>
      </c>
    </row>
    <row r="71" spans="2:7" x14ac:dyDescent="0.3">
      <c r="D71" s="3" t="s">
        <v>382</v>
      </c>
    </row>
    <row r="77" spans="2:7" x14ac:dyDescent="0.3">
      <c r="D77" s="3" t="str">
        <f>_xlfn.UNICHAR(8730) &amp; "T"</f>
        <v>√T</v>
      </c>
      <c r="F77" s="3" t="s">
        <v>261</v>
      </c>
      <c r="G77" s="137">
        <f>SQRT(G24)</f>
        <v>3.1622776601683795</v>
      </c>
    </row>
    <row r="78" spans="2:7" ht="29" x14ac:dyDescent="0.3">
      <c r="D78" s="3" t="s">
        <v>383</v>
      </c>
      <c r="F78" s="3" t="s">
        <v>261</v>
      </c>
      <c r="G78" s="137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261</v>
      </c>
      <c r="G79" s="137">
        <f>SQRT(2*PI())</f>
        <v>2.5066282746310002</v>
      </c>
    </row>
    <row r="80" spans="2:7" x14ac:dyDescent="0.3">
      <c r="D80" s="3" t="s">
        <v>384</v>
      </c>
      <c r="F80" s="3" t="s">
        <v>261</v>
      </c>
      <c r="G80" s="137">
        <f>1-99%</f>
        <v>1.0000000000000009E-2</v>
      </c>
    </row>
    <row r="81" spans="2:7" x14ac:dyDescent="0.3">
      <c r="G81" s="137"/>
    </row>
    <row r="82" spans="2:7" x14ac:dyDescent="0.3">
      <c r="G82" s="137"/>
    </row>
    <row r="83" spans="2:7" x14ac:dyDescent="0.3">
      <c r="C83" s="138" t="s">
        <v>374</v>
      </c>
      <c r="D83" s="139"/>
      <c r="E83" s="139"/>
      <c r="F83" s="139" t="s">
        <v>385</v>
      </c>
      <c r="G83" s="140"/>
    </row>
    <row r="84" spans="2:7" x14ac:dyDescent="0.3">
      <c r="B84" s="141" t="s">
        <v>386</v>
      </c>
      <c r="C84" s="142"/>
      <c r="D84" s="143">
        <f>G22+G25*G77*G78/(G79*G80)</f>
        <v>1685629.4777125253</v>
      </c>
      <c r="E84" s="50"/>
      <c r="F84" s="144">
        <f>I29</f>
        <v>1471311.5823719108</v>
      </c>
      <c r="G84" s="145"/>
    </row>
    <row r="85" spans="2:7" x14ac:dyDescent="0.3">
      <c r="B85" s="146" t="s">
        <v>388</v>
      </c>
      <c r="C85" s="142"/>
      <c r="D85" s="143">
        <f>G37+G51*G77*G78/(G79*G80)</f>
        <v>421407.36942813132</v>
      </c>
      <c r="E85" s="50"/>
      <c r="F85" s="147">
        <f>I44</f>
        <v>367827.8955929777</v>
      </c>
      <c r="G85" s="145"/>
    </row>
    <row r="86" spans="2:7" x14ac:dyDescent="0.3">
      <c r="B86" s="3" t="s">
        <v>389</v>
      </c>
      <c r="C86" s="148"/>
      <c r="D86" s="149">
        <f>(G22+G37)/2+G53*G77*G78/(G79*G80)</f>
        <v>1856106.9251424468</v>
      </c>
      <c r="E86" s="150"/>
      <c r="F86" s="149">
        <f>I54</f>
        <v>1620113.8228721323</v>
      </c>
      <c r="G86" s="151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263</v>
      </c>
    </row>
    <row r="4" spans="2:3" x14ac:dyDescent="0.3">
      <c r="C4" s="5" t="s">
        <v>264</v>
      </c>
    </row>
    <row r="5" spans="2:3" x14ac:dyDescent="0.3">
      <c r="C5" s="1" t="s">
        <v>265</v>
      </c>
    </row>
    <row r="7" spans="2:3" x14ac:dyDescent="0.3">
      <c r="C7" s="5" t="s">
        <v>266</v>
      </c>
    </row>
    <row r="8" spans="2:3" x14ac:dyDescent="0.3">
      <c r="C8" s="1" t="s">
        <v>7</v>
      </c>
    </row>
    <row r="9" spans="2:3" x14ac:dyDescent="0.3">
      <c r="C9" s="1" t="s">
        <v>267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52</v>
      </c>
    </row>
    <row r="5" spans="2:3" x14ac:dyDescent="0.3">
      <c r="B5" s="3" t="s">
        <v>4</v>
      </c>
      <c r="C5" s="3" t="s">
        <v>53</v>
      </c>
    </row>
    <row r="6" spans="2:3" x14ac:dyDescent="0.3">
      <c r="B6" s="3" t="s">
        <v>54</v>
      </c>
    </row>
    <row r="7" spans="2:3" x14ac:dyDescent="0.3">
      <c r="B7" s="3" t="s">
        <v>55</v>
      </c>
    </row>
    <row r="8" spans="2:3" x14ac:dyDescent="0.3">
      <c r="B8" s="3" t="s">
        <v>95</v>
      </c>
    </row>
    <row r="9" spans="2:3" x14ac:dyDescent="0.3">
      <c r="B9" s="3" t="s">
        <v>56</v>
      </c>
    </row>
    <row r="10" spans="2:3" x14ac:dyDescent="0.3">
      <c r="B10" s="3" t="s">
        <v>57</v>
      </c>
    </row>
    <row r="11" spans="2:3" x14ac:dyDescent="0.3">
      <c r="B11" s="3" t="s">
        <v>58</v>
      </c>
    </row>
    <row r="12" spans="2:3" x14ac:dyDescent="0.3">
      <c r="B12" s="3" t="s">
        <v>442</v>
      </c>
    </row>
    <row r="14" spans="2:3" x14ac:dyDescent="0.3">
      <c r="B14" s="3" t="s">
        <v>3</v>
      </c>
      <c r="C14" s="3" t="s">
        <v>59</v>
      </c>
    </row>
    <row r="15" spans="2:3" x14ac:dyDescent="0.3">
      <c r="B15" s="3" t="s">
        <v>60</v>
      </c>
    </row>
    <row r="16" spans="2:3" x14ac:dyDescent="0.3">
      <c r="B16" s="3" t="s">
        <v>61</v>
      </c>
    </row>
    <row r="17" spans="2:3" x14ac:dyDescent="0.3">
      <c r="B17" s="3" t="s">
        <v>96</v>
      </c>
    </row>
    <row r="18" spans="2:3" x14ac:dyDescent="0.3">
      <c r="B18" s="3" t="s">
        <v>62</v>
      </c>
    </row>
    <row r="19" spans="2:3" x14ac:dyDescent="0.3">
      <c r="B19" s="3" t="s">
        <v>63</v>
      </c>
    </row>
    <row r="20" spans="2:3" x14ac:dyDescent="0.3">
      <c r="B20" s="3" t="s">
        <v>64</v>
      </c>
    </row>
    <row r="21" spans="2:3" x14ac:dyDescent="0.3">
      <c r="B21" s="3" t="s">
        <v>65</v>
      </c>
    </row>
    <row r="23" spans="2:3" x14ac:dyDescent="0.3">
      <c r="B23" s="3" t="s">
        <v>2</v>
      </c>
      <c r="C23" s="3" t="s">
        <v>66</v>
      </c>
    </row>
    <row r="24" spans="2:3" x14ac:dyDescent="0.3">
      <c r="B24" s="3" t="s">
        <v>67</v>
      </c>
    </row>
    <row r="25" spans="2:3" x14ac:dyDescent="0.3">
      <c r="B25" s="3" t="s">
        <v>68</v>
      </c>
    </row>
    <row r="26" spans="2:3" x14ac:dyDescent="0.3">
      <c r="B26" s="3" t="s">
        <v>97</v>
      </c>
    </row>
    <row r="27" spans="2:3" x14ac:dyDescent="0.3">
      <c r="B27" s="3" t="s">
        <v>69</v>
      </c>
    </row>
    <row r="28" spans="2:3" x14ac:dyDescent="0.3">
      <c r="B28" s="3" t="s">
        <v>70</v>
      </c>
    </row>
    <row r="29" spans="2:3" x14ac:dyDescent="0.3">
      <c r="B29" s="3" t="s">
        <v>71</v>
      </c>
    </row>
    <row r="30" spans="2:3" x14ac:dyDescent="0.3">
      <c r="B30" s="3" t="s">
        <v>65</v>
      </c>
    </row>
    <row r="32" spans="2:3" x14ac:dyDescent="0.3">
      <c r="B32" s="3" t="s">
        <v>72</v>
      </c>
    </row>
    <row r="33" spans="2:2" x14ac:dyDescent="0.3">
      <c r="B33" s="6" t="s">
        <v>73</v>
      </c>
    </row>
    <row r="34" spans="2:2" x14ac:dyDescent="0.3">
      <c r="B34" s="6" t="s">
        <v>74</v>
      </c>
    </row>
    <row r="35" spans="2:2" x14ac:dyDescent="0.3">
      <c r="B35" s="6" t="s">
        <v>75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268</v>
      </c>
    </row>
    <row r="3" spans="1:2" x14ac:dyDescent="0.3">
      <c r="B3" s="122"/>
    </row>
    <row r="4" spans="1:2" x14ac:dyDescent="0.3">
      <c r="B4" s="1" t="s">
        <v>269</v>
      </c>
    </row>
    <row r="5" spans="1:2" x14ac:dyDescent="0.3">
      <c r="B5" s="122"/>
    </row>
    <row r="6" spans="1:2" x14ac:dyDescent="0.3">
      <c r="B6" s="1" t="s">
        <v>270</v>
      </c>
    </row>
    <row r="7" spans="1:2" x14ac:dyDescent="0.3">
      <c r="B7" s="122"/>
    </row>
    <row r="8" spans="1:2" x14ac:dyDescent="0.3">
      <c r="B8" s="1" t="s">
        <v>271</v>
      </c>
    </row>
    <row r="9" spans="1:2" x14ac:dyDescent="0.3">
      <c r="B9" s="122"/>
    </row>
    <row r="10" spans="1:2" x14ac:dyDescent="0.3">
      <c r="B10" s="1" t="s">
        <v>272</v>
      </c>
    </row>
    <row r="11" spans="1:2" s="122" customFormat="1" x14ac:dyDescent="0.3">
      <c r="A11" s="1"/>
    </row>
    <row r="12" spans="1:2" x14ac:dyDescent="0.3">
      <c r="B12" s="1" t="s">
        <v>273</v>
      </c>
    </row>
    <row r="13" spans="1:2" x14ac:dyDescent="0.3">
      <c r="B13" s="122"/>
    </row>
    <row r="14" spans="1:2" x14ac:dyDescent="0.3">
      <c r="B14" s="1" t="s">
        <v>274</v>
      </c>
    </row>
    <row r="15" spans="1:2" s="122" customFormat="1" x14ac:dyDescent="0.3">
      <c r="A15" s="1"/>
    </row>
    <row r="16" spans="1:2" x14ac:dyDescent="0.3">
      <c r="B16" s="1" t="s">
        <v>275</v>
      </c>
    </row>
    <row r="17" spans="1:2" x14ac:dyDescent="0.3">
      <c r="B17" s="122"/>
    </row>
    <row r="18" spans="1:2" x14ac:dyDescent="0.3">
      <c r="B18" s="1" t="s">
        <v>276</v>
      </c>
    </row>
    <row r="19" spans="1:2" s="122" customFormat="1" x14ac:dyDescent="0.3">
      <c r="A19" s="1"/>
    </row>
    <row r="20" spans="1:2" x14ac:dyDescent="0.3">
      <c r="B20" s="1" t="s">
        <v>334</v>
      </c>
    </row>
    <row r="21" spans="1:2" x14ac:dyDescent="0.3">
      <c r="B21" s="122"/>
    </row>
    <row r="22" spans="1:2" x14ac:dyDescent="0.3">
      <c r="B22" s="1" t="s">
        <v>335</v>
      </c>
    </row>
    <row r="23" spans="1:2" x14ac:dyDescent="0.3">
      <c r="B23" s="12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/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6" t="s">
        <v>1</v>
      </c>
    </row>
    <row r="2" spans="1:11" x14ac:dyDescent="0.3">
      <c r="B2" s="1" t="s">
        <v>277</v>
      </c>
    </row>
    <row r="3" spans="1:11" x14ac:dyDescent="0.3">
      <c r="B3" s="174" t="s">
        <v>452</v>
      </c>
      <c r="C3" s="172"/>
    </row>
    <row r="4" spans="1:11" x14ac:dyDescent="0.3">
      <c r="B4" s="175" t="s">
        <v>223</v>
      </c>
      <c r="C4" s="172"/>
      <c r="D4" s="173"/>
    </row>
    <row r="5" spans="1:11" x14ac:dyDescent="0.3">
      <c r="B5" s="1" t="s">
        <v>278</v>
      </c>
    </row>
    <row r="6" spans="1:11" x14ac:dyDescent="0.3">
      <c r="C6" s="1" t="s">
        <v>279</v>
      </c>
    </row>
    <row r="7" spans="1:11" x14ac:dyDescent="0.3">
      <c r="C7" s="1" t="s">
        <v>280</v>
      </c>
    </row>
    <row r="8" spans="1:11" x14ac:dyDescent="0.3">
      <c r="C8" s="1" t="s">
        <v>281</v>
      </c>
    </row>
    <row r="9" spans="1:11" x14ac:dyDescent="0.3">
      <c r="C9" s="1" t="s">
        <v>280</v>
      </c>
    </row>
    <row r="10" spans="1:11" x14ac:dyDescent="0.3">
      <c r="C10" s="1" t="s">
        <v>282</v>
      </c>
    </row>
    <row r="11" spans="1:11" x14ac:dyDescent="0.3">
      <c r="B11" s="1" t="s">
        <v>283</v>
      </c>
    </row>
    <row r="12" spans="1:11" x14ac:dyDescent="0.3">
      <c r="B12" s="1" t="s">
        <v>284</v>
      </c>
    </row>
    <row r="13" spans="1:11" x14ac:dyDescent="0.3">
      <c r="B13" s="1" t="s">
        <v>285</v>
      </c>
    </row>
    <row r="14" spans="1:11" x14ac:dyDescent="0.3">
      <c r="B14" s="1" t="s">
        <v>340</v>
      </c>
    </row>
    <row r="16" spans="1:11" x14ac:dyDescent="0.3">
      <c r="E16" s="126" t="s">
        <v>336</v>
      </c>
      <c r="F16" s="126" t="s">
        <v>337</v>
      </c>
      <c r="G16" s="126" t="s">
        <v>228</v>
      </c>
      <c r="H16" s="126" t="s">
        <v>235</v>
      </c>
      <c r="I16" s="127" t="s">
        <v>231</v>
      </c>
      <c r="J16" s="126" t="s">
        <v>338</v>
      </c>
      <c r="K16" s="126" t="s">
        <v>339</v>
      </c>
    </row>
    <row r="17" spans="4:11" x14ac:dyDescent="0.3">
      <c r="D17" s="126" t="s">
        <v>279</v>
      </c>
      <c r="E17" s="122">
        <v>50</v>
      </c>
      <c r="F17" s="122">
        <v>100</v>
      </c>
      <c r="G17" s="122">
        <v>1</v>
      </c>
      <c r="H17" s="128">
        <v>1.2340000000000001E-3</v>
      </c>
      <c r="I17" s="122">
        <v>10</v>
      </c>
      <c r="J17" s="122">
        <v>0.1</v>
      </c>
      <c r="K17" s="122">
        <v>0.1</v>
      </c>
    </row>
    <row r="18" spans="4:11" x14ac:dyDescent="0.3">
      <c r="D18" s="126" t="s">
        <v>280</v>
      </c>
      <c r="E18" s="1">
        <f>E17</f>
        <v>50</v>
      </c>
      <c r="F18" s="122">
        <v>80</v>
      </c>
      <c r="G18" s="1">
        <f>G17</f>
        <v>1</v>
      </c>
      <c r="H18" s="129">
        <f>H17</f>
        <v>1.2340000000000001E-3</v>
      </c>
      <c r="I18" s="122">
        <v>20</v>
      </c>
      <c r="J18" s="122">
        <v>0.5</v>
      </c>
      <c r="K18" s="122">
        <v>0.5</v>
      </c>
    </row>
    <row r="19" spans="4:11" x14ac:dyDescent="0.3">
      <c r="D19" s="126" t="s">
        <v>281</v>
      </c>
      <c r="E19" s="1">
        <f t="shared" ref="E19:H21" si="0">E18</f>
        <v>50</v>
      </c>
      <c r="F19" s="122">
        <v>50</v>
      </c>
      <c r="G19" s="1">
        <f t="shared" si="0"/>
        <v>1</v>
      </c>
      <c r="H19" s="129">
        <f t="shared" si="0"/>
        <v>1.2340000000000001E-3</v>
      </c>
      <c r="I19" s="122">
        <v>10</v>
      </c>
      <c r="J19" s="122">
        <v>15</v>
      </c>
      <c r="K19" s="122">
        <v>15</v>
      </c>
    </row>
    <row r="20" spans="4:11" x14ac:dyDescent="0.3">
      <c r="D20" s="126" t="s">
        <v>280</v>
      </c>
      <c r="E20" s="1">
        <f t="shared" si="0"/>
        <v>50</v>
      </c>
      <c r="F20" s="122">
        <v>30</v>
      </c>
      <c r="G20" s="1">
        <f t="shared" si="0"/>
        <v>1</v>
      </c>
      <c r="H20" s="129">
        <f t="shared" si="0"/>
        <v>1.2340000000000001E-3</v>
      </c>
      <c r="I20" s="122">
        <v>20</v>
      </c>
      <c r="J20" s="122">
        <v>35</v>
      </c>
      <c r="K20" s="122">
        <v>35</v>
      </c>
    </row>
    <row r="21" spans="4:11" x14ac:dyDescent="0.3">
      <c r="D21" s="126" t="s">
        <v>282</v>
      </c>
      <c r="E21" s="1">
        <f t="shared" si="0"/>
        <v>50</v>
      </c>
      <c r="F21" s="122">
        <v>10</v>
      </c>
      <c r="G21" s="1">
        <f t="shared" si="0"/>
        <v>1</v>
      </c>
      <c r="H21" s="129">
        <f t="shared" si="0"/>
        <v>1.2340000000000001E-3</v>
      </c>
      <c r="I21" s="122">
        <v>10</v>
      </c>
      <c r="J21" s="122">
        <v>55</v>
      </c>
      <c r="K21" s="122">
        <v>55</v>
      </c>
    </row>
    <row r="23" spans="4:11" x14ac:dyDescent="0.3">
      <c r="D23" s="126" t="s">
        <v>341</v>
      </c>
      <c r="E23" s="130"/>
      <c r="F23" s="122"/>
      <c r="G23" s="122"/>
      <c r="H23" s="122"/>
      <c r="I23" s="122"/>
      <c r="J23" s="122"/>
      <c r="K23" s="122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332</v>
      </c>
    </row>
    <row r="3" spans="2:16" x14ac:dyDescent="0.25">
      <c r="B3" s="101" t="s">
        <v>333</v>
      </c>
    </row>
    <row r="4" spans="2:16" x14ac:dyDescent="0.25">
      <c r="B4" s="101"/>
    </row>
    <row r="5" spans="2:16" x14ac:dyDescent="0.25">
      <c r="B5" s="8" t="s">
        <v>80</v>
      </c>
    </row>
    <row r="6" spans="2:16" x14ac:dyDescent="0.25">
      <c r="B6" s="11" t="s">
        <v>318</v>
      </c>
    </row>
    <row r="7" spans="2:16" x14ac:dyDescent="0.25">
      <c r="B7" s="111" t="s">
        <v>320</v>
      </c>
      <c r="C7" s="104" t="s">
        <v>319</v>
      </c>
    </row>
    <row r="8" spans="2:16" x14ac:dyDescent="0.25">
      <c r="B8" s="111"/>
      <c r="C8" s="105" t="s">
        <v>316</v>
      </c>
      <c r="D8" s="99" t="s">
        <v>302</v>
      </c>
      <c r="E8" s="99" t="s">
        <v>303</v>
      </c>
      <c r="F8" s="99" t="s">
        <v>304</v>
      </c>
      <c r="G8" s="99" t="s">
        <v>305</v>
      </c>
      <c r="H8" s="99" t="s">
        <v>306</v>
      </c>
      <c r="I8" s="99" t="s">
        <v>307</v>
      </c>
      <c r="J8" s="99" t="s">
        <v>308</v>
      </c>
      <c r="K8" s="99" t="s">
        <v>309</v>
      </c>
      <c r="L8" s="99" t="s">
        <v>310</v>
      </c>
      <c r="M8" s="99" t="s">
        <v>311</v>
      </c>
      <c r="N8" s="99" t="s">
        <v>312</v>
      </c>
      <c r="O8" s="99" t="s">
        <v>313</v>
      </c>
      <c r="P8" s="99" t="s">
        <v>314</v>
      </c>
    </row>
    <row r="9" spans="2:16" x14ac:dyDescent="0.25">
      <c r="B9" s="7" t="s">
        <v>286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287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288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289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290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291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292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293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294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295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296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297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298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299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300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301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317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445</v>
      </c>
    </row>
    <row r="27" spans="2:17" x14ac:dyDescent="0.25">
      <c r="B27" s="8" t="s">
        <v>324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3"/>
    </row>
    <row r="28" spans="2:17" x14ac:dyDescent="0.25">
      <c r="B28" s="8" t="s">
        <v>322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3"/>
    </row>
    <row r="29" spans="2:17" x14ac:dyDescent="0.25">
      <c r="B29" s="8" t="s">
        <v>323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3"/>
    </row>
    <row r="30" spans="2:17" x14ac:dyDescent="0.25">
      <c r="B30" s="8" t="s">
        <v>325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3"/>
    </row>
    <row r="31" spans="2:17" x14ac:dyDescent="0.25">
      <c r="B31" s="8" t="s">
        <v>326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3"/>
    </row>
    <row r="32" spans="2:17" x14ac:dyDescent="0.25">
      <c r="B32" s="8" t="s">
        <v>444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3"/>
    </row>
    <row r="33" spans="1:17" x14ac:dyDescent="0.25">
      <c r="B33" s="8" t="s">
        <v>443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3"/>
    </row>
    <row r="34" spans="1:17" x14ac:dyDescent="0.25">
      <c r="B34" s="8" t="s">
        <v>315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3"/>
    </row>
    <row r="35" spans="1:17" x14ac:dyDescent="0.25">
      <c r="B35" s="102" t="s">
        <v>78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B36" s="120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</row>
    <row r="37" spans="1:17" x14ac:dyDescent="0.25">
      <c r="B37" s="119" t="s">
        <v>331</v>
      </c>
    </row>
    <row r="38" spans="1:17" x14ac:dyDescent="0.25">
      <c r="B38" s="111" t="s">
        <v>321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446</v>
      </c>
      <c r="B40" s="101" t="s">
        <v>451</v>
      </c>
    </row>
    <row r="41" spans="1:17" x14ac:dyDescent="0.25">
      <c r="B41" s="101"/>
    </row>
    <row r="42" spans="1:17" x14ac:dyDescent="0.25">
      <c r="A42" s="7" t="s">
        <v>327</v>
      </c>
      <c r="B42" s="101" t="s">
        <v>448</v>
      </c>
    </row>
    <row r="43" spans="1:17" s="123" customFormat="1" x14ac:dyDescent="0.25">
      <c r="A43" s="7"/>
      <c r="B43" s="124"/>
      <c r="C43" s="125"/>
    </row>
    <row r="44" spans="1:17" x14ac:dyDescent="0.25">
      <c r="A44" s="7" t="s">
        <v>328</v>
      </c>
      <c r="B44" s="101" t="s">
        <v>447</v>
      </c>
      <c r="D44" s="118"/>
    </row>
    <row r="45" spans="1:17" s="123" customFormat="1" x14ac:dyDescent="0.25">
      <c r="A45" s="7"/>
      <c r="B45" s="124"/>
      <c r="C45" s="125"/>
    </row>
    <row r="46" spans="1:17" x14ac:dyDescent="0.25">
      <c r="A46" s="7" t="s">
        <v>329</v>
      </c>
      <c r="B46" s="101" t="s">
        <v>449</v>
      </c>
    </row>
    <row r="47" spans="1:17" s="123" customFormat="1" x14ac:dyDescent="0.25">
      <c r="A47" s="7"/>
      <c r="B47" s="124"/>
      <c r="C47" s="125"/>
    </row>
    <row r="48" spans="1:17" x14ac:dyDescent="0.25">
      <c r="A48" s="7" t="s">
        <v>330</v>
      </c>
      <c r="B48" s="101" t="s">
        <v>450</v>
      </c>
    </row>
    <row r="49" spans="1:3" s="123" customFormat="1" x14ac:dyDescent="0.25">
      <c r="A49" s="7"/>
      <c r="B49" s="124"/>
      <c r="C49" s="125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94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31</vt:i4>
      </vt:variant>
    </vt:vector>
  </HeadingPairs>
  <TitlesOfParts>
    <vt:vector size="63" baseType="lpstr">
      <vt:lpstr>Today</vt:lpstr>
      <vt:lpstr>Objectives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2022-01-31T03:52:31Z</dcterms:modified>
</cp:coreProperties>
</file>