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30"/>
  <workbookPr/>
  <mc:AlternateContent xmlns:mc="http://schemas.openxmlformats.org/markup-compatibility/2006">
    <mc:Choice Requires="x15">
      <x15ac:absPath xmlns:x15ac="http://schemas.microsoft.com/office/spreadsheetml/2010/11/ac" url="/Users/davidromoff/Downloads/reinternshipwork (2)/"/>
    </mc:Choice>
  </mc:AlternateContent>
  <xr:revisionPtr revIDLastSave="0" documentId="8_{E5790DCF-AFFE-554C-9371-D8BB1C56633C}" xr6:coauthVersionLast="47" xr6:coauthVersionMax="47" xr10:uidLastSave="{00000000-0000-0000-0000-000000000000}"/>
  <bookViews>
    <workbookView xWindow="14840" yWindow="-27020" windowWidth="41460" windowHeight="18000" xr2:uid="{00000000-000D-0000-FFFF-FFFF00000000}"/>
  </bookViews>
  <sheets>
    <sheet name="Class9" sheetId="32" r:id="rId1"/>
    <sheet name="LiquidityRiskManagement" sheetId="33" r:id="rId2"/>
    <sheet name="Definition" sheetId="38" r:id="rId3"/>
    <sheet name="Basel III" sheetId="36" r:id="rId4"/>
    <sheet name="Basel III LCR" sheetId="37" r:id="rId5"/>
    <sheet name="Basel III NSFR" sheetId="46" r:id="rId6"/>
    <sheet name="Basel III NSFR Example" sheetId="39" r:id="rId7"/>
    <sheet name="Laddering" sheetId="45" r:id="rId8"/>
    <sheet name="FRTB_IMA_Horizons" sheetId="48" r:id="rId9"/>
    <sheet name="FRTB_IMA_Horizon_Calc" sheetId="49" r:id="rId10"/>
    <sheet name="FRTB_IMA_Example" sheetId="50" r:id="rId11"/>
    <sheet name="Matz_Ch4" sheetId="34" r:id="rId12"/>
    <sheet name="Matz_Ch4_TextExample" sheetId="35" r:id="rId13"/>
    <sheet name="Homework" sheetId="47" r:id="rId14"/>
    <sheet name="Q1_FundingMix" sheetId="26" r:id="rId15"/>
    <sheet name="Q1_FundingMixCalcs" sheetId="30" r:id="rId16"/>
    <sheet name="LCR" sheetId="40" r:id="rId17"/>
    <sheet name="LCR_Calc" sheetId="41" r:id="rId18"/>
    <sheet name="NSFR" sheetId="42" r:id="rId19"/>
    <sheet name="ASF" sheetId="43" r:id="rId20"/>
    <sheet name="RSF" sheetId="44" r:id="rId21"/>
    <sheet name="Case" sheetId="51" r:id="rId22"/>
    <sheet name="RiskWeights" sheetId="52" r:id="rId23"/>
    <sheet name="Questions" sheetId="53" r:id="rId24"/>
    <sheet name="AssetList" sheetId="54" r:id="rId25"/>
    <sheet name="Prices" sheetId="55" r:id="rId26"/>
    <sheet name="Readings" sheetId="56" r:id="rId27"/>
  </sheets>
  <externalReferences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</externalReferences>
  <definedNames>
    <definedName name="a" localSheetId="19">#REF!</definedName>
    <definedName name="a" localSheetId="0">[1]Liquidity1!$B$7:$B$23</definedName>
    <definedName name="a" localSheetId="7">[2]Liquidity_VaR!$B$7:$B$23</definedName>
    <definedName name="a" localSheetId="17">#REF!</definedName>
    <definedName name="a" localSheetId="20">#REF!</definedName>
    <definedName name="a">#REF!</definedName>
    <definedName name="AccrualPMT" localSheetId="0">[3]PD2Spread!$I$23:$I$27</definedName>
    <definedName name="AccrualPMT">[4]CDS!$I$21:$I$25</definedName>
    <definedName name="alan">[5]Excel!$C$10</definedName>
    <definedName name="alpha" localSheetId="19">#REF!</definedName>
    <definedName name="alpha" localSheetId="0">[1]Liquidity1!$G$28</definedName>
    <definedName name="alpha" localSheetId="7">[2]Liquidity_VaR!$G$28</definedName>
    <definedName name="alpha" localSheetId="17">#REF!</definedName>
    <definedName name="alpha" localSheetId="20">#REF!</definedName>
    <definedName name="alpha">#REF!</definedName>
    <definedName name="bid" localSheetId="19">#REF!</definedName>
    <definedName name="bid" localSheetId="0">[1]Liquidity1!$C$7:$C$23</definedName>
    <definedName name="bid" localSheetId="7">[2]Liquidity_VaR!$C$7:$C$23</definedName>
    <definedName name="bid" localSheetId="17">#REF!</definedName>
    <definedName name="bid" localSheetId="20">#REF!</definedName>
    <definedName name="bid">#REF!</definedName>
    <definedName name="Bond_Value" localSheetId="19">#REF!</definedName>
    <definedName name="Bond_Value" localSheetId="0">#REF!</definedName>
    <definedName name="Bond_Value" localSheetId="7">#REF!</definedName>
    <definedName name="Bond_Value" localSheetId="17">#REF!</definedName>
    <definedName name="Bond_Value" localSheetId="20">#REF!</definedName>
    <definedName name="Bond_Value">#REF!</definedName>
    <definedName name="Bond_Value_">#REF!</definedName>
    <definedName name="C_">[6]OptionsHW!$C$20:$E$20</definedName>
    <definedName name="Cd">[7]Options2!#REF!</definedName>
    <definedName name="Change">[5]VaR0!#REF!</definedName>
    <definedName name="CI">#REF!</definedName>
    <definedName name="CI_lo">#REF!</definedName>
    <definedName name="contracts">[6]OptionsHW!$C$26:$E$26</definedName>
    <definedName name="CouponPmt" localSheetId="19">#REF!</definedName>
    <definedName name="CouponPmt" localSheetId="0">#REF!</definedName>
    <definedName name="CouponPmt" localSheetId="7">#REF!</definedName>
    <definedName name="CouponPmt" localSheetId="17">#REF!</definedName>
    <definedName name="CouponPmt" localSheetId="20">#REF!</definedName>
    <definedName name="CouponPmt">#REF!</definedName>
    <definedName name="CouponRate" localSheetId="19">#REF!</definedName>
    <definedName name="CouponRate" localSheetId="0">#REF!</definedName>
    <definedName name="CouponRate" localSheetId="7">#REF!</definedName>
    <definedName name="CouponRate" localSheetId="17">#REF!</definedName>
    <definedName name="CouponRate" localSheetId="20">#REF!</definedName>
    <definedName name="CouponRate">#REF!</definedName>
    <definedName name="Cu">[7]Options2!#REF!</definedName>
    <definedName name="d">[7]Options2!$C$7</definedName>
    <definedName name="d1_">#REF!</definedName>
    <definedName name="d2_">#REF!</definedName>
    <definedName name="dollar_rate">[8]FX_Intro!$C$67</definedName>
    <definedName name="Eloss" localSheetId="0">[3]Spread2PD!$C$18</definedName>
    <definedName name="Eloss">[4]Spread2PD!$C$16</definedName>
    <definedName name="Epayoff" localSheetId="0">[3]PD2Spread!$E$23:$E$27</definedName>
    <definedName name="Epayoff">[4]CDS!$E$21:$E$25</definedName>
    <definedName name="Face" localSheetId="19">#REF!</definedName>
    <definedName name="Face" localSheetId="0">#REF!</definedName>
    <definedName name="Face" localSheetId="7">#REF!</definedName>
    <definedName name="Face" localSheetId="17">#REF!</definedName>
    <definedName name="Face" localSheetId="20">#REF!</definedName>
    <definedName name="Face">#REF!</definedName>
    <definedName name="forward_rate">[8]FX_Intro!$C$68</definedName>
    <definedName name="Frequency" localSheetId="19">#REF!</definedName>
    <definedName name="Frequency" localSheetId="0">#REF!</definedName>
    <definedName name="Frequency" localSheetId="7">#REF!</definedName>
    <definedName name="Frequency" localSheetId="17">#REF!</definedName>
    <definedName name="Frequency" localSheetId="20">#REF!</definedName>
    <definedName name="Frequency">#REF!</definedName>
    <definedName name="hazard" localSheetId="0">[3]PD2Spread!$B$9:$B$9</definedName>
    <definedName name="hazard">[4]CDS!$B$7:$B$7</definedName>
    <definedName name="K">[6]OptionsHW!$C$3</definedName>
    <definedName name="Loss" localSheetId="0">[3]Spread2PD!$E$41:$E$46</definedName>
    <definedName name="Loss">[4]Spread2PD!$E$40:$E$44</definedName>
    <definedName name="loss_30">#REF!</definedName>
    <definedName name="loss_t">#REF!</definedName>
    <definedName name="lossAmount" localSheetId="0">[3]Spread2PD!$G$47</definedName>
    <definedName name="lossAmount">[4]Spread2PD!$G$45</definedName>
    <definedName name="Mean">#REF!</definedName>
    <definedName name="midprice" localSheetId="19">#REF!</definedName>
    <definedName name="midprice" localSheetId="0">[1]Liquidity1!$E$7:$E$23</definedName>
    <definedName name="midprice" localSheetId="7">[2]Liquidity_VaR!$E$7:$E$23</definedName>
    <definedName name="midprice" localSheetId="17">#REF!</definedName>
    <definedName name="midprice" localSheetId="20">#REF!</definedName>
    <definedName name="midprice">#REF!</definedName>
    <definedName name="mu" localSheetId="19">#REF!</definedName>
    <definedName name="mu" localSheetId="0">[1]Liquidity1!$G$25</definedName>
    <definedName name="mu" localSheetId="7">[2]Liquidity_VaR!$G$25</definedName>
    <definedName name="mu" localSheetId="17">#REF!</definedName>
    <definedName name="mu" localSheetId="20">#REF!</definedName>
    <definedName name="mu">#REF!</definedName>
    <definedName name="n" localSheetId="19">#REF!</definedName>
    <definedName name="n" localSheetId="0">#REF!</definedName>
    <definedName name="n" localSheetId="7">#REF!</definedName>
    <definedName name="n" localSheetId="17">#REF!</definedName>
    <definedName name="n" localSheetId="20">#REF!</definedName>
    <definedName name="n">#REF!</definedName>
    <definedName name="n_" localSheetId="19">#REF!</definedName>
    <definedName name="n_" localSheetId="0">[6]Date0Check1!$H$4:$H$23</definedName>
    <definedName name="n_" localSheetId="7">#REF!</definedName>
    <definedName name="n_" localSheetId="17">#REF!</definedName>
    <definedName name="n_" localSheetId="20">#REF!</definedName>
    <definedName name="n_">#REF!</definedName>
    <definedName name="N__d1">[6]OptionsHW!$C$14:$E$14</definedName>
    <definedName name="N__d2">[6]OptionsHW!$C$15:$E$15</definedName>
    <definedName name="N_d1">[6]OptionsHW!$C$12:$E$12</definedName>
    <definedName name="N_d2">[6]OptionsHW!$C$13:$E$13</definedName>
    <definedName name="notional">[6]OptionsHW!$C$25:$E$25</definedName>
    <definedName name="offer" localSheetId="19">#REF!</definedName>
    <definedName name="offer" localSheetId="0">[1]Liquidity1!$D$7:$D$23</definedName>
    <definedName name="offer" localSheetId="7">[2]Liquidity_VaR!$D$7:$D$23</definedName>
    <definedName name="offer" localSheetId="17">#REF!</definedName>
    <definedName name="offer" localSheetId="20">#REF!</definedName>
    <definedName name="offer">#REF!</definedName>
    <definedName name="p">[9]Bond!$F$6</definedName>
    <definedName name="PD" localSheetId="0">[3]PD2Spread!$C$23:$C$27</definedName>
    <definedName name="PD">[4]CDS!$C$21:$C$25</definedName>
    <definedName name="Period" localSheetId="19">#REF!</definedName>
    <definedName name="Period" localSheetId="0">#REF!</definedName>
    <definedName name="Period" localSheetId="7">#REF!</definedName>
    <definedName name="Period" localSheetId="17">#REF!</definedName>
    <definedName name="Period" localSheetId="20">#REF!</definedName>
    <definedName name="Period">#REF!</definedName>
    <definedName name="peso_rate">[8]FX_Intro!$C$66</definedName>
    <definedName name="pmt" localSheetId="19">#REF!</definedName>
    <definedName name="pmt" localSheetId="0">#REF!</definedName>
    <definedName name="pmt" localSheetId="7">#REF!</definedName>
    <definedName name="pmt" localSheetId="17">#REF!</definedName>
    <definedName name="pmt" localSheetId="20">#REF!</definedName>
    <definedName name="pmt">#REF!</definedName>
    <definedName name="pmt_" localSheetId="19">#REF!</definedName>
    <definedName name="pmt_" localSheetId="0">[6]Date0Check2!$F$4</definedName>
    <definedName name="pmt_" localSheetId="7">#REF!</definedName>
    <definedName name="pmt_" localSheetId="17">#REF!</definedName>
    <definedName name="pmt_" localSheetId="20">#REF!</definedName>
    <definedName name="pmt_">#REF!</definedName>
    <definedName name="pmtperyear">[9]Bond!$C$6</definedName>
    <definedName name="pmts">[9]Bond!$E$12:$E$25</definedName>
    <definedName name="Price">[5]VaR0!#REF!</definedName>
    <definedName name="PS" localSheetId="0">[3]PD2Spread!$C$13:$C$17</definedName>
    <definedName name="PS">[4]CDS!$C$11:$C$15</definedName>
    <definedName name="pv" localSheetId="0">#REF!</definedName>
    <definedName name="PV">[4]CDS!$E$11:$E$15</definedName>
    <definedName name="PV_" localSheetId="0">[3]PD2Spread!$F$23:$F$27</definedName>
    <definedName name="PV_">[4]CDS!$F$21:$F$25</definedName>
    <definedName name="pv_rf" localSheetId="0">[3]Spread2PD!$F$22:$F$31</definedName>
    <definedName name="pv_rf">[4]Spread2PD!$F$20:$F$29</definedName>
    <definedName name="pv_rf_" localSheetId="0">[3]Spread2PD!$F$42:$F$46</definedName>
    <definedName name="pv_rf_">[4]Spread2PD!$F$40:$F$44</definedName>
    <definedName name="pv2_">[9]Dur2!$G$12:$G$25</definedName>
    <definedName name="PVA">[9]InstallmentLoan!$F$3</definedName>
    <definedName name="PVPMT_A" localSheetId="0">[3]PD2Spread!$J$23:$J$27</definedName>
    <definedName name="PVPMT_A">[4]CDS!$J$21:$J$25</definedName>
    <definedName name="q">#REF!</definedName>
    <definedName name="r_" localSheetId="0">#REF!</definedName>
    <definedName name="R_">[4]CDS!$D$21:$D$25</definedName>
    <definedName name="rate" localSheetId="0">[6]Date0Check2!$E$4</definedName>
    <definedName name="rate">[4]CDS!$C$7</definedName>
    <definedName name="rated">[6]fxHW!$F$4:$H$4</definedName>
    <definedName name="ratef">[6]fxHW!$F$5:$H$5</definedName>
    <definedName name="RatingLast">[10]CreditMatrix!$D$10:$D$109</definedName>
    <definedName name="RatingNow">[10]CreditMatrix!$E$10:$E$109</definedName>
    <definedName name="ratingsTbl">[10]CreditMatrix!$B$2:$C$7</definedName>
    <definedName name="Recovery" localSheetId="0">[3]Spread2PD!$D$42:$D$46</definedName>
    <definedName name="Recovery">[4]Spread2PD!$D$40:$D$44</definedName>
    <definedName name="s" localSheetId="19">#REF!</definedName>
    <definedName name="s" localSheetId="0">#REF!</definedName>
    <definedName name="s" localSheetId="7">[2]Liquidity_VaR!$G$7:$G$23</definedName>
    <definedName name="s" localSheetId="17">#REF!</definedName>
    <definedName name="s" localSheetId="20">#REF!</definedName>
    <definedName name="s">#REF!</definedName>
    <definedName name="S0">#REF!</definedName>
    <definedName name="S0_e_qt">[6]OptionsHW!$C$17:$E$17</definedName>
    <definedName name="SD">#REF!</definedName>
    <definedName name="Shares" localSheetId="19">#REF!</definedName>
    <definedName name="Shares" localSheetId="0">[1]Liquidity1!$I$7:$I$23</definedName>
    <definedName name="Shares" localSheetId="17">#REF!</definedName>
    <definedName name="Shares" localSheetId="20">#REF!</definedName>
    <definedName name="Shares">#REF!</definedName>
    <definedName name="sigma" localSheetId="19">#REF!</definedName>
    <definedName name="sigma" localSheetId="0">[1]Liquidity1!$G$26</definedName>
    <definedName name="sigma" localSheetId="7">[2]Liquidity_VaR!$G$26</definedName>
    <definedName name="sigma" localSheetId="17">#REF!</definedName>
    <definedName name="sigma" localSheetId="20">#REF!</definedName>
    <definedName name="sigma">#REF!</definedName>
    <definedName name="simS" localSheetId="19">#REF!</definedName>
    <definedName name="simS" localSheetId="0">[1]Liquidity1!$G$29</definedName>
    <definedName name="simS" localSheetId="7">[2]Liquidity_VaR!$G$29</definedName>
    <definedName name="simS" localSheetId="17">#REF!</definedName>
    <definedName name="simS" localSheetId="20">#REF!</definedName>
    <definedName name="simS">#REF!</definedName>
    <definedName name="sims_a">[11]VaR1!$I$17:$I$37</definedName>
    <definedName name="sims_h">[11]VaR1!$H$17:$H$37</definedName>
    <definedName name="simSpread" localSheetId="19">#REF!</definedName>
    <definedName name="simSpread" localSheetId="0">[1]Liquidity1!$J$7:$J$23</definedName>
    <definedName name="simSpread" localSheetId="7">[2]Liquidity_VaR!$H$7:$H$23</definedName>
    <definedName name="simSpread" localSheetId="17">#REF!</definedName>
    <definedName name="simSpread" localSheetId="20">#REF!</definedName>
    <definedName name="simSpread">#REF!</definedName>
    <definedName name="simSpreadPerShare" localSheetId="19">#REF!</definedName>
    <definedName name="simSpreadPerShare" localSheetId="0">[1]Liquidity1!$H$7:$H$23</definedName>
    <definedName name="simSpreadPerShare" localSheetId="7">[2]Liquidity_VaR!#REF!</definedName>
    <definedName name="simSpreadPerShare" localSheetId="17">#REF!</definedName>
    <definedName name="simSpreadPerShare" localSheetId="20">#REF!</definedName>
    <definedName name="simSpreadPerShare">#REF!</definedName>
    <definedName name="Spot">[6]fxHW!$F$3:$H$3</definedName>
    <definedName name="spread" localSheetId="19">#REF!</definedName>
    <definedName name="spread" localSheetId="0">[1]Liquidity1!$F$7:$F$23</definedName>
    <definedName name="spread" localSheetId="7">[2]Liquidity_VaR!$F$7:$F$23</definedName>
    <definedName name="spread" localSheetId="17">#REF!</definedName>
    <definedName name="spread" localSheetId="20">#REF!</definedName>
    <definedName name="spread">#REF!</definedName>
    <definedName name="SpreadVaR" localSheetId="19">#REF!</definedName>
    <definedName name="SpreadVaR" localSheetId="17">#REF!</definedName>
    <definedName name="SpreadVaR" localSheetId="20">#REF!</definedName>
    <definedName name="SpreadVaR">#REF!</definedName>
    <definedName name="StartingPortfolio" localSheetId="0">[1]ExporeInf!$C$29:$H$29</definedName>
    <definedName name="StartingPortfolio">[4]ExporeInf!$C$29:$H$29</definedName>
    <definedName name="t" localSheetId="0">#REF!</definedName>
    <definedName name="t">[4]CDS!$B$11:$B$15</definedName>
    <definedName name="t_" localSheetId="0">[3]PD2Spread!$B$23:$B$27</definedName>
    <definedName name="t_">[4]CDS!$B$21:$B$25</definedName>
    <definedName name="table_asf" localSheetId="20">RSF!$C$27:$D$30</definedName>
    <definedName name="table_asf">ASF!$C$31:$D$34</definedName>
    <definedName name="Time">#REF!</definedName>
    <definedName name="Time_" localSheetId="0">[3]Spread2PD!$B$42:$B$46</definedName>
    <definedName name="Time_">[4]Spread2PD!$B$40:$B$44</definedName>
    <definedName name="tmat" localSheetId="0">[1]ExporeInf!$C$3:$H$8</definedName>
    <definedName name="tmat">[4]ExporeInf!$C$3:$H$8</definedName>
    <definedName name="tmat12">#REF!</definedName>
    <definedName name="tmat5" localSheetId="0">[1]ExporeInf!$C$12:$H$17</definedName>
    <definedName name="tmat5">[4]ExporeInf!$C$12:$H$17</definedName>
    <definedName name="tmatInf" localSheetId="0">[1]ExporeInf!$C$21:$H$26</definedName>
    <definedName name="tmatInf">[4]ExporeInf!$C$21:$H$26</definedName>
    <definedName name="u">[7]Options2!$C$6</definedName>
    <definedName name="usd_peso">[8]FX_Intro!$C$65</definedName>
    <definedName name="v" localSheetId="19">#REF!</definedName>
    <definedName name="v" localSheetId="0">[6]Date0Check1!$J$4:$J$23</definedName>
    <definedName name="v" localSheetId="7">#REF!</definedName>
    <definedName name="v" localSheetId="17">#REF!</definedName>
    <definedName name="v" localSheetId="20">#REF!</definedName>
    <definedName name="v">#REF!</definedName>
    <definedName name="value">[9]Curve0!$E$26</definedName>
    <definedName name="value_01">[9]Dur2!$I$12</definedName>
    <definedName name="value_lo">#REF!</definedName>
    <definedName name="value_rf_" localSheetId="0">[3]Spread2PD!$C$42:$C$46</definedName>
    <definedName name="value_rf_">[4]Spread2PD!$C$40:$C$44</definedName>
    <definedName name="weight">[10]CreditMatrix_Weighted!$F$10:$F$109</definedName>
    <definedName name="X">#REF!</definedName>
    <definedName name="X_e_rt">[6]OptionsHW!$C$18:$E$18</definedName>
    <definedName name="y">[9]Bond!$C$8</definedName>
    <definedName name="years">[9]Bond!$C$7</definedName>
    <definedName name="YTM" localSheetId="19">#REF!</definedName>
    <definedName name="YTM" localSheetId="0">#REF!</definedName>
    <definedName name="YTM" localSheetId="7">#REF!</definedName>
    <definedName name="YTM" localSheetId="17">#REF!</definedName>
    <definedName name="YTM" localSheetId="20">#REF!</definedName>
    <definedName name="YTM">#REF!</definedName>
    <definedName name="YTM_rf" localSheetId="19">#REF!</definedName>
    <definedName name="YTM_rf" localSheetId="0">#REF!</definedName>
    <definedName name="YTM_rf" localSheetId="7">#REF!</definedName>
    <definedName name="YTM_rf" localSheetId="17">#REF!</definedName>
    <definedName name="YTM_rf" localSheetId="20">#REF!</definedName>
    <definedName name="YTM_rf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416" i="55" l="1"/>
  <c r="K339" i="55"/>
  <c r="L192" i="55"/>
  <c r="K192" i="55"/>
  <c r="K90" i="55"/>
  <c r="J21" i="55"/>
  <c r="L7" i="55"/>
  <c r="K7" i="55"/>
  <c r="R84" i="45"/>
  <c r="G84" i="45"/>
  <c r="O84" i="45" s="1"/>
  <c r="Q84" i="45" s="1"/>
  <c r="R83" i="45"/>
  <c r="I83" i="45"/>
  <c r="G83" i="45"/>
  <c r="O83" i="45" s="1"/>
  <c r="Q83" i="45" s="1"/>
  <c r="R82" i="45"/>
  <c r="I82" i="45"/>
  <c r="G82" i="45"/>
  <c r="O82" i="45" s="1"/>
  <c r="Q82" i="45" s="1"/>
  <c r="R81" i="45"/>
  <c r="I81" i="45"/>
  <c r="G81" i="45"/>
  <c r="O81" i="45" s="1"/>
  <c r="Q81" i="45" s="1"/>
  <c r="R80" i="45"/>
  <c r="G80" i="45"/>
  <c r="O80" i="45" s="1"/>
  <c r="Q80" i="45" s="1"/>
  <c r="R79" i="45"/>
  <c r="I79" i="45"/>
  <c r="G79" i="45"/>
  <c r="O79" i="45" s="1"/>
  <c r="Q79" i="45" s="1"/>
  <c r="R78" i="45"/>
  <c r="I78" i="45"/>
  <c r="G78" i="45"/>
  <c r="O78" i="45" s="1"/>
  <c r="Q78" i="45" s="1"/>
  <c r="R77" i="45"/>
  <c r="I77" i="45"/>
  <c r="G77" i="45"/>
  <c r="O77" i="45" s="1"/>
  <c r="Q77" i="45" s="1"/>
  <c r="R76" i="45"/>
  <c r="G76" i="45"/>
  <c r="O76" i="45" s="1"/>
  <c r="Q76" i="45" s="1"/>
  <c r="R75" i="45"/>
  <c r="I75" i="45"/>
  <c r="G75" i="45"/>
  <c r="O75" i="45" s="1"/>
  <c r="Q75" i="45" s="1"/>
  <c r="R74" i="45"/>
  <c r="I74" i="45"/>
  <c r="G74" i="45"/>
  <c r="O74" i="45" s="1"/>
  <c r="Q74" i="45" s="1"/>
  <c r="R73" i="45"/>
  <c r="I73" i="45"/>
  <c r="G73" i="45"/>
  <c r="O73" i="45" s="1"/>
  <c r="Q73" i="45" s="1"/>
  <c r="R72" i="45"/>
  <c r="G72" i="45"/>
  <c r="O72" i="45" s="1"/>
  <c r="Q72" i="45" s="1"/>
  <c r="R71" i="45"/>
  <c r="I71" i="45"/>
  <c r="G71" i="45"/>
  <c r="O71" i="45" s="1"/>
  <c r="Q71" i="45" s="1"/>
  <c r="R70" i="45"/>
  <c r="I70" i="45"/>
  <c r="G70" i="45"/>
  <c r="O70" i="45" s="1"/>
  <c r="Q70" i="45" s="1"/>
  <c r="R69" i="45"/>
  <c r="I69" i="45"/>
  <c r="G69" i="45"/>
  <c r="O69" i="45" s="1"/>
  <c r="Q69" i="45" s="1"/>
  <c r="R68" i="45"/>
  <c r="G68" i="45"/>
  <c r="I68" i="45" s="1"/>
  <c r="R67" i="45"/>
  <c r="I67" i="45"/>
  <c r="G67" i="45"/>
  <c r="O67" i="45" s="1"/>
  <c r="Q67" i="45" s="1"/>
  <c r="R66" i="45"/>
  <c r="I66" i="45"/>
  <c r="G66" i="45"/>
  <c r="O66" i="45" s="1"/>
  <c r="Q66" i="45" s="1"/>
  <c r="R65" i="45"/>
  <c r="I65" i="45"/>
  <c r="G65" i="45"/>
  <c r="O65" i="45" s="1"/>
  <c r="Q65" i="45" s="1"/>
  <c r="R64" i="45"/>
  <c r="G64" i="45"/>
  <c r="I64" i="45" s="1"/>
  <c r="R63" i="45"/>
  <c r="I63" i="45"/>
  <c r="G63" i="45"/>
  <c r="O63" i="45" s="1"/>
  <c r="Q63" i="45" s="1"/>
  <c r="R62" i="45"/>
  <c r="I62" i="45"/>
  <c r="G62" i="45"/>
  <c r="O62" i="45" s="1"/>
  <c r="Q62" i="45" s="1"/>
  <c r="R61" i="45"/>
  <c r="I61" i="45"/>
  <c r="G61" i="45"/>
  <c r="O61" i="45" s="1"/>
  <c r="Q61" i="45" s="1"/>
  <c r="R60" i="45"/>
  <c r="G60" i="45"/>
  <c r="I60" i="45" s="1"/>
  <c r="R59" i="45"/>
  <c r="I59" i="45"/>
  <c r="G59" i="45"/>
  <c r="O59" i="45" s="1"/>
  <c r="Q59" i="45" s="1"/>
  <c r="R58" i="45"/>
  <c r="I58" i="45"/>
  <c r="G58" i="45"/>
  <c r="O58" i="45" s="1"/>
  <c r="Q58" i="45" s="1"/>
  <c r="R57" i="45"/>
  <c r="I57" i="45"/>
  <c r="G57" i="45"/>
  <c r="O57" i="45" s="1"/>
  <c r="Q57" i="45" s="1"/>
  <c r="R56" i="45"/>
  <c r="G56" i="45"/>
  <c r="I56" i="45" s="1"/>
  <c r="R55" i="45"/>
  <c r="I55" i="45"/>
  <c r="G55" i="45"/>
  <c r="O55" i="45" s="1"/>
  <c r="Q55" i="45" s="1"/>
  <c r="R54" i="45"/>
  <c r="I54" i="45"/>
  <c r="G54" i="45"/>
  <c r="O54" i="45" s="1"/>
  <c r="Q54" i="45" s="1"/>
  <c r="R53" i="45"/>
  <c r="I53" i="45"/>
  <c r="G53" i="45"/>
  <c r="O53" i="45" s="1"/>
  <c r="Q53" i="45" s="1"/>
  <c r="R52" i="45"/>
  <c r="G52" i="45"/>
  <c r="O52" i="45" s="1"/>
  <c r="Q52" i="45" s="1"/>
  <c r="R51" i="45"/>
  <c r="I51" i="45"/>
  <c r="G51" i="45"/>
  <c r="O51" i="45" s="1"/>
  <c r="Q51" i="45" s="1"/>
  <c r="R50" i="45"/>
  <c r="I50" i="45"/>
  <c r="G50" i="45"/>
  <c r="O50" i="45" s="1"/>
  <c r="Q50" i="45" s="1"/>
  <c r="R49" i="45"/>
  <c r="I49" i="45"/>
  <c r="G49" i="45"/>
  <c r="O49" i="45" s="1"/>
  <c r="Q49" i="45" s="1"/>
  <c r="R48" i="45"/>
  <c r="G48" i="45"/>
  <c r="O48" i="45" s="1"/>
  <c r="Q48" i="45" s="1"/>
  <c r="R47" i="45"/>
  <c r="I47" i="45"/>
  <c r="G47" i="45"/>
  <c r="O47" i="45" s="1"/>
  <c r="Q47" i="45" s="1"/>
  <c r="R46" i="45"/>
  <c r="I46" i="45"/>
  <c r="G46" i="45"/>
  <c r="O46" i="45" s="1"/>
  <c r="Q46" i="45" s="1"/>
  <c r="R45" i="45"/>
  <c r="I45" i="45"/>
  <c r="G45" i="45"/>
  <c r="O45" i="45" s="1"/>
  <c r="Q45" i="45" s="1"/>
  <c r="R44" i="45"/>
  <c r="G44" i="45"/>
  <c r="O44" i="45" s="1"/>
  <c r="Q44" i="45" s="1"/>
  <c r="R43" i="45"/>
  <c r="I43" i="45"/>
  <c r="G43" i="45"/>
  <c r="O43" i="45" s="1"/>
  <c r="Q43" i="45" s="1"/>
  <c r="R42" i="45"/>
  <c r="I42" i="45"/>
  <c r="G42" i="45"/>
  <c r="O42" i="45" s="1"/>
  <c r="Q42" i="45" s="1"/>
  <c r="R41" i="45"/>
  <c r="I41" i="45"/>
  <c r="G41" i="45"/>
  <c r="O41" i="45" s="1"/>
  <c r="Q41" i="45" s="1"/>
  <c r="R40" i="45"/>
  <c r="G40" i="45"/>
  <c r="O40" i="45" s="1"/>
  <c r="Q40" i="45" s="1"/>
  <c r="R39" i="45"/>
  <c r="I39" i="45"/>
  <c r="G39" i="45"/>
  <c r="O39" i="45" s="1"/>
  <c r="Q39" i="45" s="1"/>
  <c r="R38" i="45"/>
  <c r="I38" i="45"/>
  <c r="G38" i="45"/>
  <c r="O38" i="45" s="1"/>
  <c r="Q38" i="45" s="1"/>
  <c r="R37" i="45"/>
  <c r="I37" i="45"/>
  <c r="G37" i="45"/>
  <c r="O37" i="45" s="1"/>
  <c r="Q37" i="45" s="1"/>
  <c r="R36" i="45"/>
  <c r="G36" i="45"/>
  <c r="I36" i="45" s="1"/>
  <c r="R35" i="45"/>
  <c r="I35" i="45"/>
  <c r="G35" i="45"/>
  <c r="O35" i="45" s="1"/>
  <c r="Q35" i="45" s="1"/>
  <c r="R34" i="45"/>
  <c r="I34" i="45"/>
  <c r="G34" i="45"/>
  <c r="O34" i="45" s="1"/>
  <c r="Q34" i="45" s="1"/>
  <c r="R33" i="45"/>
  <c r="I33" i="45"/>
  <c r="G33" i="45"/>
  <c r="O33" i="45" s="1"/>
  <c r="Q33" i="45" s="1"/>
  <c r="R32" i="45"/>
  <c r="G32" i="45"/>
  <c r="I32" i="45" s="1"/>
  <c r="R31" i="45"/>
  <c r="I31" i="45"/>
  <c r="G31" i="45"/>
  <c r="O31" i="45" s="1"/>
  <c r="Q31" i="45" s="1"/>
  <c r="R30" i="45"/>
  <c r="I30" i="45"/>
  <c r="G30" i="45"/>
  <c r="O30" i="45" s="1"/>
  <c r="Q30" i="45" s="1"/>
  <c r="R29" i="45"/>
  <c r="I29" i="45"/>
  <c r="G29" i="45"/>
  <c r="O29" i="45" s="1"/>
  <c r="Q29" i="45" s="1"/>
  <c r="R28" i="45"/>
  <c r="G28" i="45"/>
  <c r="I28" i="45" s="1"/>
  <c r="R27" i="45"/>
  <c r="I27" i="45"/>
  <c r="G27" i="45"/>
  <c r="O27" i="45" s="1"/>
  <c r="Q27" i="45" s="1"/>
  <c r="R26" i="45"/>
  <c r="I26" i="45"/>
  <c r="G26" i="45"/>
  <c r="O26" i="45" s="1"/>
  <c r="Q26" i="45" s="1"/>
  <c r="R25" i="45"/>
  <c r="I25" i="45"/>
  <c r="G25" i="45"/>
  <c r="O25" i="45" s="1"/>
  <c r="Q25" i="45" s="1"/>
  <c r="R24" i="45"/>
  <c r="G24" i="45"/>
  <c r="I24" i="45" s="1"/>
  <c r="R23" i="45"/>
  <c r="I23" i="45"/>
  <c r="G23" i="45"/>
  <c r="O23" i="45" s="1"/>
  <c r="Q23" i="45" s="1"/>
  <c r="R22" i="45"/>
  <c r="I22" i="45"/>
  <c r="G22" i="45"/>
  <c r="O22" i="45" s="1"/>
  <c r="Q22" i="45" s="1"/>
  <c r="R21" i="45"/>
  <c r="I21" i="45"/>
  <c r="G21" i="45"/>
  <c r="O21" i="45" s="1"/>
  <c r="Q21" i="45" s="1"/>
  <c r="R20" i="45"/>
  <c r="G20" i="45"/>
  <c r="I20" i="45" s="1"/>
  <c r="R19" i="45"/>
  <c r="I19" i="45"/>
  <c r="G19" i="45"/>
  <c r="O19" i="45" s="1"/>
  <c r="Q19" i="45" s="1"/>
  <c r="R18" i="45"/>
  <c r="I18" i="45"/>
  <c r="G18" i="45"/>
  <c r="O18" i="45" s="1"/>
  <c r="Q18" i="45" s="1"/>
  <c r="R17" i="45"/>
  <c r="I17" i="45"/>
  <c r="G17" i="45"/>
  <c r="O17" i="45" s="1"/>
  <c r="Q17" i="45" s="1"/>
  <c r="R16" i="45"/>
  <c r="G16" i="45"/>
  <c r="O16" i="45" s="1"/>
  <c r="Q16" i="45" s="1"/>
  <c r="R15" i="45"/>
  <c r="I15" i="45"/>
  <c r="G15" i="45"/>
  <c r="O15" i="45" s="1"/>
  <c r="Q15" i="45" s="1"/>
  <c r="R14" i="45"/>
  <c r="I14" i="45"/>
  <c r="G14" i="45"/>
  <c r="O14" i="45" s="1"/>
  <c r="Q14" i="45" s="1"/>
  <c r="R13" i="45"/>
  <c r="I13" i="45"/>
  <c r="G13" i="45"/>
  <c r="O13" i="45" s="1"/>
  <c r="Q13" i="45" s="1"/>
  <c r="R12" i="45"/>
  <c r="G12" i="45"/>
  <c r="O12" i="45" s="1"/>
  <c r="Q12" i="45" s="1"/>
  <c r="R11" i="45"/>
  <c r="I11" i="45"/>
  <c r="G11" i="45"/>
  <c r="O11" i="45" s="1"/>
  <c r="Q11" i="45" s="1"/>
  <c r="R10" i="45"/>
  <c r="I10" i="45"/>
  <c r="G10" i="45"/>
  <c r="O10" i="45" s="1"/>
  <c r="Q10" i="45" s="1"/>
  <c r="R9" i="45"/>
  <c r="I9" i="45"/>
  <c r="G9" i="45"/>
  <c r="O9" i="45" s="1"/>
  <c r="Q9" i="45" s="1"/>
  <c r="R8" i="45"/>
  <c r="G8" i="45"/>
  <c r="O8" i="45" s="1"/>
  <c r="Q8" i="45" s="1"/>
  <c r="R7" i="45"/>
  <c r="I7" i="45"/>
  <c r="G7" i="45"/>
  <c r="O7" i="45" s="1"/>
  <c r="Q7" i="45" s="1"/>
  <c r="R6" i="45"/>
  <c r="I6" i="45"/>
  <c r="G6" i="45"/>
  <c r="O6" i="45" s="1"/>
  <c r="Q6" i="45" s="1"/>
  <c r="R5" i="45"/>
  <c r="I5" i="45"/>
  <c r="G5" i="45"/>
  <c r="O5" i="45" s="1"/>
  <c r="Q5" i="45" s="1"/>
  <c r="R4" i="45"/>
  <c r="G4" i="45"/>
  <c r="O4" i="45" s="1"/>
  <c r="Q4" i="45" s="1"/>
  <c r="S20" i="45" l="1"/>
  <c r="I80" i="45"/>
  <c r="O28" i="45"/>
  <c r="Q28" i="45" s="1"/>
  <c r="S32" i="45" s="1"/>
  <c r="S52" i="45"/>
  <c r="S56" i="45"/>
  <c r="O60" i="45"/>
  <c r="Q60" i="45" s="1"/>
  <c r="S64" i="45" s="1"/>
  <c r="S76" i="45"/>
  <c r="S12" i="45"/>
  <c r="S44" i="45"/>
  <c r="I16" i="45"/>
  <c r="I76" i="45"/>
  <c r="O24" i="45"/>
  <c r="Q24" i="45" s="1"/>
  <c r="S28" i="45" s="1"/>
  <c r="I48" i="45"/>
  <c r="O56" i="45"/>
  <c r="Q56" i="45" s="1"/>
  <c r="S60" i="45" s="1"/>
  <c r="I4" i="45"/>
  <c r="I12" i="45"/>
  <c r="I44" i="45"/>
  <c r="S8" i="45"/>
  <c r="S80" i="45"/>
  <c r="S84" i="45"/>
  <c r="S16" i="45"/>
  <c r="S48" i="45"/>
  <c r="O36" i="45"/>
  <c r="Q36" i="45" s="1"/>
  <c r="S40" i="45" s="1"/>
  <c r="O68" i="45"/>
  <c r="Q68" i="45" s="1"/>
  <c r="S72" i="45" s="1"/>
  <c r="I84" i="45"/>
  <c r="O32" i="45"/>
  <c r="Q32" i="45" s="1"/>
  <c r="S36" i="45" s="1"/>
  <c r="I52" i="45"/>
  <c r="O64" i="45"/>
  <c r="Q64" i="45" s="1"/>
  <c r="S68" i="45" s="1"/>
  <c r="I8" i="45"/>
  <c r="O20" i="45"/>
  <c r="Q20" i="45" s="1"/>
  <c r="S24" i="45" s="1"/>
  <c r="I40" i="45"/>
  <c r="I72" i="45"/>
  <c r="K4" i="45" l="1"/>
  <c r="U4" i="45"/>
  <c r="K15" i="30" l="1"/>
  <c r="J15" i="30"/>
  <c r="I15" i="30"/>
  <c r="H15" i="30"/>
  <c r="G15" i="30"/>
  <c r="J19" i="30"/>
  <c r="H19" i="30"/>
  <c r="P20" i="30" a="1"/>
  <c r="P20" i="30" s="1"/>
  <c r="S20" i="30"/>
  <c r="T20" i="30"/>
  <c r="P21" i="30"/>
  <c r="R21" i="30"/>
  <c r="Q22" i="30"/>
  <c r="R22" i="30"/>
  <c r="S22" i="30"/>
  <c r="P23" i="30"/>
  <c r="T23" i="30"/>
  <c r="B2" i="44"/>
  <c r="C2" i="44"/>
  <c r="D2" i="44"/>
  <c r="E2" i="44"/>
  <c r="F2" i="44"/>
  <c r="G2" i="44"/>
  <c r="H2" i="44"/>
  <c r="I2" i="44"/>
  <c r="J2" i="44"/>
  <c r="K2" i="44"/>
  <c r="L2" i="44"/>
  <c r="M2" i="44"/>
  <c r="N2" i="44"/>
  <c r="O2" i="44"/>
  <c r="P2" i="44"/>
  <c r="Q2" i="44"/>
  <c r="R2" i="44"/>
  <c r="S2" i="44"/>
  <c r="T2" i="44"/>
  <c r="U2" i="44"/>
  <c r="V2" i="44"/>
  <c r="W2" i="44"/>
  <c r="X2" i="44"/>
  <c r="Y2" i="44"/>
  <c r="Z2" i="44"/>
  <c r="AA2" i="44"/>
  <c r="AB2" i="44"/>
  <c r="AC2" i="44"/>
  <c r="AD2" i="44"/>
  <c r="AE2" i="44"/>
  <c r="B3" i="44"/>
  <c r="C3" i="44"/>
  <c r="D3" i="44"/>
  <c r="E3" i="44"/>
  <c r="F3" i="44"/>
  <c r="G3" i="44"/>
  <c r="H3" i="44"/>
  <c r="I3" i="44"/>
  <c r="J3" i="44"/>
  <c r="K3" i="44"/>
  <c r="L3" i="44"/>
  <c r="M3" i="44"/>
  <c r="N3" i="44"/>
  <c r="O3" i="44"/>
  <c r="P3" i="44"/>
  <c r="Q3" i="44"/>
  <c r="R3" i="44"/>
  <c r="S3" i="44"/>
  <c r="T3" i="44"/>
  <c r="U3" i="44"/>
  <c r="V3" i="44"/>
  <c r="W3" i="44"/>
  <c r="X3" i="44"/>
  <c r="Y3" i="44"/>
  <c r="Z3" i="44"/>
  <c r="AA3" i="44"/>
  <c r="AB3" i="44"/>
  <c r="AC3" i="44"/>
  <c r="AD3" i="44"/>
  <c r="AE3" i="44"/>
  <c r="B4" i="44"/>
  <c r="C4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Q4" i="44"/>
  <c r="R4" i="44"/>
  <c r="S4" i="44"/>
  <c r="T4" i="44"/>
  <c r="U4" i="44"/>
  <c r="V4" i="44"/>
  <c r="W4" i="44"/>
  <c r="X4" i="44"/>
  <c r="Y4" i="44"/>
  <c r="Z4" i="44"/>
  <c r="AA4" i="44"/>
  <c r="AB4" i="44"/>
  <c r="AC4" i="44"/>
  <c r="AD4" i="44"/>
  <c r="AE4" i="44"/>
  <c r="B5" i="44"/>
  <c r="C5" i="44"/>
  <c r="D5" i="44"/>
  <c r="E5" i="44"/>
  <c r="F5" i="44"/>
  <c r="G5" i="44"/>
  <c r="H5" i="44"/>
  <c r="I5" i="44"/>
  <c r="J5" i="44"/>
  <c r="K5" i="44"/>
  <c r="L5" i="44"/>
  <c r="M5" i="44"/>
  <c r="N5" i="44"/>
  <c r="O5" i="44"/>
  <c r="P5" i="44"/>
  <c r="Q5" i="44"/>
  <c r="R5" i="44"/>
  <c r="S5" i="44"/>
  <c r="T5" i="44"/>
  <c r="U5" i="44"/>
  <c r="V5" i="44"/>
  <c r="W5" i="44"/>
  <c r="X5" i="44"/>
  <c r="Y5" i="44"/>
  <c r="Z5" i="44"/>
  <c r="AA5" i="44"/>
  <c r="AB5" i="44"/>
  <c r="AC5" i="44"/>
  <c r="AD5" i="44"/>
  <c r="AE5" i="44"/>
  <c r="B6" i="44"/>
  <c r="C6" i="44"/>
  <c r="D6" i="44"/>
  <c r="E6" i="44"/>
  <c r="F6" i="44"/>
  <c r="G6" i="44"/>
  <c r="H6" i="44"/>
  <c r="I6" i="44"/>
  <c r="J6" i="44"/>
  <c r="K6" i="44"/>
  <c r="L6" i="44"/>
  <c r="M6" i="44"/>
  <c r="N6" i="44"/>
  <c r="O6" i="44"/>
  <c r="P6" i="44"/>
  <c r="Q6" i="44"/>
  <c r="R6" i="44"/>
  <c r="S6" i="44"/>
  <c r="T6" i="44"/>
  <c r="U6" i="44"/>
  <c r="V6" i="44"/>
  <c r="W6" i="44"/>
  <c r="X6" i="44"/>
  <c r="Y6" i="44"/>
  <c r="Z6" i="44"/>
  <c r="AA6" i="44"/>
  <c r="AB6" i="44"/>
  <c r="AC6" i="44"/>
  <c r="AD6" i="44"/>
  <c r="AE6" i="44"/>
  <c r="B7" i="44"/>
  <c r="C7" i="44"/>
  <c r="D7" i="44"/>
  <c r="E7" i="44"/>
  <c r="F7" i="44"/>
  <c r="G7" i="44"/>
  <c r="H7" i="44"/>
  <c r="I7" i="44"/>
  <c r="J7" i="44"/>
  <c r="K7" i="44"/>
  <c r="L7" i="44"/>
  <c r="M7" i="44"/>
  <c r="Q7" i="44"/>
  <c r="R7" i="44"/>
  <c r="S7" i="44"/>
  <c r="T7" i="44"/>
  <c r="U7" i="44"/>
  <c r="V7" i="44"/>
  <c r="W7" i="44"/>
  <c r="X7" i="44"/>
  <c r="Y7" i="44"/>
  <c r="Z7" i="44"/>
  <c r="AA7" i="44"/>
  <c r="AB7" i="44"/>
  <c r="AC7" i="44"/>
  <c r="AD7" i="44"/>
  <c r="AE7" i="44"/>
  <c r="B8" i="44"/>
  <c r="C8" i="44"/>
  <c r="D8" i="44"/>
  <c r="E8" i="44"/>
  <c r="F8" i="44"/>
  <c r="G8" i="44"/>
  <c r="H8" i="44"/>
  <c r="I8" i="44"/>
  <c r="J8" i="44"/>
  <c r="K8" i="44"/>
  <c r="L8" i="44"/>
  <c r="M8" i="44"/>
  <c r="Q8" i="44"/>
  <c r="R8" i="44"/>
  <c r="S8" i="44"/>
  <c r="T8" i="44"/>
  <c r="U8" i="44"/>
  <c r="V8" i="44"/>
  <c r="W8" i="44"/>
  <c r="X8" i="44"/>
  <c r="Y8" i="44"/>
  <c r="Z8" i="44"/>
  <c r="AA8" i="44"/>
  <c r="AB8" i="44"/>
  <c r="AC8" i="44"/>
  <c r="AD8" i="44"/>
  <c r="AE8" i="44"/>
  <c r="B9" i="44"/>
  <c r="C9" i="44"/>
  <c r="D9" i="44"/>
  <c r="E9" i="44"/>
  <c r="F9" i="44"/>
  <c r="G9" i="44"/>
  <c r="H9" i="44"/>
  <c r="I9" i="44"/>
  <c r="J9" i="44"/>
  <c r="K9" i="44"/>
  <c r="L9" i="44"/>
  <c r="M9" i="44"/>
  <c r="Q9" i="44"/>
  <c r="R9" i="44"/>
  <c r="S9" i="44"/>
  <c r="T9" i="44"/>
  <c r="U9" i="44"/>
  <c r="V9" i="44"/>
  <c r="W9" i="44"/>
  <c r="X9" i="44"/>
  <c r="Y9" i="44"/>
  <c r="Z9" i="44"/>
  <c r="AA9" i="44"/>
  <c r="AB9" i="44"/>
  <c r="AC9" i="44"/>
  <c r="AD9" i="44"/>
  <c r="AE9" i="44"/>
  <c r="B10" i="44"/>
  <c r="C10" i="44"/>
  <c r="D10" i="44"/>
  <c r="E10" i="44"/>
  <c r="F10" i="44"/>
  <c r="G10" i="44"/>
  <c r="H10" i="44"/>
  <c r="I10" i="44"/>
  <c r="J10" i="44"/>
  <c r="K10" i="44"/>
  <c r="L10" i="44"/>
  <c r="M10" i="44"/>
  <c r="N10" i="44"/>
  <c r="O10" i="44"/>
  <c r="P10" i="44"/>
  <c r="Q10" i="44"/>
  <c r="R10" i="44"/>
  <c r="S10" i="44"/>
  <c r="T10" i="44"/>
  <c r="U10" i="44"/>
  <c r="V10" i="44"/>
  <c r="W10" i="44"/>
  <c r="X10" i="44"/>
  <c r="Y10" i="44"/>
  <c r="Z10" i="44"/>
  <c r="AA10" i="44"/>
  <c r="AB10" i="44"/>
  <c r="AC10" i="44"/>
  <c r="AD10" i="44"/>
  <c r="AE10" i="44"/>
  <c r="B11" i="44"/>
  <c r="C11" i="44"/>
  <c r="D11" i="44"/>
  <c r="E11" i="44"/>
  <c r="F11" i="44"/>
  <c r="G11" i="44"/>
  <c r="H11" i="44"/>
  <c r="I11" i="44"/>
  <c r="J11" i="44"/>
  <c r="K11" i="44"/>
  <c r="L11" i="44"/>
  <c r="M11" i="44"/>
  <c r="N11" i="44"/>
  <c r="O11" i="44"/>
  <c r="P11" i="44"/>
  <c r="Q11" i="44"/>
  <c r="R11" i="44"/>
  <c r="S11" i="44"/>
  <c r="T11" i="44"/>
  <c r="U11" i="44"/>
  <c r="V11" i="44"/>
  <c r="W11" i="44"/>
  <c r="X11" i="44"/>
  <c r="Y11" i="44"/>
  <c r="Z11" i="44"/>
  <c r="AA11" i="44"/>
  <c r="AB11" i="44"/>
  <c r="AC11" i="44"/>
  <c r="AD11" i="44"/>
  <c r="AE11" i="44"/>
  <c r="B12" i="44"/>
  <c r="C12" i="44"/>
  <c r="D12" i="44"/>
  <c r="E12" i="44"/>
  <c r="F12" i="44"/>
  <c r="G12" i="44"/>
  <c r="H12" i="44"/>
  <c r="I12" i="44"/>
  <c r="J12" i="44"/>
  <c r="K12" i="44"/>
  <c r="L12" i="44"/>
  <c r="M12" i="44"/>
  <c r="N12" i="44"/>
  <c r="O12" i="44"/>
  <c r="P12" i="44"/>
  <c r="Q12" i="44"/>
  <c r="R12" i="44"/>
  <c r="S12" i="44"/>
  <c r="T12" i="44"/>
  <c r="U12" i="44"/>
  <c r="V12" i="44"/>
  <c r="W12" i="44"/>
  <c r="X12" i="44"/>
  <c r="Y12" i="44"/>
  <c r="Z12" i="44"/>
  <c r="AA12" i="44"/>
  <c r="AB12" i="44"/>
  <c r="AC12" i="44"/>
  <c r="AD12" i="44"/>
  <c r="AE12" i="44"/>
  <c r="B13" i="44"/>
  <c r="C13" i="44"/>
  <c r="D13" i="44"/>
  <c r="E13" i="44"/>
  <c r="F13" i="44"/>
  <c r="G13" i="44"/>
  <c r="H13" i="44"/>
  <c r="I13" i="44"/>
  <c r="J13" i="44"/>
  <c r="K13" i="44"/>
  <c r="L13" i="44"/>
  <c r="M13" i="44"/>
  <c r="N13" i="44"/>
  <c r="O13" i="44"/>
  <c r="P13" i="44"/>
  <c r="Q13" i="44"/>
  <c r="R13" i="44"/>
  <c r="S13" i="44"/>
  <c r="T13" i="44"/>
  <c r="U13" i="44"/>
  <c r="V13" i="44"/>
  <c r="W13" i="44"/>
  <c r="X13" i="44"/>
  <c r="Y13" i="44"/>
  <c r="Z13" i="44"/>
  <c r="AA13" i="44"/>
  <c r="AB13" i="44"/>
  <c r="AC13" i="44"/>
  <c r="AD13" i="44"/>
  <c r="AE13" i="44"/>
  <c r="B2" i="43"/>
  <c r="C2" i="43"/>
  <c r="D2" i="43"/>
  <c r="E2" i="43"/>
  <c r="F2" i="43"/>
  <c r="G2" i="43"/>
  <c r="H2" i="43"/>
  <c r="I2" i="43"/>
  <c r="J2" i="43"/>
  <c r="K2" i="43"/>
  <c r="L2" i="43"/>
  <c r="M2" i="43"/>
  <c r="N2" i="43"/>
  <c r="O2" i="43"/>
  <c r="P2" i="43"/>
  <c r="Q2" i="43"/>
  <c r="R2" i="43"/>
  <c r="S2" i="43"/>
  <c r="T2" i="43"/>
  <c r="U2" i="43"/>
  <c r="V2" i="43"/>
  <c r="W2" i="43"/>
  <c r="X2" i="43"/>
  <c r="Y2" i="43"/>
  <c r="Z2" i="43"/>
  <c r="AA2" i="43"/>
  <c r="AB2" i="43"/>
  <c r="AC2" i="43"/>
  <c r="AD2" i="43"/>
  <c r="AE2" i="43"/>
  <c r="B3" i="43"/>
  <c r="C3" i="43"/>
  <c r="D3" i="43"/>
  <c r="E3" i="43"/>
  <c r="F3" i="43"/>
  <c r="G3" i="43"/>
  <c r="H3" i="43"/>
  <c r="I3" i="43"/>
  <c r="J3" i="43"/>
  <c r="K3" i="43"/>
  <c r="L3" i="43"/>
  <c r="M3" i="43"/>
  <c r="N3" i="43"/>
  <c r="O3" i="43"/>
  <c r="P3" i="43"/>
  <c r="Q3" i="43"/>
  <c r="R3" i="43"/>
  <c r="S3" i="43"/>
  <c r="T3" i="43"/>
  <c r="U3" i="43"/>
  <c r="V3" i="43"/>
  <c r="W3" i="43"/>
  <c r="X3" i="43"/>
  <c r="Y3" i="43"/>
  <c r="Z3" i="43"/>
  <c r="AA3" i="43"/>
  <c r="AB3" i="43"/>
  <c r="AC3" i="43"/>
  <c r="AD3" i="43"/>
  <c r="AE3" i="43"/>
  <c r="B4" i="43"/>
  <c r="C4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Q4" i="43"/>
  <c r="R4" i="43"/>
  <c r="S4" i="43"/>
  <c r="T4" i="43"/>
  <c r="U4" i="43"/>
  <c r="V4" i="43"/>
  <c r="W4" i="43"/>
  <c r="X4" i="43"/>
  <c r="Y4" i="43"/>
  <c r="Z4" i="43"/>
  <c r="AA4" i="43"/>
  <c r="AB4" i="43"/>
  <c r="AC4" i="43"/>
  <c r="AD4" i="43"/>
  <c r="AE4" i="43"/>
  <c r="B5" i="43"/>
  <c r="C5" i="43"/>
  <c r="D5" i="43"/>
  <c r="E5" i="43"/>
  <c r="F5" i="43"/>
  <c r="G5" i="43"/>
  <c r="H5" i="43"/>
  <c r="I5" i="43"/>
  <c r="J5" i="43"/>
  <c r="K5" i="43"/>
  <c r="L5" i="43"/>
  <c r="M5" i="43"/>
  <c r="N5" i="43"/>
  <c r="O5" i="43"/>
  <c r="P5" i="43"/>
  <c r="Q5" i="43"/>
  <c r="R5" i="43"/>
  <c r="S5" i="43"/>
  <c r="T5" i="43"/>
  <c r="U5" i="43"/>
  <c r="V5" i="43"/>
  <c r="W5" i="43"/>
  <c r="X5" i="43"/>
  <c r="Y5" i="43"/>
  <c r="Z5" i="43"/>
  <c r="AA5" i="43"/>
  <c r="AB5" i="43"/>
  <c r="AC5" i="43"/>
  <c r="AD5" i="43"/>
  <c r="AE5" i="43"/>
  <c r="B6" i="43"/>
  <c r="C6" i="43"/>
  <c r="D6" i="43"/>
  <c r="E6" i="43"/>
  <c r="F6" i="43"/>
  <c r="G6" i="43"/>
  <c r="H6" i="43"/>
  <c r="I6" i="43"/>
  <c r="J6" i="43"/>
  <c r="K6" i="43"/>
  <c r="L6" i="43"/>
  <c r="M6" i="43"/>
  <c r="N6" i="43"/>
  <c r="O6" i="43"/>
  <c r="P6" i="43"/>
  <c r="Q6" i="43"/>
  <c r="R6" i="43"/>
  <c r="S6" i="43"/>
  <c r="T6" i="43"/>
  <c r="U6" i="43"/>
  <c r="V6" i="43"/>
  <c r="W6" i="43"/>
  <c r="X6" i="43"/>
  <c r="Y6" i="43"/>
  <c r="Z6" i="43"/>
  <c r="AA6" i="43"/>
  <c r="AB6" i="43"/>
  <c r="AC6" i="43"/>
  <c r="AD6" i="43"/>
  <c r="AE6" i="43"/>
  <c r="B7" i="43"/>
  <c r="C7" i="43"/>
  <c r="D7" i="43"/>
  <c r="E7" i="43"/>
  <c r="F7" i="43"/>
  <c r="G7" i="43"/>
  <c r="H7" i="43"/>
  <c r="I7" i="43"/>
  <c r="J7" i="43"/>
  <c r="K7" i="43"/>
  <c r="L7" i="43"/>
  <c r="M7" i="43"/>
  <c r="Q7" i="43"/>
  <c r="R7" i="43"/>
  <c r="S7" i="43"/>
  <c r="T7" i="43"/>
  <c r="U7" i="43"/>
  <c r="V7" i="43"/>
  <c r="W7" i="43"/>
  <c r="X7" i="43"/>
  <c r="Y7" i="43"/>
  <c r="Z7" i="43"/>
  <c r="AA7" i="43"/>
  <c r="AB7" i="43"/>
  <c r="AC7" i="43"/>
  <c r="AD7" i="43"/>
  <c r="AE7" i="43"/>
  <c r="B8" i="43"/>
  <c r="C8" i="43"/>
  <c r="D8" i="43"/>
  <c r="E8" i="43"/>
  <c r="F8" i="43"/>
  <c r="G8" i="43"/>
  <c r="H8" i="43"/>
  <c r="I8" i="43"/>
  <c r="J8" i="43"/>
  <c r="K8" i="43"/>
  <c r="L8" i="43"/>
  <c r="M8" i="43"/>
  <c r="Q8" i="43"/>
  <c r="R8" i="43"/>
  <c r="S8" i="43"/>
  <c r="T8" i="43"/>
  <c r="U8" i="43"/>
  <c r="V8" i="43"/>
  <c r="W8" i="43"/>
  <c r="X8" i="43"/>
  <c r="Y8" i="43"/>
  <c r="Z8" i="43"/>
  <c r="AA8" i="43"/>
  <c r="AB8" i="43"/>
  <c r="AC8" i="43"/>
  <c r="AD8" i="43"/>
  <c r="AE8" i="43"/>
  <c r="B9" i="43"/>
  <c r="C9" i="43"/>
  <c r="D9" i="43"/>
  <c r="E9" i="43"/>
  <c r="F9" i="43"/>
  <c r="G9" i="43"/>
  <c r="H9" i="43"/>
  <c r="I9" i="43"/>
  <c r="J9" i="43"/>
  <c r="K9" i="43"/>
  <c r="L9" i="43"/>
  <c r="M9" i="43"/>
  <c r="Q9" i="43"/>
  <c r="R9" i="43"/>
  <c r="S9" i="43"/>
  <c r="T9" i="43"/>
  <c r="U9" i="43"/>
  <c r="V9" i="43"/>
  <c r="W9" i="43"/>
  <c r="X9" i="43"/>
  <c r="Y9" i="43"/>
  <c r="Z9" i="43"/>
  <c r="AA9" i="43"/>
  <c r="AB9" i="43"/>
  <c r="AC9" i="43"/>
  <c r="AD9" i="43"/>
  <c r="AE9" i="43"/>
  <c r="B10" i="43"/>
  <c r="C10" i="43"/>
  <c r="D10" i="43"/>
  <c r="E10" i="43"/>
  <c r="F10" i="43"/>
  <c r="G10" i="43"/>
  <c r="H10" i="43"/>
  <c r="I10" i="43"/>
  <c r="J10" i="43"/>
  <c r="K10" i="43"/>
  <c r="L10" i="43"/>
  <c r="M10" i="43"/>
  <c r="N10" i="43"/>
  <c r="O10" i="43"/>
  <c r="P10" i="43"/>
  <c r="Q10" i="43"/>
  <c r="R10" i="43"/>
  <c r="S10" i="43"/>
  <c r="T10" i="43"/>
  <c r="U10" i="43"/>
  <c r="V10" i="43"/>
  <c r="W10" i="43"/>
  <c r="X10" i="43"/>
  <c r="Y10" i="43"/>
  <c r="Z10" i="43"/>
  <c r="AA10" i="43"/>
  <c r="AB10" i="43"/>
  <c r="AC10" i="43"/>
  <c r="AD10" i="43"/>
  <c r="AE10" i="43"/>
  <c r="B11" i="43"/>
  <c r="C11" i="43"/>
  <c r="D11" i="43"/>
  <c r="E11" i="43"/>
  <c r="F11" i="43"/>
  <c r="G11" i="43"/>
  <c r="H11" i="43"/>
  <c r="I11" i="43"/>
  <c r="J11" i="43"/>
  <c r="K11" i="43"/>
  <c r="L11" i="43"/>
  <c r="M11" i="43"/>
  <c r="N11" i="43"/>
  <c r="O11" i="43"/>
  <c r="P11" i="43"/>
  <c r="Q11" i="43"/>
  <c r="R11" i="43"/>
  <c r="S11" i="43"/>
  <c r="T11" i="43"/>
  <c r="U11" i="43"/>
  <c r="V11" i="43"/>
  <c r="W11" i="43"/>
  <c r="X11" i="43"/>
  <c r="Y11" i="43"/>
  <c r="Z11" i="43"/>
  <c r="AA11" i="43"/>
  <c r="AB11" i="43"/>
  <c r="AC11" i="43"/>
  <c r="AD11" i="43"/>
  <c r="AE11" i="43"/>
  <c r="B12" i="43"/>
  <c r="C12" i="43"/>
  <c r="D12" i="43"/>
  <c r="E12" i="43"/>
  <c r="F12" i="43"/>
  <c r="G12" i="43"/>
  <c r="H12" i="43"/>
  <c r="I12" i="43"/>
  <c r="J12" i="43"/>
  <c r="K12" i="43"/>
  <c r="L12" i="43"/>
  <c r="M12" i="43"/>
  <c r="N12" i="43"/>
  <c r="O12" i="43"/>
  <c r="P12" i="43"/>
  <c r="Q12" i="43"/>
  <c r="R12" i="43"/>
  <c r="S12" i="43"/>
  <c r="T12" i="43"/>
  <c r="U12" i="43"/>
  <c r="V12" i="43"/>
  <c r="W12" i="43"/>
  <c r="X12" i="43"/>
  <c r="Y12" i="43"/>
  <c r="Z12" i="43"/>
  <c r="AA12" i="43"/>
  <c r="AB12" i="43"/>
  <c r="AC12" i="43"/>
  <c r="AD12" i="43"/>
  <c r="AE12" i="43"/>
  <c r="B13" i="43"/>
  <c r="C13" i="43"/>
  <c r="D13" i="43"/>
  <c r="E13" i="43"/>
  <c r="F13" i="43"/>
  <c r="G13" i="43"/>
  <c r="H13" i="43"/>
  <c r="I13" i="43"/>
  <c r="J13" i="43"/>
  <c r="K13" i="43"/>
  <c r="L13" i="43"/>
  <c r="M13" i="43"/>
  <c r="N13" i="43"/>
  <c r="O13" i="43"/>
  <c r="P13" i="43"/>
  <c r="Q13" i="43"/>
  <c r="R13" i="43"/>
  <c r="S13" i="43"/>
  <c r="T13" i="43"/>
  <c r="U13" i="43"/>
  <c r="V13" i="43"/>
  <c r="W13" i="43"/>
  <c r="X13" i="43"/>
  <c r="Y13" i="43"/>
  <c r="Z13" i="43"/>
  <c r="AA13" i="43"/>
  <c r="AB13" i="43"/>
  <c r="AC13" i="43"/>
  <c r="AD13" i="43"/>
  <c r="AE13" i="43"/>
  <c r="G4" i="41"/>
  <c r="H4" i="41"/>
  <c r="I4" i="41"/>
  <c r="I34" i="41" s="1"/>
  <c r="J4" i="41"/>
  <c r="K4" i="41"/>
  <c r="L4" i="41"/>
  <c r="C5" i="41"/>
  <c r="C9" i="41"/>
  <c r="G19" i="41"/>
  <c r="H19" i="41"/>
  <c r="I19" i="41"/>
  <c r="J19" i="41"/>
  <c r="K19" i="41"/>
  <c r="L19" i="41"/>
  <c r="C20" i="41"/>
  <c r="C23" i="41"/>
  <c r="C32" i="41"/>
  <c r="G34" i="41"/>
  <c r="G37" i="41" s="1"/>
  <c r="H35" i="41" s="1"/>
  <c r="H34" i="41"/>
  <c r="H37" i="41" s="1"/>
  <c r="I35" i="41" s="1"/>
  <c r="J34" i="41"/>
  <c r="K34" i="41"/>
  <c r="L34" i="41"/>
  <c r="G35" i="41"/>
  <c r="T22" i="30" l="1"/>
  <c r="Q21" i="30"/>
  <c r="S23" i="30"/>
  <c r="P22" i="30"/>
  <c r="R20" i="30"/>
  <c r="R23" i="30"/>
  <c r="T21" i="30"/>
  <c r="Q20" i="30"/>
  <c r="Q23" i="30"/>
  <c r="S21" i="30"/>
  <c r="I37" i="41"/>
  <c r="J35" i="41" s="1"/>
  <c r="J37" i="41" s="1"/>
  <c r="K35" i="41" s="1"/>
  <c r="K37" i="41" s="1"/>
  <c r="L35" i="41" s="1"/>
  <c r="L37" i="41" s="1"/>
  <c r="C26" i="39" l="1"/>
  <c r="G26" i="39"/>
  <c r="G13" i="39"/>
  <c r="C13" i="39"/>
  <c r="C28" i="39" l="1"/>
  <c r="Q4" i="30"/>
  <c r="C30" i="30" l="1"/>
  <c r="G29" i="30"/>
  <c r="H29" i="30" s="1"/>
  <c r="I29" i="30" s="1"/>
  <c r="G28" i="30"/>
  <c r="P9" i="30" s="1"/>
  <c r="G23" i="30"/>
  <c r="G12" i="30"/>
  <c r="G8" i="30" s="1"/>
  <c r="G4" i="30" s="1"/>
  <c r="G16" i="30"/>
  <c r="G17" i="30"/>
  <c r="G20" i="30"/>
  <c r="H20" i="30" s="1"/>
  <c r="H12" i="30"/>
  <c r="H8" i="30"/>
  <c r="H4" i="30" s="1"/>
  <c r="H13" i="30"/>
  <c r="I13" i="30" s="1"/>
  <c r="H14" i="30"/>
  <c r="H16" i="30"/>
  <c r="H17" i="30"/>
  <c r="I12" i="30"/>
  <c r="I17" i="30" s="1"/>
  <c r="I8" i="30"/>
  <c r="I4" i="30" s="1"/>
  <c r="I14" i="30"/>
  <c r="I16" i="30"/>
  <c r="I20" i="30"/>
  <c r="J4" i="30"/>
  <c r="J12" i="30"/>
  <c r="J13" i="30"/>
  <c r="J14" i="30"/>
  <c r="J20" i="30"/>
  <c r="K4" i="30"/>
  <c r="K12" i="30"/>
  <c r="K13" i="30"/>
  <c r="K14" i="30"/>
  <c r="C27" i="30"/>
  <c r="C26" i="30"/>
  <c r="C4" i="30"/>
  <c r="C25" i="30" s="1"/>
  <c r="C15" i="30"/>
  <c r="C22" i="30" s="1"/>
  <c r="C9" i="30"/>
  <c r="C12" i="30" s="1"/>
  <c r="K11" i="30" l="1"/>
  <c r="K22" i="30" s="1"/>
  <c r="J29" i="30"/>
  <c r="P14" i="30"/>
  <c r="G11" i="30"/>
  <c r="G22" i="30" s="1"/>
  <c r="G27" i="30" s="1"/>
  <c r="H23" i="30" s="1"/>
  <c r="J11" i="30"/>
  <c r="J22" i="30" s="1"/>
  <c r="I11" i="30"/>
  <c r="I22" i="30" s="1"/>
  <c r="P19" i="30"/>
  <c r="Q14" i="30"/>
  <c r="H11" i="30"/>
  <c r="H22" i="30" s="1"/>
  <c r="H28" i="30"/>
  <c r="P4" i="30"/>
  <c r="H27" i="30" l="1"/>
  <c r="I23" i="30" s="1"/>
  <c r="I27" i="30" s="1"/>
  <c r="J23" i="30" s="1"/>
  <c r="J27" i="30" s="1"/>
  <c r="K23" i="30" s="1"/>
  <c r="K27" i="30" s="1"/>
  <c r="Q9" i="30"/>
  <c r="Q19" i="30" s="1"/>
  <c r="I28" i="30"/>
  <c r="R14" i="30"/>
  <c r="P5" i="30"/>
  <c r="P8" i="30"/>
  <c r="P7" i="30"/>
  <c r="P6" i="30"/>
  <c r="Q8" i="30" l="1"/>
  <c r="Q7" i="30"/>
  <c r="R4" i="30"/>
  <c r="Q5" i="30"/>
  <c r="Q6" i="30"/>
  <c r="J28" i="30"/>
  <c r="R9" i="30"/>
  <c r="R19" i="30" s="1"/>
  <c r="K29" i="30"/>
  <c r="T14" i="30" s="1"/>
  <c r="S14" i="30"/>
  <c r="R7" i="30" l="1"/>
  <c r="R6" i="30"/>
  <c r="R5" i="30"/>
  <c r="S4" i="30"/>
  <c r="R8" i="30"/>
  <c r="K28" i="30"/>
  <c r="T9" i="30" s="1"/>
  <c r="T19" i="30" s="1"/>
  <c r="S9" i="30"/>
  <c r="S19" i="30" s="1"/>
  <c r="T4" i="30" l="1"/>
  <c r="S6" i="30"/>
  <c r="S5" i="30"/>
  <c r="S8" i="30"/>
  <c r="S7" i="30"/>
  <c r="T5" i="30" l="1"/>
  <c r="T8" i="30"/>
  <c r="T6" i="30"/>
  <c r="T7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H26" authorId="0" shapeId="0" xr:uid="{F7733E1F-48B7-6947-8629-E4A5ACC35FC7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I26" authorId="0" shapeId="0" xr:uid="{BEFF72CB-03AF-1A44-B8EE-AE360E3A7A81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J26" authorId="0" shapeId="0" xr:uid="{ECB7444E-5C7A-8F49-A335-718D4B0A093F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  <comment ref="K26" authorId="0" shapeId="0" xr:uid="{522EE60D-7186-5943-A9F9-77FDBA30A2E4}">
      <text>
        <r>
          <rPr>
            <sz val="10"/>
            <color rgb="FF000000"/>
            <rFont val="Tahoma"/>
            <family val="2"/>
          </rPr>
          <t>Enter repayments as negative values.</t>
        </r>
      </text>
    </comment>
  </commentList>
</comments>
</file>

<file path=xl/sharedStrings.xml><?xml version="1.0" encoding="utf-8"?>
<sst xmlns="http://schemas.openxmlformats.org/spreadsheetml/2006/main" count="751" uniqueCount="526">
  <si>
    <t>Title</t>
  </si>
  <si>
    <t>Funding mix for an industrial company</t>
  </si>
  <si>
    <t>Description</t>
  </si>
  <si>
    <t>The geographical split of Company J’s operations is:</t>
  </si>
  <si>
    <t>USA           - 60%</t>
  </si>
  <si>
    <t>Canada     - 10%</t>
  </si>
  <si>
    <t>EU             - 15%</t>
  </si>
  <si>
    <t>China        - 15%</t>
  </si>
  <si>
    <t>COMPANY J SUMMARY BALANCE SHEET</t>
  </si>
  <si>
    <t>COMPANY J FORECAST FUNDING MIX</t>
  </si>
  <si>
    <t>US$ million</t>
  </si>
  <si>
    <t>Assets</t>
  </si>
  <si>
    <t>Q1</t>
  </si>
  <si>
    <t>Q2</t>
  </si>
  <si>
    <t>Q3</t>
  </si>
  <si>
    <t>Q4</t>
  </si>
  <si>
    <t>Cost</t>
  </si>
  <si>
    <t>US$ mn</t>
  </si>
  <si>
    <t>Current Assets</t>
  </si>
  <si>
    <t>Inflows</t>
  </si>
  <si>
    <t>Working Capital Employed</t>
  </si>
  <si>
    <t>Cash &amp; bank accounts</t>
  </si>
  <si>
    <t>Sales</t>
  </si>
  <si>
    <t>USA (60%)</t>
  </si>
  <si>
    <t>-</t>
  </si>
  <si>
    <t>Inventories</t>
  </si>
  <si>
    <t>Accounts receivable</t>
  </si>
  <si>
    <t>Canada (10%)</t>
  </si>
  <si>
    <t>EU (15%)</t>
  </si>
  <si>
    <t>Other current assets</t>
  </si>
  <si>
    <t>Accounts payable</t>
  </si>
  <si>
    <t>China (15%)</t>
  </si>
  <si>
    <t>Fixed Assets</t>
  </si>
  <si>
    <t>Asset sales</t>
  </si>
  <si>
    <r>
      <t>Short Term Debt</t>
    </r>
    <r>
      <rPr>
        <i/>
        <sz val="11"/>
        <color theme="1"/>
        <rFont val="Calibri"/>
        <family val="2"/>
        <scheme val="minor"/>
      </rPr>
      <t xml:space="preserve"> </t>
    </r>
  </si>
  <si>
    <t>Property, plant &amp; equipment</t>
  </si>
  <si>
    <t>Other</t>
  </si>
  <si>
    <t>Note 1</t>
  </si>
  <si>
    <t>USA</t>
  </si>
  <si>
    <t>Long term investments</t>
  </si>
  <si>
    <t>Outflows</t>
  </si>
  <si>
    <t>Canada</t>
  </si>
  <si>
    <t>Total Assets</t>
  </si>
  <si>
    <t>Cost of goods sold</t>
  </si>
  <si>
    <t>EU</t>
  </si>
  <si>
    <t>Payroll</t>
  </si>
  <si>
    <t>China</t>
  </si>
  <si>
    <t>Liabilities &amp; Equity</t>
  </si>
  <si>
    <t>Fixed expenses</t>
  </si>
  <si>
    <r>
      <t>Long Term Debt</t>
    </r>
    <r>
      <rPr>
        <i/>
        <sz val="11"/>
        <color theme="1"/>
        <rFont val="Calibri"/>
        <family val="2"/>
        <scheme val="minor"/>
      </rPr>
      <t xml:space="preserve"> </t>
    </r>
  </si>
  <si>
    <t>Current Liabilities</t>
  </si>
  <si>
    <t>Bank fees and interest</t>
  </si>
  <si>
    <t>Short term debt</t>
  </si>
  <si>
    <t>Other current liabilities</t>
  </si>
  <si>
    <t>Not available</t>
  </si>
  <si>
    <t>Long term debt</t>
  </si>
  <si>
    <t>Long term debt repayments</t>
  </si>
  <si>
    <t xml:space="preserve">Undrawn Loan Commitments </t>
  </si>
  <si>
    <t>Other non-current Liabilities</t>
  </si>
  <si>
    <t>Capital expenditure</t>
  </si>
  <si>
    <t>Shareholder Equity</t>
  </si>
  <si>
    <t>Total Liabilities &amp; Equity</t>
  </si>
  <si>
    <t>Net Cash Flow</t>
  </si>
  <si>
    <t>Beginning cash &amp; bank accounts</t>
  </si>
  <si>
    <t>Ratios</t>
  </si>
  <si>
    <t>New long term debt</t>
  </si>
  <si>
    <t>Total Available Funding</t>
  </si>
  <si>
    <t>CA/CL</t>
  </si>
  <si>
    <t>New short term debt</t>
  </si>
  <si>
    <t>TD/SE</t>
  </si>
  <si>
    <t>Short term debt repayments</t>
  </si>
  <si>
    <t>SE/PPE</t>
  </si>
  <si>
    <t>Ending cash and bank accounts</t>
  </si>
  <si>
    <t>Ending short term debt</t>
  </si>
  <si>
    <t>Ending long term debt</t>
  </si>
  <si>
    <t>Sales/Inventory</t>
  </si>
  <si>
    <t>BANK R SUMMARY BALANCE SHEET</t>
  </si>
  <si>
    <t>BANK R 2019 BUSINESS LINE PROJECTIONS</t>
  </si>
  <si>
    <t>US$ billion</t>
  </si>
  <si>
    <t>Cash &amp; due from banks</t>
  </si>
  <si>
    <t>Investment securities</t>
  </si>
  <si>
    <t>Retail checking accounts</t>
  </si>
  <si>
    <t>Loans</t>
  </si>
  <si>
    <t>Retail savings accounts</t>
  </si>
  <si>
    <t>Residential mortgages</t>
  </si>
  <si>
    <t>Commercial checking accounts</t>
  </si>
  <si>
    <t>Home equity loans</t>
  </si>
  <si>
    <t>Commercial savings accounts</t>
  </si>
  <si>
    <t>Auto loans</t>
  </si>
  <si>
    <t>Sale of investment securities</t>
  </si>
  <si>
    <t>Credit cards</t>
  </si>
  <si>
    <t>Sale of residential mortgages</t>
  </si>
  <si>
    <t>Other retail loans</t>
  </si>
  <si>
    <t>Residential mortgage repayments</t>
  </si>
  <si>
    <t>Commercial mortgages</t>
  </si>
  <si>
    <t>Home equity loan repayments</t>
  </si>
  <si>
    <t>Other commercial loans</t>
  </si>
  <si>
    <t>Auto loan repayments</t>
  </si>
  <si>
    <t>Allowance for loan losses</t>
  </si>
  <si>
    <t>Credit card repayments</t>
  </si>
  <si>
    <t>Premises and equipment</t>
  </si>
  <si>
    <t>Other retail loan repayments</t>
  </si>
  <si>
    <t>Intangible assets</t>
  </si>
  <si>
    <t>Commercial mortgage repayments</t>
  </si>
  <si>
    <t>Other commercial loan repayments</t>
  </si>
  <si>
    <t>Sale of premises and equipment</t>
  </si>
  <si>
    <t>Deposits</t>
  </si>
  <si>
    <t xml:space="preserve">Retail checking </t>
  </si>
  <si>
    <t>Retail savings</t>
  </si>
  <si>
    <t>Commercial checking</t>
  </si>
  <si>
    <t>Commercial savings</t>
  </si>
  <si>
    <t>Purchase of investment securities</t>
  </si>
  <si>
    <t>Due to banks</t>
  </si>
  <si>
    <t>New residential mortgages</t>
  </si>
  <si>
    <t>CD's issued</t>
  </si>
  <si>
    <t>Home equity loan drawdowns</t>
  </si>
  <si>
    <t>Long term borrowings</t>
  </si>
  <si>
    <t>New auto loans</t>
  </si>
  <si>
    <t>Shareholder equity</t>
  </si>
  <si>
    <t>Credit card disbursements</t>
  </si>
  <si>
    <t>Other new retail loans</t>
  </si>
  <si>
    <t>New commercial mortgages</t>
  </si>
  <si>
    <t>Other new commercial loans</t>
  </si>
  <si>
    <t>Purchase of premises and equipment</t>
  </si>
  <si>
    <t>Ending cash &amp; due from banks</t>
  </si>
  <si>
    <t>Questions</t>
  </si>
  <si>
    <r>
      <t>1.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Which quarter-end in the forecast shows the lowest amount of EU debt, and how much is it?</t>
    </r>
  </si>
  <si>
    <r>
      <t>2.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What is the highest undrawn loan commitments/total debt % in your forecast funding mix, and on which quarter-end date does it occur?</t>
    </r>
  </si>
  <si>
    <r>
      <t>3.</t>
    </r>
    <r>
      <rPr>
        <sz val="16"/>
        <color rgb="FF333333"/>
        <rFont val="Times New Roman"/>
        <family val="1"/>
      </rPr>
      <t xml:space="preserve">      </t>
    </r>
    <r>
      <rPr>
        <sz val="16"/>
        <color rgb="FF333333"/>
        <rFont val="Calibri"/>
        <family val="2"/>
      </rPr>
      <t>What is the highest short term debt/total debt % in your forecast funding mix and on which quarter end date does it occur?</t>
    </r>
  </si>
  <si>
    <t>COMPANY J 2021 CASH FLOW FORECAST</t>
  </si>
  <si>
    <t>You are a treasury analyst in Company J, a multinational corporation with sales, suppliers and manufacturing in the USA, Canada, EU and China. You have received the company’s cash flow forecast for 2020. It is your responsibility to recommend a suitable funding mix to support the company’s forecast cash flow.</t>
  </si>
  <si>
    <t>Undrawn loan commitments % total debt:</t>
  </si>
  <si>
    <t>% short term debt/total debt:</t>
  </si>
  <si>
    <t xml:space="preserve">  </t>
  </si>
  <si>
    <t>Weighted average cost of borrowing:</t>
  </si>
  <si>
    <t>https://www.youtube.com/watch?v=xE5klz0yUT0</t>
  </si>
  <si>
    <t>Classic Run on Bank Scenes</t>
  </si>
  <si>
    <t>Mary Poppins</t>
  </si>
  <si>
    <t>It's a Wonderful Life</t>
  </si>
  <si>
    <t>https://www.youtube.com/watch?v=iPkJH6BT7dM</t>
  </si>
  <si>
    <t>Other types of Runs</t>
  </si>
  <si>
    <t>Commercial Banks</t>
  </si>
  <si>
    <t>Insurance companies</t>
  </si>
  <si>
    <t>Define scenarios</t>
  </si>
  <si>
    <t>For each scenario, define stresses</t>
  </si>
  <si>
    <t>Estimate cash flows from customer behavior</t>
  </si>
  <si>
    <t>Add non-discretionary treasury cash flows</t>
  </si>
  <si>
    <t>Total the above two -&gt; forecasted liquidity requirement</t>
  </si>
  <si>
    <t>Determine the amount of standby liquidity available -&gt; counter balancing capacity</t>
  </si>
  <si>
    <t>Compare the quantity of forecasted need to the quantity of forecasted funds available.</t>
  </si>
  <si>
    <t>Communicate to management</t>
  </si>
  <si>
    <t>8 Steps of Stress Testing</t>
  </si>
  <si>
    <t>For each scenario and stress …</t>
  </si>
  <si>
    <t>---&gt;</t>
  </si>
  <si>
    <t>Rates</t>
  </si>
  <si>
    <t>Stress Level 1</t>
  </si>
  <si>
    <t>Stress Level 2</t>
  </si>
  <si>
    <t>Stress Level 3</t>
  </si>
  <si>
    <t>Scenario A</t>
  </si>
  <si>
    <t>Scenario B</t>
  </si>
  <si>
    <t>Scenario C</t>
  </si>
  <si>
    <t>LoanUtilization</t>
  </si>
  <si>
    <t>BorrowingAbility</t>
  </si>
  <si>
    <t>good</t>
  </si>
  <si>
    <t>okay</t>
  </si>
  <si>
    <t>bad</t>
  </si>
  <si>
    <t>worse</t>
  </si>
  <si>
    <t>Terminology</t>
  </si>
  <si>
    <t>NOW Account</t>
  </si>
  <si>
    <t>MMDA</t>
  </si>
  <si>
    <t>Negotiable Order of Withdrawal</t>
  </si>
  <si>
    <t>Money Market Deposit Account</t>
  </si>
  <si>
    <t>Hull p.381-388</t>
  </si>
  <si>
    <t>Capital Definition and requirements</t>
  </si>
  <si>
    <t>Capital Conservation buffer</t>
  </si>
  <si>
    <t>Countercyclical buffer</t>
  </si>
  <si>
    <t>Leverage Ratio</t>
  </si>
  <si>
    <t>Liquidity Ratios</t>
  </si>
  <si>
    <t>Capital for CVA Risk</t>
  </si>
  <si>
    <t>ASF Factor</t>
  </si>
  <si>
    <t>Category</t>
  </si>
  <si>
    <t>Tier 1 and Tier 2 capital</t>
  </si>
  <si>
    <t>Preferred stock and borrowing with a remaining maturity greater than 1 year</t>
  </si>
  <si>
    <t>Wholesale demand deposits</t>
  </si>
  <si>
    <t>All other liability and equity categories</t>
  </si>
  <si>
    <t>RSF Factor</t>
  </si>
  <si>
    <t>Cash and short-term instruments (&lt;1 yr)</t>
  </si>
  <si>
    <t>Corporate bonds rating AA or higher (&gt;1 yr)</t>
  </si>
  <si>
    <t>Claims on sovereigns with risk weight =20%</t>
  </si>
  <si>
    <t>Gold, equities, and bond rated A</t>
  </si>
  <si>
    <t>Loans to retail and small business (&lt;1 year)</t>
  </si>
  <si>
    <t>All other assets</t>
  </si>
  <si>
    <t>Claims on sovereign governments with a  risk weight =0% (&gt;1 yr)</t>
  </si>
  <si>
    <t>Common equity Tier 1 &gt; 4.5% RWA</t>
  </si>
  <si>
    <t>Additional Tier 1 &gt; 6% RWA</t>
  </si>
  <si>
    <t>Tier 1 + Tier 2 &gt; 8% RWA</t>
  </si>
  <si>
    <t>Extra 2.5% common equity required to absore losses during stressed periods</t>
  </si>
  <si>
    <t>Total common equity &lt; 7% (4.5%+2.5%) dividends are restricted</t>
  </si>
  <si>
    <t>Extra equity capital allowed for cyclicality of bank earnings</t>
  </si>
  <si>
    <t>Level set at maximul level of 2.5% of RWA</t>
  </si>
  <si>
    <t>Ratio of Tier 1 capital to total exposure &gt; 3%</t>
  </si>
  <si>
    <t>Hull p.385-388</t>
  </si>
  <si>
    <t>Introduced Liquidity Risk Ratios (LCR and NSFR)</t>
  </si>
  <si>
    <t>Liquidity Coverage Ratio (LCR)</t>
  </si>
  <si>
    <t>ASF Factors for Net Stable Funding Ratio</t>
  </si>
  <si>
    <t>RSF Factors for Net Stable Funding Ratio</t>
  </si>
  <si>
    <t xml:space="preserve">"Stable" demand deposits and term deposits </t>
  </si>
  <si>
    <t>"Less stable" demand deposits and term deposits</t>
  </si>
  <si>
    <t>Assumption: Bank's ability to survive a 30-day period of liquidity disruption</t>
  </si>
  <si>
    <t>Hull p.387</t>
  </si>
  <si>
    <t>NSFR Example</t>
  </si>
  <si>
    <t>Cash</t>
  </si>
  <si>
    <t>Treasury Bond (&gt;1yr)</t>
  </si>
  <si>
    <t>Mortgages</t>
  </si>
  <si>
    <t>Small Business Loans</t>
  </si>
  <si>
    <t>Retail Deposits (stable)</t>
  </si>
  <si>
    <t>Wholesale Deposits</t>
  </si>
  <si>
    <t>Tier 2 Capital</t>
  </si>
  <si>
    <t>Tier 1 Capital</t>
  </si>
  <si>
    <t>Level 1</t>
  </si>
  <si>
    <t>Level 2A</t>
  </si>
  <si>
    <t>Level 2B</t>
  </si>
  <si>
    <t>Discount Factor</t>
  </si>
  <si>
    <t>Federal Reserve bank balance, foreign resources can be withdrawn quickly, securities issued or guaranteed by specfic sovereign entities and US Gov't issued or guaranteed securities</t>
  </si>
  <si>
    <t>Securities issued or guaranteed by specific multilateral development banks or sovereign entities, and securities issued by US government-sponsored enterprises</t>
  </si>
  <si>
    <t>Publicly-traded common stock and investment-grade corporate debt securities issued by non-financial sector corporations</t>
  </si>
  <si>
    <t>HQLA Definition</t>
  </si>
  <si>
    <t>During the crisis, result was not driven by a result of shortage of capital, instead, a result of liquidty risk</t>
  </si>
  <si>
    <t>What is liquidity risk?</t>
  </si>
  <si>
    <t>Liquidity risk is a consequential risk, not triggered by credit or trading losses</t>
  </si>
  <si>
    <t>Liquidity problems resulted from off-balance sheet commitments</t>
  </si>
  <si>
    <t>Two principal types of market liquidity risk</t>
  </si>
  <si>
    <t>Funding Liquidity</t>
  </si>
  <si>
    <t>Investment Liquidity</t>
  </si>
  <si>
    <t>Solvency</t>
  </si>
  <si>
    <t>Liquidity</t>
  </si>
  <si>
    <t>refers to a company having more assets than liabilities, so that the value of its equity is positive</t>
  </si>
  <si>
    <t>refers to the ability to make cash payments as they become due/capacity to meet its cash/collateral obligations</t>
  </si>
  <si>
    <t>"Solvency" vs "Liquidity"</t>
  </si>
  <si>
    <t>Introduction</t>
  </si>
  <si>
    <t xml:space="preserve">Level 2A </t>
  </si>
  <si>
    <t>https://www.bis.org/publ/bcbs238.pdf</t>
  </si>
  <si>
    <t>Beginning cash</t>
  </si>
  <si>
    <t>Common stock - financial</t>
  </si>
  <si>
    <t>Common stock - non financial</t>
  </si>
  <si>
    <t>Treasury bonds</t>
  </si>
  <si>
    <t>NSFR:</t>
  </si>
  <si>
    <t>https://www.bis.org/fsi/fsisummaries/nsfr.htm</t>
  </si>
  <si>
    <t>Net Stable Funding Ratio (NSFR)</t>
  </si>
  <si>
    <t>Funding</t>
  </si>
  <si>
    <t>Stable</t>
  </si>
  <si>
    <t>of</t>
  </si>
  <si>
    <t>Sovereigns</t>
  </si>
  <si>
    <t>Amount</t>
  </si>
  <si>
    <t>Corporates</t>
  </si>
  <si>
    <t>Banks</t>
  </si>
  <si>
    <t>Short Term Loans</t>
  </si>
  <si>
    <t>Deposits - Whole Sale</t>
  </si>
  <si>
    <t>Gold</t>
  </si>
  <si>
    <t>Long Term Debt Issue - Subordinated</t>
  </si>
  <si>
    <t>3 Month+  High Turnover Deposits</t>
  </si>
  <si>
    <t>Revaluated Reserves</t>
  </si>
  <si>
    <t>Deposits - Sovereign</t>
  </si>
  <si>
    <t>Treasury Stock</t>
  </si>
  <si>
    <t>Deposits - Corporate</t>
  </si>
  <si>
    <t>Leveraged Bonds</t>
  </si>
  <si>
    <t>6 Month+ Retail CDs</t>
  </si>
  <si>
    <t>Equities</t>
  </si>
  <si>
    <t>Retained Earnings</t>
  </si>
  <si>
    <t>Demand Deposits - Wholesale</t>
  </si>
  <si>
    <t>Deposits - Banks</t>
  </si>
  <si>
    <t>Demand Deposits - Less Stable</t>
  </si>
  <si>
    <t>Notes:</t>
  </si>
  <si>
    <t>Demand Deposits - Stable</t>
  </si>
  <si>
    <t>Treasury Preferred Stock</t>
  </si>
  <si>
    <t>ASF</t>
  </si>
  <si>
    <t>BANK XYZ Assets / Liabilities</t>
  </si>
  <si>
    <t>Required</t>
  </si>
  <si>
    <t>Long Term Investment Grade Bonds</t>
  </si>
  <si>
    <t>Short Term Securities</t>
  </si>
  <si>
    <t>RSF</t>
  </si>
  <si>
    <t>https://en.wikipedia.org/wiki/Laddering</t>
  </si>
  <si>
    <t>Laddered Maturities</t>
  </si>
  <si>
    <t>Liquidity Risk Management</t>
  </si>
  <si>
    <t>Basel III</t>
  </si>
  <si>
    <t>Laddering</t>
  </si>
  <si>
    <t>Basel III Overview</t>
  </si>
  <si>
    <t>Amount of Stable Funding</t>
  </si>
  <si>
    <t>Required Amount of Stable Funding</t>
  </si>
  <si>
    <t>NSFR</t>
  </si>
  <si>
    <t>Bank Balance Sheet</t>
  </si>
  <si>
    <t>Preferred stock and borrowing with a remaining maturity &gt; 1yr</t>
  </si>
  <si>
    <t>Securities issued by sovereign entities</t>
  </si>
  <si>
    <t>Federal Reserve bank balance</t>
  </si>
  <si>
    <t>US Gov't issued securities</t>
  </si>
  <si>
    <t>Securities issued by US Gov't sponsored enterprises</t>
  </si>
  <si>
    <t>Publicly traded common stock</t>
  </si>
  <si>
    <t>Investment grade corporate debt by non financial sector corporation</t>
  </si>
  <si>
    <t>Securities issued or guaranteed by multilateral development banks</t>
  </si>
  <si>
    <t>Liquidity Coverage Ratio</t>
  </si>
  <si>
    <t>Net Stable Funding Ratio</t>
  </si>
  <si>
    <t xml:space="preserve">3 notch downgrade (e.g. AA- to A-), </t>
  </si>
  <si>
    <t>Partial loss of deposits</t>
  </si>
  <si>
    <t>Increased haircuts on secured funding</t>
  </si>
  <si>
    <t>Increased collateral requirements</t>
  </si>
  <si>
    <t>Drawdowns on lines of credit</t>
  </si>
  <si>
    <t>Reading:</t>
  </si>
  <si>
    <t>Enter your selected values on the Q1_FundingMixCalcs tab.</t>
  </si>
  <si>
    <t>1) Enter the amounts which you consider appropriate in the yellow-shaded cells, corresponding to the geographical distribution of each type of debt, and 
2) Calculate the funding policy ratios in the green-shaded cells. 
3) Answer the following questions, giving brief explanations for your calculations.</t>
  </si>
  <si>
    <t>Example 16.1</t>
  </si>
  <si>
    <t>Liquidity Coverage Ratio for Jan 2021:</t>
  </si>
  <si>
    <t>t</t>
  </si>
  <si>
    <t>r</t>
  </si>
  <si>
    <t>P</t>
  </si>
  <si>
    <t>$vol</t>
  </si>
  <si>
    <t>Pcum</t>
  </si>
  <si>
    <t>The company’s treasury risk management policy states a preference for funding working capital employed in the same country and currency, where available at a reasonable cost. It also requires that, at all times, the amount of undrawn loan commitments be =&gt; 20% of total debt and that the amount of short term debt be &lt;= 60% of total debt.  Each year should start with at least $10 Million in cash.
While complying with these constraints, try to keep the cost of borrowing low.</t>
  </si>
  <si>
    <t>LCR</t>
  </si>
  <si>
    <t>Long Term Sovereign Bonds</t>
  </si>
  <si>
    <t>Liquidity Risk — Two Principal Types</t>
  </si>
  <si>
    <t>1. Funding Liquidity</t>
  </si>
  <si>
    <t>2. Investment Liquidity (usually called "market liquidity")</t>
  </si>
  <si>
    <t>Drivers of funding liquidity</t>
  </si>
  <si>
    <t>1.  Market liquidity dries up: MBS becomes untradable, prices plummet</t>
  </si>
  <si>
    <t>•  LTCM had good funding liquidity initially (could borrow easily)</t>
  </si>
  <si>
    <t>2.  This creates funding problems: Banks hold MBS as collateral, but lenders won't accept it or apply huge haircuts</t>
  </si>
  <si>
    <t>•  Made leveraged bets in illiquid markets (Russian bonds, mortgage spreads)</t>
  </si>
  <si>
    <t>3.  Forced asset sales: Banks must sell assets to raise cash</t>
  </si>
  <si>
    <t>4.  Market liquidity worsens: Forced selling depresses prices further</t>
  </si>
  <si>
    <t>5.  Funding pressures intensify: Lower asset values → more margin calls → need more funding</t>
  </si>
  <si>
    <t>6.  Repeat until collapse</t>
  </si>
  <si>
    <t>Additional notes:</t>
  </si>
  <si>
    <t>Drivers of market liquidity:</t>
  </si>
  <si>
    <t>Your credit rating and reputation</t>
  </si>
  <si>
    <t>Number of active buyers and sellers</t>
  </si>
  <si>
    <t>Collateral you can pledge</t>
  </si>
  <si>
    <t>Trading volume and frequency</t>
  </si>
  <si>
    <t>Relationships with lenders</t>
  </si>
  <si>
    <t>Bid-ask spreads</t>
  </si>
  <si>
    <t>Market structure (exchange-traded vs. OTC)</t>
  </si>
  <si>
    <t>Risk managers need to stress test both types of liquidity risks</t>
  </si>
  <si>
    <t>The 2008 Crisis Spiral:</t>
  </si>
  <si>
    <t>Example: Long-Term Capital Management (1998)</t>
  </si>
  <si>
    <t>•  Markets moved against them → Needed to exit positions</t>
  </si>
  <si>
    <t>•  But market liquidity disappeared → Couldn't sell without massive losses</t>
  </si>
  <si>
    <t>•  This triggered funding liquidity crisis → Counterparties demanded more collateral</t>
  </si>
  <si>
    <t>•  Death spiral: Forced selling → Worse prices → More margin calls → More selling</t>
  </si>
  <si>
    <t>Basel III Requirements Address Both</t>
  </si>
  <si>
    <t>For funding liquidity:</t>
  </si>
  <si>
    <t>Liquidity Coverage Ratio (LCR): Must hold enough liquid assets to survive 30 days of funding stress.</t>
  </si>
  <si>
    <t>Net Stable Funding Ratio (NSFR): Must have stable funding for longer-term assets.</t>
  </si>
  <si>
    <t>Reduces reliance on short-term wholesale funding.</t>
  </si>
  <si>
    <t>For market liquidity:</t>
  </si>
  <si>
    <t>Assets are classified by liquidity quality (Level 1, 2A, 2B, 3).</t>
  </si>
  <si>
    <t>High-quality liquid assets (HQLA) get preferential treatment.</t>
  </si>
  <si>
    <t>Haircuts applied based on expected market liquidity in stress</t>
  </si>
  <si>
    <t>The above rules are also used for non-Basel liquidity risk requirements as they are meaningful and intuitive; for example, money market funds and US asset managers have similar requirements.</t>
  </si>
  <si>
    <t>What is HQLA?</t>
  </si>
  <si>
    <t>The Three Levels</t>
  </si>
  <si>
    <t>Example: March 2020</t>
  </si>
  <si>
    <t>What is NSFR?</t>
  </si>
  <si>
    <t>The Net Stable Funding Ratio is a Basel III liquidity requirement designed to ensure banks maintain stable funding over a one-year time horizon.</t>
  </si>
  <si>
    <t>The Formula:   NSFR = Available Stable Funding (ASF) / Required Stable Funding (RSF)  ≥ 100%</t>
  </si>
  <si>
    <t>The Goal: Force banks to fund their long-term, illiquid assets with stable, long-term funding sources — preventing dangerous maturity mismatches.</t>
  </si>
  <si>
    <t>The Problem NSFR Solves</t>
  </si>
  <si>
    <t>Pre-2008 Crisis Issue: Banks were funding long-term assets with short-term liabilities:</t>
  </si>
  <si>
    <t>•  Making 30-year mortgages</t>
  </si>
  <si>
    <t>•  Funding them with overnight wholesale borrowing</t>
  </si>
  <si>
    <t>•  When funding markets froze in 2008, solvent banks failed due to liquidity mismatch</t>
  </si>
  <si>
    <t>Classic example:</t>
  </si>
  <si>
    <t>•  Assets: $100B in 5-year corporate loans (illiquid, can't sell quickly)</t>
  </si>
  <si>
    <t>•  Liabilities: $100B in overnight repo funding (must be rolled daily)</t>
  </si>
  <si>
    <t>•  Problem: If repo market freezes, bank can't refinance → forced asset sales at losses → failure</t>
  </si>
  <si>
    <t>NSFR prevents this by requiring stable funding for illiquid assets.</t>
  </si>
  <si>
    <t>ASF (Available Stable Funding)</t>
  </si>
  <si>
    <t>ASF measures how stable your funding sources are.</t>
  </si>
  <si>
    <t>Each liability and equity item gets an ASF factor (0% to 100%) based on how reliable/stable it is during stress.</t>
  </si>
  <si>
    <t>RSF (Required Stable Funding)</t>
  </si>
  <si>
    <t>RSF measures how much stable funding your assets require.</t>
  </si>
  <si>
    <t>Each asset gets an RSF factor (0% to 100%) based on how liquid/stable it is.</t>
  </si>
  <si>
    <t>Tier 1: Common equity + Additional Tier1 (perpetual instrument)</t>
  </si>
  <si>
    <t>Tier 2: Subordinated debt with maturity &gt; 1 year</t>
  </si>
  <si>
    <r>
      <rPr>
        <b/>
        <sz val="18"/>
        <color rgb="FFFF0000"/>
        <rFont val="Calibri (Body)"/>
      </rPr>
      <t>***</t>
    </r>
    <r>
      <rPr>
        <b/>
        <sz val="18"/>
        <color theme="1"/>
        <rFont val="Calibri"/>
        <family val="2"/>
        <scheme val="minor"/>
      </rPr>
      <t xml:space="preserve"> Liquidity risk models are based on these and other market liquidity drivers</t>
    </r>
  </si>
  <si>
    <t>funding dries up for everyone)</t>
  </si>
  <si>
    <t xml:space="preserve">Market conditions (during crises, </t>
  </si>
  <si>
    <t>x</t>
  </si>
  <si>
    <t>HQLA — High-Quality Liquid Assets</t>
  </si>
  <si>
    <t>Assets held to cover 30 days of stressed net cash outflows.
LCR = HQLA / Net 30-day Cash Outflows ≥ 100%</t>
  </si>
  <si>
    <t>Level 1 (0% haircut): Cash, central bank reserves, top-rated sovereign debt
Level 2A (15%): High-grade corporate and covered bonds
Level 2B (25–50%): Lower-grade corporates, select RMBS and equities</t>
  </si>
  <si>
    <t>Key HQLA Challenges</t>
  </si>
  <si>
    <t>Problem 1: Scarcity</t>
  </si>
  <si>
    <t>Banks need large HQLA buffers, but much of the eligible supply is held by central banks and long-term investors, limiting market availability.</t>
  </si>
  <si>
    <t>Problem 2: Procyclicality</t>
  </si>
  <si>
    <t>In crises, downgrades, wider spreads and higher haircuts reduce HQLA values. Banks may then sell assets, further depressing prices and liquidity.</t>
  </si>
  <si>
    <t>A $100M BBB bond counted as $50M of Level 2B HQLA. A downgrade to BB removed its eligibility, cutting HQLA by $50M.</t>
  </si>
  <si>
    <t>Problem 3: Opportunity Cost</t>
  </si>
  <si>
    <t>HQLA usually yields less than loans, reducing profitability. Example: $15B earning 4.5% instead of 8.0% implies about $525M in annual foregone revenue.</t>
  </si>
  <si>
    <t>Problem 4: “Wrong Assets”</t>
  </si>
  <si>
    <t>Assets considered liquid in normal markets may become difficult to sell in a crisis. Sovereign, covered and corporate bonds have all experienced sharp price declines or frozen markets; cash and central bank reserves remain most reliable.</t>
  </si>
  <si>
    <t>HQLA Levels</t>
  </si>
  <si>
    <t>Level 2A: High-grade sovereign, covered and corporate bonds (15% haircut; max 40%)</t>
  </si>
  <si>
    <t>Level 2B: RMBS, lower-grade corporates and index equities (25–50% haircut; max 15%)</t>
  </si>
  <si>
    <t>Level 1: Cash (physical cash/legal tender), Treasuries and central bank reserves (0% haircut; unlimited)</t>
  </si>
  <si>
    <t>Example Table of Horizons</t>
  </si>
  <si>
    <t>Horizon</t>
  </si>
  <si>
    <t>InterestRate_USD</t>
  </si>
  <si>
    <t>InterestRate_JPY</t>
  </si>
  <si>
    <t>InterestRate_GBP</t>
  </si>
  <si>
    <t>CreditSpread_Sovereign</t>
  </si>
  <si>
    <t>CreditSpread_IG</t>
  </si>
  <si>
    <t>CreditSpread_HY</t>
  </si>
  <si>
    <t>Equity_LargeCap</t>
  </si>
  <si>
    <t>Equity_SmallCap</t>
  </si>
  <si>
    <t>FX_USD_EUR</t>
  </si>
  <si>
    <t>FX_USD_JPY</t>
  </si>
  <si>
    <t>IMA1</t>
  </si>
  <si>
    <t>IMA2</t>
  </si>
  <si>
    <t>IMA3</t>
  </si>
  <si>
    <t>Notice how a 60 day horizon scaling can be broken into parts:</t>
  </si>
  <si>
    <t>IMA4</t>
  </si>
  <si>
    <t>Where:</t>
  </si>
  <si>
    <t>T is 10 days</t>
  </si>
  <si>
    <t>ES(Qj) is the Expected Shortfall at horizon T where the subset of risk factors Qj</t>
  </si>
  <si>
    <t>Factors Qj have liquidity horizons at least as long as LHj are simulated (with all other risk factors remaining constant)</t>
  </si>
  <si>
    <r>
      <t>LH</t>
    </r>
    <r>
      <rPr>
        <vertAlign val="subscript"/>
        <sz val="20"/>
        <color theme="1"/>
        <rFont val="Calibri (Body)"/>
      </rPr>
      <t>j</t>
    </r>
    <r>
      <rPr>
        <sz val="20"/>
        <color theme="1"/>
        <rFont val="Calibri"/>
        <family val="2"/>
        <scheme val="minor"/>
      </rPr>
      <t xml:space="preserve"> is the liquidity horizon in days for j</t>
    </r>
  </si>
  <si>
    <t>FRTB_IMA</t>
  </si>
  <si>
    <t>Example of Internal Model Approach.</t>
  </si>
  <si>
    <t>Textbook:</t>
  </si>
  <si>
    <t>Risk Management and Financial Institutions</t>
  </si>
  <si>
    <t>Ch 18.3 p421</t>
  </si>
  <si>
    <t>FRTB Readings</t>
  </si>
  <si>
    <t>A Guide to FRTB</t>
  </si>
  <si>
    <t>Ch 16.1 Basel II.5</t>
  </si>
  <si>
    <t>Ch 18.2 Standard Approach</t>
  </si>
  <si>
    <t>Ch 18.3 Internal Model Approach</t>
  </si>
  <si>
    <t>Warm up with chapter 15</t>
  </si>
  <si>
    <t>Asset 1</t>
  </si>
  <si>
    <t>Asset 2</t>
  </si>
  <si>
    <t>Asset 3</t>
  </si>
  <si>
    <t>Asset 4</t>
  </si>
  <si>
    <t>Asset 5</t>
  </si>
  <si>
    <t>Asset 6</t>
  </si>
  <si>
    <t>Asset 7</t>
  </si>
  <si>
    <t>Asset 8</t>
  </si>
  <si>
    <t>Asset 9</t>
  </si>
  <si>
    <t>USDJPY</t>
  </si>
  <si>
    <t>USDEUR</t>
  </si>
  <si>
    <t>USDGBP</t>
  </si>
  <si>
    <t>Date</t>
  </si>
  <si>
    <t>PX_LAST</t>
  </si>
  <si>
    <t>YLD_YTM_MID</t>
  </si>
  <si>
    <t>YLD_CNV_LAST</t>
  </si>
  <si>
    <t>PX_MID</t>
  </si>
  <si>
    <t>Corporate Bond</t>
  </si>
  <si>
    <t>Starbucks Corp</t>
  </si>
  <si>
    <t>Coupon</t>
  </si>
  <si>
    <t>Ticker</t>
  </si>
  <si>
    <t>SBUX 3 02/14/32 Corp</t>
  </si>
  <si>
    <t>Bond Rating</t>
  </si>
  <si>
    <t>BBB+</t>
  </si>
  <si>
    <t>Maturity</t>
  </si>
  <si>
    <t>Johnson &amp; Johnson</t>
  </si>
  <si>
    <t>JNJ 2.9 01/15/28 Corp</t>
  </si>
  <si>
    <t>AAA</t>
  </si>
  <si>
    <t>Gov't bond</t>
  </si>
  <si>
    <t>10yr Japanese Bond</t>
  </si>
  <si>
    <t xml:space="preserve">Residual maturity </t>
  </si>
  <si>
    <t>8 years</t>
  </si>
  <si>
    <t>JGB 0.2 03/20/32 #366</t>
  </si>
  <si>
    <t>JPY</t>
  </si>
  <si>
    <t>USD equivalent</t>
  </si>
  <si>
    <t>10yr US Treasury</t>
  </si>
  <si>
    <t>T1 ³₈ 11/15/31</t>
  </si>
  <si>
    <t>5 years</t>
  </si>
  <si>
    <t>10yr British Bond</t>
  </si>
  <si>
    <t>UKT 0 ¹₄ 07/31/31</t>
  </si>
  <si>
    <t>4 years</t>
  </si>
  <si>
    <t>GBP</t>
  </si>
  <si>
    <t>IT Gov't bond</t>
  </si>
  <si>
    <t>10yr Italian Bond</t>
  </si>
  <si>
    <t>BTPS 2 ½ 12/01/32 Corp</t>
  </si>
  <si>
    <t>6 years</t>
  </si>
  <si>
    <t>EUR</t>
  </si>
  <si>
    <t>Equity Index</t>
  </si>
  <si>
    <t>Russell 2000</t>
  </si>
  <si>
    <t>S&amp;P 500</t>
  </si>
  <si>
    <t>Commodity Index</t>
  </si>
  <si>
    <t>Crude Oil future</t>
  </si>
  <si>
    <t>FX Spot</t>
  </si>
  <si>
    <t>List the capital charge estimates for each approach.  Link back to where the value is calculated.</t>
  </si>
  <si>
    <t>Basel 2.5</t>
  </si>
  <si>
    <t>FRTB SA</t>
  </si>
  <si>
    <t>FRTB IMA</t>
  </si>
  <si>
    <t>Compare the complexity of the three different approaches.</t>
  </si>
  <si>
    <t>Which approch do you recommend for your bank given the administrative burden?</t>
  </si>
  <si>
    <t>FRTB SA requires three sets of correlation within asset classes.</t>
  </si>
  <si>
    <t>Assume your own L/M/H correlation levels for your SA model?</t>
  </si>
  <si>
    <t>What are the impacts of the L/M/H correlation levels?</t>
  </si>
  <si>
    <t>FRTB specifies that the IMA is approved by desk.</t>
  </si>
  <si>
    <t>If the IMA model for the commodity desk is not approved, what is the impact?</t>
  </si>
  <si>
    <t>Link back to the calculated value then describe below.</t>
  </si>
  <si>
    <t>Q5</t>
  </si>
  <si>
    <t>The IMA uses different liquidity horizons for different risk factors.</t>
  </si>
  <si>
    <t>What is the benefit of this approach.</t>
  </si>
  <si>
    <t>Risk Weights</t>
  </si>
  <si>
    <t>Equity Spot</t>
  </si>
  <si>
    <t>Crude oil</t>
  </si>
  <si>
    <t xml:space="preserve">Credit Spread Sovereign </t>
  </si>
  <si>
    <t>Credit Spread IG</t>
  </si>
  <si>
    <t>Credit Spread HY</t>
  </si>
  <si>
    <t>Case Study - Market Risk</t>
  </si>
  <si>
    <t>You are a risk manager at a very simple bank.  There are a few assets your firm selected to trade. (See asset list tab.)</t>
  </si>
  <si>
    <t xml:space="preserve">You are tasked with assessing the 2020 COVID impact of the new FRTB capital rules on your trading book.  </t>
  </si>
  <si>
    <t>Your job is to compute the impact of the change in risk model and to answer these questions for your managers</t>
  </si>
  <si>
    <t>You need to understand the Market Risk capital framework for both Basel II.5 and the new FRTB regulatory  requirements.</t>
  </si>
  <si>
    <t>To be specific, Basel II.5 IMA, FRTB SA, FRTB IMA</t>
  </si>
  <si>
    <t>Note: There is a floor amount of capital for FRTB.  The floor for IMA Approach is going to be 72.5% of the Standard Approach.</t>
  </si>
  <si>
    <t>You must complete below the capital calculation as milestones before answering the questions:</t>
  </si>
  <si>
    <t>FRTB Stressed ES on entire portfolio</t>
  </si>
  <si>
    <t>FRTB Stressed ES for each individual asset</t>
  </si>
  <si>
    <t>FRTB Liquidity Adjusted Stressed ES for entire portfolio</t>
  </si>
  <si>
    <t>Basel II.5 VaR</t>
  </si>
  <si>
    <t>Basel II.5 Stressed VaR</t>
  </si>
  <si>
    <t>Basel II.5 Capital Charge (sum of VaR and Stressed VaR)</t>
  </si>
  <si>
    <t>FRTB Standardized Approach grouped by asset class (you can have a class of size 1)</t>
  </si>
  <si>
    <t>FRTB Standardized Approach for entire portfolio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</si>
</sst>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0.0"/>
    <numFmt numFmtId="165" formatCode="0.0%"/>
    <numFmt numFmtId="166" formatCode="#,##0.0_);\(#,##0.0\)"/>
    <numFmt numFmtId="167" formatCode="_(* #,##0_);_(* \(#,##0\);_(* &quot;-&quot;??_);_(@_)"/>
  </numFmts>
  <fonts count="66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0"/>
      <color rgb="FF0033CC"/>
      <name val="Calibri"/>
      <family val="2"/>
      <scheme val="minor"/>
    </font>
    <font>
      <sz val="11"/>
      <color rgb="FF0033CC"/>
      <name val="Calibri"/>
      <family val="2"/>
      <scheme val="minor"/>
    </font>
    <font>
      <i/>
      <sz val="11"/>
      <color rgb="FF0033CC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rgb="FF000000"/>
      <name val="Tahoma"/>
      <family val="2"/>
    </font>
    <font>
      <sz val="8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rgb="FF333333"/>
      <name val="Calibri"/>
      <family val="2"/>
    </font>
    <font>
      <sz val="16"/>
      <name val="Calibri"/>
      <family val="2"/>
    </font>
    <font>
      <sz val="16"/>
      <color rgb="FF333333"/>
      <name val="Calibri"/>
      <family val="2"/>
    </font>
    <font>
      <sz val="16"/>
      <color rgb="FF333333"/>
      <name val="Times New Roman"/>
      <family val="1"/>
    </font>
    <font>
      <u/>
      <sz val="11"/>
      <color theme="10"/>
      <name val="Calibri"/>
      <family val="2"/>
      <scheme val="minor"/>
    </font>
    <font>
      <sz val="20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rgb="FF000000"/>
      <name val="Arial"/>
      <family val="2"/>
    </font>
    <font>
      <sz val="20"/>
      <name val="Calibri"/>
      <family val="2"/>
      <scheme val="minor"/>
    </font>
    <font>
      <b/>
      <sz val="20"/>
      <name val="Calibri"/>
      <family val="2"/>
      <scheme val="minor"/>
    </font>
    <font>
      <b/>
      <i/>
      <sz val="2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5"/>
      <color theme="1"/>
      <name val="Calibri"/>
      <family val="2"/>
      <scheme val="minor"/>
    </font>
    <font>
      <sz val="20"/>
      <color theme="0" tint="-0.14999847407452621"/>
      <name val="Calibri"/>
      <family val="2"/>
      <scheme val="minor"/>
    </font>
    <font>
      <u/>
      <sz val="15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16"/>
      <color rgb="FF000000"/>
      <name val="Arial"/>
      <family val="2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sz val="20"/>
      <color theme="0" tint="-0.499984740745262"/>
      <name val="Calibri"/>
      <family val="2"/>
      <scheme val="minor"/>
    </font>
    <font>
      <b/>
      <sz val="13"/>
      <color rgb="FFFFFFFF"/>
      <name val="Calibri"/>
      <family val="2"/>
      <scheme val="minor"/>
    </font>
    <font>
      <sz val="18"/>
      <color theme="1"/>
      <name val="Calibri"/>
      <family val="2"/>
      <scheme val="minor"/>
    </font>
    <font>
      <i/>
      <sz val="20"/>
      <color theme="1"/>
      <name val="Calibri"/>
      <family val="2"/>
      <scheme val="minor"/>
    </font>
    <font>
      <b/>
      <u/>
      <sz val="20"/>
      <color rgb="FFC00000"/>
      <name val="Calibri"/>
      <family val="2"/>
      <scheme val="minor"/>
    </font>
    <font>
      <sz val="20"/>
      <color rgb="FFC00000"/>
      <name val="Calibri"/>
      <family val="2"/>
      <scheme val="minor"/>
    </font>
    <font>
      <b/>
      <u/>
      <sz val="18"/>
      <color rgb="FFC0000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8"/>
      <color rgb="FFFF0000"/>
      <name val="Calibri (Body)"/>
    </font>
    <font>
      <sz val="18"/>
      <color rgb="FFC00000"/>
      <name val="Calibri"/>
      <family val="2"/>
      <scheme val="minor"/>
    </font>
    <font>
      <sz val="18"/>
      <color rgb="FF000000"/>
      <name val="Calibri"/>
      <family val="2"/>
      <scheme val="minor"/>
    </font>
    <font>
      <b/>
      <sz val="18"/>
      <name val="Calibri"/>
      <family val="2"/>
      <scheme val="minor"/>
    </font>
    <font>
      <sz val="18"/>
      <name val="Calibri"/>
      <family val="2"/>
      <scheme val="minor"/>
    </font>
    <font>
      <u/>
      <sz val="18"/>
      <name val="Calibri"/>
      <family val="2"/>
      <scheme val="minor"/>
    </font>
    <font>
      <sz val="18"/>
      <color rgb="FFFF0000"/>
      <name val="Calibri"/>
      <family val="2"/>
      <scheme val="minor"/>
    </font>
    <font>
      <vertAlign val="subscript"/>
      <sz val="20"/>
      <color theme="1"/>
      <name val="Calibri (Body)"/>
    </font>
    <font>
      <u/>
      <sz val="20"/>
      <color theme="10"/>
      <name val="Calibri"/>
      <family val="2"/>
      <scheme val="minor"/>
    </font>
    <font>
      <sz val="20"/>
      <color theme="1"/>
      <name val="Calibri"/>
      <family val="2"/>
    </font>
    <font>
      <sz val="20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67"/>
        <bgColor indexed="64"/>
      </patternFill>
    </fill>
    <fill>
      <patternFill patternType="solid">
        <fgColor rgb="FFF6F9FB"/>
        <bgColor indexed="64"/>
      </patternFill>
    </fill>
    <fill>
      <patternFill patternType="solid">
        <fgColor rgb="FFD9D9D9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0" fillId="0" borderId="0"/>
    <xf numFmtId="9" fontId="10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27" fillId="0" borderId="0" applyNumberFormat="0" applyFill="0" applyBorder="0" applyAlignment="0" applyProtection="0"/>
    <xf numFmtId="9" fontId="29" fillId="0" borderId="0" applyFont="0" applyFill="0" applyBorder="0" applyAlignment="0" applyProtection="0"/>
    <xf numFmtId="0" fontId="3" fillId="0" borderId="0"/>
    <xf numFmtId="0" fontId="2" fillId="0" borderId="0"/>
    <xf numFmtId="43" fontId="29" fillId="0" borderId="0" applyFont="0" applyFill="0" applyBorder="0" applyAlignment="0" applyProtection="0"/>
    <xf numFmtId="0" fontId="1" fillId="0" borderId="0"/>
  </cellStyleXfs>
  <cellXfs count="262">
    <xf numFmtId="0" fontId="0" fillId="0" borderId="0" xfId="0"/>
    <xf numFmtId="0" fontId="12" fillId="0" borderId="0" xfId="0" applyFont="1"/>
    <xf numFmtId="0" fontId="0" fillId="0" borderId="0" xfId="0" applyAlignment="1">
      <alignment horizontal="center"/>
    </xf>
    <xf numFmtId="37" fontId="13" fillId="0" borderId="0" xfId="0" applyNumberFormat="1" applyFont="1" applyAlignment="1">
      <alignment horizontal="center"/>
    </xf>
    <xf numFmtId="0" fontId="14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5" fontId="0" fillId="0" borderId="0" xfId="0" applyNumberFormat="1" applyAlignment="1">
      <alignment horizontal="center"/>
    </xf>
    <xf numFmtId="15" fontId="12" fillId="0" borderId="0" xfId="0" applyNumberFormat="1" applyFont="1" applyAlignment="1">
      <alignment horizontal="center"/>
    </xf>
    <xf numFmtId="0" fontId="14" fillId="0" borderId="0" xfId="0" applyFont="1"/>
    <xf numFmtId="0" fontId="0" fillId="0" borderId="8" xfId="0" applyBorder="1" applyAlignment="1">
      <alignment horizontal="center"/>
    </xf>
    <xf numFmtId="37" fontId="0" fillId="0" borderId="0" xfId="0" applyNumberFormat="1" applyAlignment="1">
      <alignment horizontal="center"/>
    </xf>
    <xf numFmtId="0" fontId="12" fillId="0" borderId="0" xfId="0" applyFont="1" applyAlignment="1">
      <alignment horizontal="left"/>
    </xf>
    <xf numFmtId="37" fontId="11" fillId="0" borderId="8" xfId="0" applyNumberFormat="1" applyFont="1" applyBorder="1" applyAlignment="1">
      <alignment horizontal="center"/>
    </xf>
    <xf numFmtId="0" fontId="15" fillId="0" borderId="0" xfId="0" applyFont="1"/>
    <xf numFmtId="0" fontId="15" fillId="0" borderId="9" xfId="0" applyFont="1" applyBorder="1" applyAlignment="1">
      <alignment horizontal="center"/>
    </xf>
    <xf numFmtId="37" fontId="15" fillId="0" borderId="0" xfId="0" applyNumberFormat="1" applyFont="1" applyAlignment="1">
      <alignment horizontal="center"/>
    </xf>
    <xf numFmtId="37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1" fontId="11" fillId="0" borderId="9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3" fontId="12" fillId="0" borderId="0" xfId="0" applyNumberFormat="1" applyFont="1" applyAlignment="1">
      <alignment horizontal="center"/>
    </xf>
    <xf numFmtId="0" fontId="18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18" fillId="0" borderId="10" xfId="0" applyFont="1" applyBorder="1" applyAlignment="1">
      <alignment horizontal="center"/>
    </xf>
    <xf numFmtId="164" fontId="0" fillId="0" borderId="0" xfId="0" applyNumberFormat="1" applyAlignment="1">
      <alignment horizontal="center"/>
    </xf>
    <xf numFmtId="37" fontId="11" fillId="0" borderId="0" xfId="0" applyNumberFormat="1" applyFont="1" applyAlignment="1">
      <alignment horizontal="center"/>
    </xf>
    <xf numFmtId="37" fontId="0" fillId="0" borderId="0" xfId="0" applyNumberFormat="1"/>
    <xf numFmtId="165" fontId="15" fillId="3" borderId="0" xfId="0" applyNumberFormat="1" applyFont="1" applyFill="1" applyAlignment="1">
      <alignment horizontal="center"/>
    </xf>
    <xf numFmtId="0" fontId="16" fillId="0" borderId="0" xfId="0" applyFont="1"/>
    <xf numFmtId="3" fontId="0" fillId="0" borderId="0" xfId="0" applyNumberFormat="1" applyAlignment="1">
      <alignment horizontal="center"/>
    </xf>
    <xf numFmtId="0" fontId="11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164" fontId="16" fillId="0" borderId="0" xfId="0" applyNumberFormat="1" applyFont="1" applyAlignment="1">
      <alignment horizontal="center"/>
    </xf>
    <xf numFmtId="164" fontId="0" fillId="0" borderId="8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164" fontId="0" fillId="0" borderId="9" xfId="0" applyNumberFormat="1" applyBorder="1" applyAlignment="1">
      <alignment horizontal="center"/>
    </xf>
    <xf numFmtId="0" fontId="15" fillId="0" borderId="0" xfId="0" applyFont="1" applyAlignment="1">
      <alignment horizontal="left" indent="1"/>
    </xf>
    <xf numFmtId="164" fontId="15" fillId="0" borderId="9" xfId="0" applyNumberFormat="1" applyFont="1" applyBorder="1" applyAlignment="1">
      <alignment horizontal="center"/>
    </xf>
    <xf numFmtId="0" fontId="15" fillId="0" borderId="0" xfId="0" applyFont="1" applyAlignment="1">
      <alignment horizontal="left"/>
    </xf>
    <xf numFmtId="164" fontId="0" fillId="0" borderId="10" xfId="0" applyNumberFormat="1" applyBorder="1" applyAlignment="1">
      <alignment horizontal="center"/>
    </xf>
    <xf numFmtId="164" fontId="12" fillId="0" borderId="0" xfId="0" applyNumberFormat="1" applyFont="1" applyAlignment="1">
      <alignment horizontal="center"/>
    </xf>
    <xf numFmtId="164" fontId="14" fillId="0" borderId="9" xfId="0" applyNumberFormat="1" applyFont="1" applyBorder="1" applyAlignment="1">
      <alignment horizontal="center"/>
    </xf>
    <xf numFmtId="164" fontId="0" fillId="0" borderId="0" xfId="0" applyNumberFormat="1"/>
    <xf numFmtId="0" fontId="11" fillId="0" borderId="0" xfId="0" applyFont="1"/>
    <xf numFmtId="37" fontId="15" fillId="5" borderId="0" xfId="0" applyNumberFormat="1" applyFont="1" applyFill="1" applyAlignment="1">
      <alignment horizontal="center"/>
    </xf>
    <xf numFmtId="0" fontId="22" fillId="4" borderId="0" xfId="0" applyFont="1" applyFill="1" applyAlignment="1">
      <alignment horizontal="center"/>
    </xf>
    <xf numFmtId="0" fontId="22" fillId="4" borderId="0" xfId="0" applyFont="1" applyFill="1"/>
    <xf numFmtId="0" fontId="23" fillId="2" borderId="1" xfId="0" applyFont="1" applyFill="1" applyBorder="1" applyAlignment="1">
      <alignment horizontal="center" vertical="center" wrapText="1"/>
    </xf>
    <xf numFmtId="0" fontId="24" fillId="2" borderId="2" xfId="0" applyFont="1" applyFill="1" applyBorder="1" applyAlignment="1">
      <alignment vertical="center" wrapText="1"/>
    </xf>
    <xf numFmtId="0" fontId="25" fillId="2" borderId="6" xfId="0" applyFont="1" applyFill="1" applyBorder="1" applyAlignment="1">
      <alignment vertical="center" wrapText="1"/>
    </xf>
    <xf numFmtId="0" fontId="25" fillId="2" borderId="3" xfId="0" applyFont="1" applyFill="1" applyBorder="1" applyAlignment="1">
      <alignment vertical="center" wrapText="1"/>
    </xf>
    <xf numFmtId="0" fontId="25" fillId="2" borderId="6" xfId="0" applyFont="1" applyFill="1" applyBorder="1" applyAlignment="1">
      <alignment horizontal="left" vertical="center" wrapText="1" indent="2"/>
    </xf>
    <xf numFmtId="0" fontId="25" fillId="2" borderId="4" xfId="0" applyFont="1" applyFill="1" applyBorder="1" applyAlignment="1">
      <alignment horizontal="left" vertical="center" wrapText="1" indent="2"/>
    </xf>
    <xf numFmtId="0" fontId="0" fillId="0" borderId="0" xfId="0" applyAlignment="1">
      <alignment horizontal="right"/>
    </xf>
    <xf numFmtId="0" fontId="15" fillId="0" borderId="0" xfId="0" applyFont="1" applyAlignment="1">
      <alignment horizontal="right"/>
    </xf>
    <xf numFmtId="0" fontId="19" fillId="4" borderId="0" xfId="8" applyFont="1" applyFill="1"/>
    <xf numFmtId="0" fontId="27" fillId="4" borderId="0" xfId="9" applyFill="1"/>
    <xf numFmtId="0" fontId="28" fillId="6" borderId="0" xfId="0" applyFont="1" applyFill="1" applyAlignment="1">
      <alignment horizontal="left"/>
    </xf>
    <xf numFmtId="0" fontId="19" fillId="7" borderId="0" xfId="8" applyFont="1" applyFill="1"/>
    <xf numFmtId="0" fontId="19" fillId="7" borderId="0" xfId="8" quotePrefix="1" applyFont="1" applyFill="1"/>
    <xf numFmtId="0" fontId="19" fillId="7" borderId="0" xfId="8" applyFont="1" applyFill="1" applyAlignment="1">
      <alignment horizontal="center"/>
    </xf>
    <xf numFmtId="0" fontId="19" fillId="7" borderId="7" xfId="8" applyFont="1" applyFill="1" applyBorder="1" applyAlignment="1">
      <alignment horizontal="center"/>
    </xf>
    <xf numFmtId="0" fontId="19" fillId="7" borderId="5" xfId="8" applyFont="1" applyFill="1" applyBorder="1" applyAlignment="1">
      <alignment horizontal="center"/>
    </xf>
    <xf numFmtId="0" fontId="19" fillId="7" borderId="3" xfId="8" applyFont="1" applyFill="1" applyBorder="1" applyAlignment="1">
      <alignment horizontal="center"/>
    </xf>
    <xf numFmtId="0" fontId="30" fillId="0" borderId="11" xfId="0" applyFont="1" applyBorder="1" applyAlignment="1">
      <alignment horizontal="left" vertical="center" wrapText="1" readingOrder="1"/>
    </xf>
    <xf numFmtId="0" fontId="30" fillId="0" borderId="11" xfId="0" applyFont="1" applyBorder="1" applyAlignment="1">
      <alignment horizontal="center" vertical="center" wrapText="1" readingOrder="1"/>
    </xf>
    <xf numFmtId="0" fontId="30" fillId="0" borderId="12" xfId="0" applyFont="1" applyBorder="1" applyAlignment="1">
      <alignment horizontal="left" vertical="center" wrapText="1" readingOrder="1"/>
    </xf>
    <xf numFmtId="0" fontId="30" fillId="0" borderId="13" xfId="0" applyFont="1" applyBorder="1" applyAlignment="1">
      <alignment horizontal="left" vertical="center" wrapText="1" readingOrder="1"/>
    </xf>
    <xf numFmtId="9" fontId="30" fillId="0" borderId="11" xfId="0" applyNumberFormat="1" applyFont="1" applyBorder="1" applyAlignment="1">
      <alignment horizontal="center" vertical="center" wrapText="1" readingOrder="1"/>
    </xf>
    <xf numFmtId="0" fontId="31" fillId="4" borderId="0" xfId="8" applyFont="1" applyFill="1"/>
    <xf numFmtId="0" fontId="32" fillId="4" borderId="0" xfId="8" applyFont="1" applyFill="1"/>
    <xf numFmtId="0" fontId="33" fillId="4" borderId="0" xfId="8" applyFont="1" applyFill="1"/>
    <xf numFmtId="10" fontId="31" fillId="4" borderId="0" xfId="10" applyNumberFormat="1" applyFont="1" applyFill="1"/>
    <xf numFmtId="0" fontId="34" fillId="4" borderId="0" xfId="8" applyFont="1" applyFill="1"/>
    <xf numFmtId="0" fontId="35" fillId="4" borderId="0" xfId="11" applyFont="1" applyFill="1"/>
    <xf numFmtId="0" fontId="35" fillId="4" borderId="0" xfId="11" applyFont="1" applyFill="1" applyAlignment="1">
      <alignment horizontal="right"/>
    </xf>
    <xf numFmtId="0" fontId="35" fillId="4" borderId="0" xfId="0" applyFont="1" applyFill="1"/>
    <xf numFmtId="0" fontId="35" fillId="4" borderId="0" xfId="0" applyFont="1" applyFill="1" applyAlignment="1">
      <alignment horizontal="right"/>
    </xf>
    <xf numFmtId="1" fontId="35" fillId="4" borderId="0" xfId="11" applyNumberFormat="1" applyFont="1" applyFill="1"/>
    <xf numFmtId="0" fontId="36" fillId="4" borderId="0" xfId="0" applyFont="1" applyFill="1"/>
    <xf numFmtId="0" fontId="35" fillId="5" borderId="0" xfId="11" applyFont="1" applyFill="1"/>
    <xf numFmtId="9" fontId="35" fillId="4" borderId="0" xfId="10" applyFont="1" applyFill="1"/>
    <xf numFmtId="0" fontId="37" fillId="4" borderId="0" xfId="9" applyFont="1" applyFill="1"/>
    <xf numFmtId="164" fontId="38" fillId="0" borderId="0" xfId="0" applyNumberFormat="1" applyFont="1"/>
    <xf numFmtId="2" fontId="38" fillId="0" borderId="0" xfId="0" applyNumberFormat="1" applyFont="1"/>
    <xf numFmtId="17" fontId="0" fillId="0" borderId="0" xfId="0" applyNumberFormat="1"/>
    <xf numFmtId="0" fontId="19" fillId="4" borderId="0" xfId="11" applyFont="1" applyFill="1"/>
    <xf numFmtId="0" fontId="19" fillId="5" borderId="0" xfId="11" applyFont="1" applyFill="1"/>
    <xf numFmtId="0" fontId="19" fillId="4" borderId="0" xfId="0" applyFont="1" applyFill="1"/>
    <xf numFmtId="0" fontId="34" fillId="4" borderId="0" xfId="0" applyFont="1" applyFill="1"/>
    <xf numFmtId="9" fontId="39" fillId="4" borderId="0" xfId="0" applyNumberFormat="1" applyFont="1" applyFill="1"/>
    <xf numFmtId="0" fontId="39" fillId="4" borderId="0" xfId="0" applyFont="1" applyFill="1"/>
    <xf numFmtId="0" fontId="40" fillId="4" borderId="0" xfId="0" applyFont="1" applyFill="1"/>
    <xf numFmtId="0" fontId="39" fillId="4" borderId="15" xfId="0" applyFont="1" applyFill="1" applyBorder="1"/>
    <xf numFmtId="0" fontId="39" fillId="4" borderId="14" xfId="0" applyFont="1" applyFill="1" applyBorder="1"/>
    <xf numFmtId="0" fontId="39" fillId="4" borderId="16" xfId="0" applyFont="1" applyFill="1" applyBorder="1"/>
    <xf numFmtId="0" fontId="39" fillId="4" borderId="17" xfId="0" applyFont="1" applyFill="1" applyBorder="1"/>
    <xf numFmtId="0" fontId="39" fillId="4" borderId="18" xfId="0" applyFont="1" applyFill="1" applyBorder="1"/>
    <xf numFmtId="0" fontId="19" fillId="4" borderId="0" xfId="0" applyFont="1" applyFill="1" applyAlignment="1">
      <alignment horizontal="right"/>
    </xf>
    <xf numFmtId="0" fontId="41" fillId="4" borderId="0" xfId="0" applyFont="1" applyFill="1"/>
    <xf numFmtId="9" fontId="19" fillId="4" borderId="0" xfId="0" applyNumberFormat="1" applyFont="1" applyFill="1"/>
    <xf numFmtId="9" fontId="39" fillId="4" borderId="18" xfId="0" applyNumberFormat="1" applyFont="1" applyFill="1" applyBorder="1"/>
    <xf numFmtId="0" fontId="39" fillId="4" borderId="19" xfId="0" applyFont="1" applyFill="1" applyBorder="1"/>
    <xf numFmtId="0" fontId="39" fillId="4" borderId="20" xfId="0" applyFont="1" applyFill="1" applyBorder="1"/>
    <xf numFmtId="9" fontId="39" fillId="4" borderId="21" xfId="0" applyNumberFormat="1" applyFont="1" applyFill="1" applyBorder="1"/>
    <xf numFmtId="0" fontId="19" fillId="5" borderId="0" xfId="0" applyFont="1" applyFill="1"/>
    <xf numFmtId="0" fontId="42" fillId="4" borderId="0" xfId="0" applyFont="1" applyFill="1"/>
    <xf numFmtId="0" fontId="42" fillId="4" borderId="0" xfId="0" applyFont="1" applyFill="1" applyAlignment="1">
      <alignment horizontal="right"/>
    </xf>
    <xf numFmtId="0" fontId="19" fillId="7" borderId="0" xfId="11" applyFont="1" applyFill="1"/>
    <xf numFmtId="0" fontId="27" fillId="7" borderId="0" xfId="9" applyFill="1"/>
    <xf numFmtId="0" fontId="31" fillId="4" borderId="0" xfId="8" applyFont="1" applyFill="1" applyAlignment="1">
      <alignment horizontal="right"/>
    </xf>
    <xf numFmtId="0" fontId="31" fillId="8" borderId="0" xfId="8" applyFont="1" applyFill="1"/>
    <xf numFmtId="0" fontId="31" fillId="8" borderId="14" xfId="8" applyFont="1" applyFill="1" applyBorder="1"/>
    <xf numFmtId="0" fontId="44" fillId="0" borderId="11" xfId="0" applyFont="1" applyBorder="1" applyAlignment="1">
      <alignment horizontal="left" vertical="center" wrapText="1" readingOrder="1"/>
    </xf>
    <xf numFmtId="9" fontId="30" fillId="7" borderId="12" xfId="0" applyNumberFormat="1" applyFont="1" applyFill="1" applyBorder="1" applyAlignment="1">
      <alignment horizontal="center" vertical="center" wrapText="1" readingOrder="1"/>
    </xf>
    <xf numFmtId="9" fontId="30" fillId="7" borderId="22" xfId="0" applyNumberFormat="1" applyFont="1" applyFill="1" applyBorder="1" applyAlignment="1">
      <alignment horizontal="center" vertical="center" wrapText="1" readingOrder="1"/>
    </xf>
    <xf numFmtId="9" fontId="30" fillId="7" borderId="13" xfId="0" applyNumberFormat="1" applyFont="1" applyFill="1" applyBorder="1" applyAlignment="1">
      <alignment horizontal="center" vertical="center" wrapText="1" readingOrder="1"/>
    </xf>
    <xf numFmtId="9" fontId="30" fillId="7" borderId="12" xfId="0" applyNumberFormat="1" applyFont="1" applyFill="1" applyBorder="1" applyAlignment="1">
      <alignment horizontal="left" vertical="center" wrapText="1" readingOrder="1"/>
    </xf>
    <xf numFmtId="9" fontId="30" fillId="7" borderId="22" xfId="0" applyNumberFormat="1" applyFont="1" applyFill="1" applyBorder="1" applyAlignment="1">
      <alignment horizontal="left" vertical="center" wrapText="1" readingOrder="1"/>
    </xf>
    <xf numFmtId="9" fontId="30" fillId="7" borderId="13" xfId="0" applyNumberFormat="1" applyFont="1" applyFill="1" applyBorder="1" applyAlignment="1">
      <alignment horizontal="left" vertical="center" wrapText="1" readingOrder="1"/>
    </xf>
    <xf numFmtId="0" fontId="22" fillId="4" borderId="0" xfId="0" applyFont="1" applyFill="1" applyAlignment="1">
      <alignment horizontal="right"/>
    </xf>
    <xf numFmtId="0" fontId="22" fillId="5" borderId="0" xfId="0" applyFont="1" applyFill="1"/>
    <xf numFmtId="0" fontId="19" fillId="9" borderId="0" xfId="0" applyFont="1" applyFill="1"/>
    <xf numFmtId="9" fontId="19" fillId="9" borderId="0" xfId="0" applyNumberFormat="1" applyFont="1" applyFill="1"/>
    <xf numFmtId="1" fontId="45" fillId="0" borderId="9" xfId="0" applyNumberFormat="1" applyFont="1" applyBorder="1" applyAlignment="1">
      <alignment horizontal="center"/>
    </xf>
    <xf numFmtId="0" fontId="45" fillId="0" borderId="9" xfId="0" applyFont="1" applyBorder="1" applyAlignment="1">
      <alignment horizontal="center"/>
    </xf>
    <xf numFmtId="0" fontId="45" fillId="0" borderId="10" xfId="0" applyFont="1" applyBorder="1" applyAlignment="1">
      <alignment horizontal="center"/>
    </xf>
    <xf numFmtId="1" fontId="46" fillId="0" borderId="10" xfId="0" applyNumberFormat="1" applyFont="1" applyBorder="1" applyAlignment="1">
      <alignment horizontal="center"/>
    </xf>
    <xf numFmtId="1" fontId="0" fillId="5" borderId="9" xfId="0" applyNumberFormat="1" applyFill="1" applyBorder="1" applyAlignment="1">
      <alignment horizontal="center"/>
    </xf>
    <xf numFmtId="1" fontId="15" fillId="5" borderId="9" xfId="0" applyNumberFormat="1" applyFont="1" applyFill="1" applyBorder="1" applyAlignment="1">
      <alignment horizontal="center"/>
    </xf>
    <xf numFmtId="10" fontId="15" fillId="0" borderId="9" xfId="0" applyNumberFormat="1" applyFont="1" applyBorder="1" applyAlignment="1">
      <alignment horizontal="center"/>
    </xf>
    <xf numFmtId="0" fontId="47" fillId="4" borderId="0" xfId="8" applyFont="1" applyFill="1"/>
    <xf numFmtId="2" fontId="19" fillId="7" borderId="0" xfId="0" applyNumberFormat="1" applyFont="1" applyFill="1"/>
    <xf numFmtId="0" fontId="19" fillId="7" borderId="0" xfId="0" applyFont="1" applyFill="1"/>
    <xf numFmtId="2" fontId="19" fillId="7" borderId="0" xfId="0" applyNumberFormat="1" applyFont="1" applyFill="1" applyAlignment="1">
      <alignment horizontal="right"/>
    </xf>
    <xf numFmtId="0" fontId="19" fillId="7" borderId="0" xfId="0" applyFont="1" applyFill="1" applyAlignment="1">
      <alignment horizontal="right"/>
    </xf>
    <xf numFmtId="165" fontId="19" fillId="7" borderId="0" xfId="10" applyNumberFormat="1" applyFont="1" applyFill="1"/>
    <xf numFmtId="0" fontId="19" fillId="4" borderId="0" xfId="12" applyFont="1" applyFill="1"/>
    <xf numFmtId="0" fontId="19" fillId="10" borderId="0" xfId="7" applyFont="1" applyFill="1"/>
    <xf numFmtId="16" fontId="19" fillId="10" borderId="0" xfId="7" applyNumberFormat="1" applyFont="1" applyFill="1"/>
    <xf numFmtId="0" fontId="0" fillId="11" borderId="0" xfId="0" applyFill="1" applyAlignment="1">
      <alignment horizontal="left" vertical="top" wrapText="1"/>
    </xf>
    <xf numFmtId="0" fontId="49" fillId="11" borderId="0" xfId="0" applyFont="1" applyFill="1" applyAlignment="1">
      <alignment horizontal="left" vertical="top"/>
    </xf>
    <xf numFmtId="0" fontId="34" fillId="4" borderId="0" xfId="0" applyFont="1" applyFill="1" applyAlignment="1">
      <alignment horizontal="left" vertical="center"/>
    </xf>
    <xf numFmtId="0" fontId="19" fillId="4" borderId="0" xfId="0" applyFont="1" applyFill="1" applyAlignment="1">
      <alignment horizontal="left" vertical="top" wrapText="1"/>
    </xf>
    <xf numFmtId="0" fontId="48" fillId="4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left" vertical="top"/>
    </xf>
    <xf numFmtId="0" fontId="0" fillId="4" borderId="0" xfId="0" applyFill="1" applyAlignment="1">
      <alignment horizontal="left" vertical="top"/>
    </xf>
    <xf numFmtId="0" fontId="34" fillId="4" borderId="0" xfId="0" applyFont="1" applyFill="1" applyAlignment="1">
      <alignment horizontal="left" vertical="top"/>
    </xf>
    <xf numFmtId="0" fontId="12" fillId="4" borderId="0" xfId="0" applyFont="1" applyFill="1" applyAlignment="1">
      <alignment horizontal="left" vertical="top"/>
    </xf>
    <xf numFmtId="0" fontId="50" fillId="4" borderId="0" xfId="0" applyFont="1" applyFill="1" applyAlignment="1">
      <alignment horizontal="left" vertical="top"/>
    </xf>
    <xf numFmtId="0" fontId="17" fillId="4" borderId="0" xfId="0" applyFont="1" applyFill="1" applyAlignment="1">
      <alignment horizontal="left" vertical="top"/>
    </xf>
    <xf numFmtId="0" fontId="0" fillId="4" borderId="0" xfId="0" applyFill="1" applyAlignment="1">
      <alignment horizontal="left" vertical="top" wrapText="1"/>
    </xf>
    <xf numFmtId="0" fontId="52" fillId="4" borderId="0" xfId="8" applyFont="1" applyFill="1"/>
    <xf numFmtId="0" fontId="19" fillId="11" borderId="0" xfId="8" applyFont="1" applyFill="1" applyAlignment="1">
      <alignment vertical="center"/>
    </xf>
    <xf numFmtId="0" fontId="31" fillId="11" borderId="0" xfId="8" applyFont="1" applyFill="1"/>
    <xf numFmtId="0" fontId="32" fillId="11" borderId="0" xfId="8" applyFont="1" applyFill="1" applyAlignment="1">
      <alignment horizontal="left" vertical="center" wrapText="1"/>
    </xf>
    <xf numFmtId="0" fontId="31" fillId="11" borderId="0" xfId="8" applyFont="1" applyFill="1" applyAlignment="1">
      <alignment horizontal="left" vertical="center" wrapText="1"/>
    </xf>
    <xf numFmtId="0" fontId="32" fillId="11" borderId="0" xfId="8" applyFont="1" applyFill="1" applyAlignment="1">
      <alignment horizontal="left"/>
    </xf>
    <xf numFmtId="0" fontId="31" fillId="11" borderId="0" xfId="8" applyFont="1" applyFill="1" applyAlignment="1">
      <alignment vertical="center"/>
    </xf>
    <xf numFmtId="0" fontId="49" fillId="11" borderId="0" xfId="0" applyFont="1" applyFill="1" applyAlignment="1">
      <alignment horizontal="left" vertical="center"/>
    </xf>
    <xf numFmtId="0" fontId="49" fillId="11" borderId="0" xfId="0" applyFont="1" applyFill="1" applyAlignment="1">
      <alignment horizontal="left" vertical="top" wrapText="1"/>
    </xf>
    <xf numFmtId="0" fontId="49" fillId="4" borderId="0" xfId="8" applyFont="1" applyFill="1"/>
    <xf numFmtId="0" fontId="53" fillId="4" borderId="0" xfId="8" applyFont="1" applyFill="1"/>
    <xf numFmtId="0" fontId="49" fillId="4" borderId="0" xfId="8" applyFont="1" applyFill="1" applyAlignment="1">
      <alignment vertical="top"/>
    </xf>
    <xf numFmtId="0" fontId="56" fillId="4" borderId="0" xfId="8" applyFont="1" applyFill="1"/>
    <xf numFmtId="0" fontId="51" fillId="4" borderId="0" xfId="8" applyFont="1" applyFill="1"/>
    <xf numFmtId="0" fontId="19" fillId="4" borderId="0" xfId="8" applyFont="1" applyFill="1" applyAlignment="1">
      <alignment vertical="top"/>
    </xf>
    <xf numFmtId="0" fontId="49" fillId="4" borderId="0" xfId="8" applyFont="1" applyFill="1" applyAlignment="1">
      <alignment horizontal="left" vertical="top" wrapText="1"/>
    </xf>
    <xf numFmtId="0" fontId="49" fillId="4" borderId="0" xfId="8" applyFont="1" applyFill="1" applyAlignment="1">
      <alignment horizontal="left" vertical="top"/>
    </xf>
    <xf numFmtId="0" fontId="53" fillId="11" borderId="0" xfId="8" applyFont="1" applyFill="1" applyAlignment="1">
      <alignment horizontal="left" vertical="center"/>
    </xf>
    <xf numFmtId="0" fontId="49" fillId="11" borderId="0" xfId="8" applyFont="1" applyFill="1" applyAlignment="1">
      <alignment vertical="center"/>
    </xf>
    <xf numFmtId="0" fontId="49" fillId="4" borderId="0" xfId="0" applyFont="1" applyFill="1" applyAlignment="1">
      <alignment horizontal="left" vertical="top"/>
    </xf>
    <xf numFmtId="0" fontId="57" fillId="11" borderId="0" xfId="8" applyFont="1" applyFill="1" applyAlignment="1">
      <alignment horizontal="left" vertical="center"/>
    </xf>
    <xf numFmtId="0" fontId="59" fillId="4" borderId="0" xfId="8" applyFont="1" applyFill="1"/>
    <xf numFmtId="0" fontId="54" fillId="4" borderId="23" xfId="0" applyFont="1" applyFill="1" applyBorder="1" applyAlignment="1">
      <alignment horizontal="left" vertical="top" wrapText="1"/>
    </xf>
    <xf numFmtId="0" fontId="49" fillId="4" borderId="23" xfId="0" applyFont="1" applyFill="1" applyBorder="1" applyAlignment="1">
      <alignment horizontal="left" vertical="top" wrapText="1"/>
    </xf>
    <xf numFmtId="0" fontId="49" fillId="4" borderId="8" xfId="0" applyFont="1" applyFill="1" applyBorder="1" applyAlignment="1">
      <alignment horizontal="left" vertical="top" wrapText="1"/>
    </xf>
    <xf numFmtId="0" fontId="60" fillId="4" borderId="0" xfId="8" applyFont="1" applyFill="1"/>
    <xf numFmtId="0" fontId="58" fillId="11" borderId="0" xfId="8" applyFont="1" applyFill="1" applyAlignment="1">
      <alignment horizontal="left" vertical="center"/>
    </xf>
    <xf numFmtId="0" fontId="59" fillId="11" borderId="0" xfId="8" applyFont="1" applyFill="1" applyAlignment="1">
      <alignment vertical="center"/>
    </xf>
    <xf numFmtId="0" fontId="59" fillId="11" borderId="0" xfId="8" applyFont="1" applyFill="1" applyAlignment="1">
      <alignment horizontal="left" vertical="center"/>
    </xf>
    <xf numFmtId="0" fontId="59" fillId="11" borderId="0" xfId="8" applyFont="1" applyFill="1" applyAlignment="1">
      <alignment vertical="top"/>
    </xf>
    <xf numFmtId="0" fontId="59" fillId="11" borderId="0" xfId="8" applyFont="1" applyFill="1" applyAlignment="1">
      <alignment horizontal="left" vertical="top"/>
    </xf>
    <xf numFmtId="0" fontId="31" fillId="4" borderId="0" xfId="8" applyFont="1" applyFill="1" applyAlignment="1">
      <alignment vertical="top"/>
    </xf>
    <xf numFmtId="0" fontId="61" fillId="11" borderId="0" xfId="8" applyFont="1" applyFill="1" applyAlignment="1">
      <alignment horizontal="left" vertical="center"/>
    </xf>
    <xf numFmtId="0" fontId="49" fillId="11" borderId="0" xfId="8" applyFont="1" applyFill="1" applyAlignment="1">
      <alignment horizontal="left" vertical="center"/>
    </xf>
    <xf numFmtId="0" fontId="19" fillId="4" borderId="0" xfId="14" applyFont="1" applyFill="1"/>
    <xf numFmtId="0" fontId="63" fillId="4" borderId="0" xfId="9" applyFont="1" applyFill="1"/>
    <xf numFmtId="0" fontId="27" fillId="2" borderId="0" xfId="9" applyFill="1"/>
    <xf numFmtId="0" fontId="19" fillId="2" borderId="0" xfId="0" applyFont="1" applyFill="1"/>
    <xf numFmtId="0" fontId="19" fillId="2" borderId="0" xfId="14" applyFont="1" applyFill="1"/>
    <xf numFmtId="0" fontId="0" fillId="2" borderId="0" xfId="0" applyFill="1"/>
    <xf numFmtId="0" fontId="28" fillId="6" borderId="0" xfId="0" applyFont="1" applyFill="1" applyAlignment="1">
      <alignment horizontal="right"/>
    </xf>
    <xf numFmtId="0" fontId="28" fillId="6" borderId="0" xfId="0" applyFont="1" applyFill="1"/>
    <xf numFmtId="0" fontId="27" fillId="6" borderId="0" xfId="9" applyFill="1"/>
    <xf numFmtId="14" fontId="19" fillId="4" borderId="0" xfId="0" applyNumberFormat="1" applyFont="1" applyFill="1" applyAlignment="1">
      <alignment horizontal="right"/>
    </xf>
    <xf numFmtId="0" fontId="19" fillId="4" borderId="0" xfId="0" applyFont="1" applyFill="1" applyAlignment="1">
      <alignment horizontal="center"/>
    </xf>
    <xf numFmtId="0" fontId="19" fillId="4" borderId="21" xfId="0" applyFont="1" applyFill="1" applyBorder="1" applyAlignment="1">
      <alignment horizontal="center" shrinkToFit="1"/>
    </xf>
    <xf numFmtId="0" fontId="19" fillId="4" borderId="19" xfId="0" applyFont="1" applyFill="1" applyBorder="1" applyAlignment="1">
      <alignment horizontal="center" shrinkToFit="1"/>
    </xf>
    <xf numFmtId="0" fontId="19" fillId="4" borderId="8" xfId="0" applyFont="1" applyFill="1" applyBorder="1" applyAlignment="1">
      <alignment horizontal="center" shrinkToFit="1"/>
    </xf>
    <xf numFmtId="14" fontId="28" fillId="6" borderId="0" xfId="0" applyNumberFormat="1" applyFont="1" applyFill="1"/>
    <xf numFmtId="0" fontId="64" fillId="4" borderId="21" xfId="0" applyFont="1" applyFill="1" applyBorder="1"/>
    <xf numFmtId="0" fontId="64" fillId="4" borderId="19" xfId="0" applyFont="1" applyFill="1" applyBorder="1"/>
    <xf numFmtId="0" fontId="65" fillId="4" borderId="21" xfId="0" applyFont="1" applyFill="1" applyBorder="1"/>
    <xf numFmtId="0" fontId="65" fillId="4" borderId="19" xfId="0" applyFont="1" applyFill="1" applyBorder="1"/>
    <xf numFmtId="0" fontId="65" fillId="4" borderId="8" xfId="0" applyFont="1" applyFill="1" applyBorder="1"/>
    <xf numFmtId="0" fontId="64" fillId="4" borderId="8" xfId="0" applyFont="1" applyFill="1" applyBorder="1"/>
    <xf numFmtId="0" fontId="28" fillId="6" borderId="8" xfId="0" applyFont="1" applyFill="1" applyBorder="1"/>
    <xf numFmtId="0" fontId="19" fillId="4" borderId="19" xfId="0" applyFont="1" applyFill="1" applyBorder="1"/>
    <xf numFmtId="0" fontId="64" fillId="4" borderId="18" xfId="0" applyFont="1" applyFill="1" applyBorder="1"/>
    <xf numFmtId="0" fontId="64" fillId="4" borderId="17" xfId="0" applyFont="1" applyFill="1" applyBorder="1"/>
    <xf numFmtId="0" fontId="65" fillId="4" borderId="18" xfId="0" applyFont="1" applyFill="1" applyBorder="1"/>
    <xf numFmtId="0" fontId="65" fillId="4" borderId="17" xfId="0" applyFont="1" applyFill="1" applyBorder="1"/>
    <xf numFmtId="0" fontId="65" fillId="4" borderId="9" xfId="0" applyFont="1" applyFill="1" applyBorder="1"/>
    <xf numFmtId="0" fontId="64" fillId="4" borderId="9" xfId="0" applyFont="1" applyFill="1" applyBorder="1"/>
    <xf numFmtId="0" fontId="28" fillId="6" borderId="9" xfId="0" applyFont="1" applyFill="1" applyBorder="1"/>
    <xf numFmtId="0" fontId="19" fillId="4" borderId="17" xfId="0" applyFont="1" applyFill="1" applyBorder="1"/>
    <xf numFmtId="0" fontId="64" fillId="4" borderId="16" xfId="0" applyFont="1" applyFill="1" applyBorder="1"/>
    <xf numFmtId="0" fontId="64" fillId="4" borderId="15" xfId="0" applyFont="1" applyFill="1" applyBorder="1"/>
    <xf numFmtId="0" fontId="65" fillId="4" borderId="16" xfId="0" applyFont="1" applyFill="1" applyBorder="1"/>
    <xf numFmtId="0" fontId="65" fillId="4" borderId="15" xfId="0" applyFont="1" applyFill="1" applyBorder="1"/>
    <xf numFmtId="0" fontId="65" fillId="4" borderId="10" xfId="0" applyFont="1" applyFill="1" applyBorder="1"/>
    <xf numFmtId="0" fontId="64" fillId="4" borderId="10" xfId="0" applyFont="1" applyFill="1" applyBorder="1"/>
    <xf numFmtId="0" fontId="28" fillId="6" borderId="10" xfId="0" applyFont="1" applyFill="1" applyBorder="1"/>
    <xf numFmtId="14" fontId="19" fillId="4" borderId="0" xfId="0" applyNumberFormat="1" applyFont="1" applyFill="1"/>
    <xf numFmtId="0" fontId="19" fillId="4" borderId="0" xfId="0" applyFont="1" applyFill="1" applyAlignment="1">
      <alignment wrapText="1"/>
    </xf>
    <xf numFmtId="0" fontId="19" fillId="4" borderId="8" xfId="0" applyFont="1" applyFill="1" applyBorder="1"/>
    <xf numFmtId="0" fontId="19" fillId="4" borderId="19" xfId="0" applyFont="1" applyFill="1" applyBorder="1" applyAlignment="1">
      <alignment horizontal="right" wrapText="1"/>
    </xf>
    <xf numFmtId="0" fontId="19" fillId="4" borderId="9" xfId="0" applyFont="1" applyFill="1" applyBorder="1"/>
    <xf numFmtId="10" fontId="19" fillId="4" borderId="17" xfId="0" applyNumberFormat="1" applyFont="1" applyFill="1" applyBorder="1" applyAlignment="1">
      <alignment horizontal="right"/>
    </xf>
    <xf numFmtId="0" fontId="19" fillId="4" borderId="17" xfId="0" applyFont="1" applyFill="1" applyBorder="1" applyAlignment="1">
      <alignment horizontal="right"/>
    </xf>
    <xf numFmtId="14" fontId="19" fillId="4" borderId="17" xfId="0" applyNumberFormat="1" applyFont="1" applyFill="1" applyBorder="1" applyAlignment="1">
      <alignment horizontal="right"/>
    </xf>
    <xf numFmtId="0" fontId="19" fillId="4" borderId="10" xfId="0" applyFont="1" applyFill="1" applyBorder="1"/>
    <xf numFmtId="167" fontId="19" fillId="4" borderId="15" xfId="13" applyNumberFormat="1" applyFont="1" applyFill="1" applyBorder="1" applyAlignment="1">
      <alignment horizontal="right"/>
    </xf>
    <xf numFmtId="0" fontId="19" fillId="4" borderId="8" xfId="0" applyFont="1" applyFill="1" applyBorder="1" applyAlignment="1">
      <alignment horizontal="right"/>
    </xf>
    <xf numFmtId="10" fontId="19" fillId="4" borderId="9" xfId="0" applyNumberFormat="1" applyFont="1" applyFill="1" applyBorder="1" applyAlignment="1">
      <alignment horizontal="right"/>
    </xf>
    <xf numFmtId="0" fontId="19" fillId="4" borderId="9" xfId="0" applyFont="1" applyFill="1" applyBorder="1" applyAlignment="1">
      <alignment horizontal="right"/>
    </xf>
    <xf numFmtId="14" fontId="19" fillId="4" borderId="9" xfId="0" applyNumberFormat="1" applyFont="1" applyFill="1" applyBorder="1" applyAlignment="1">
      <alignment horizontal="right"/>
    </xf>
    <xf numFmtId="167" fontId="19" fillId="4" borderId="10" xfId="13" applyNumberFormat="1" applyFont="1" applyFill="1" applyBorder="1" applyAlignment="1">
      <alignment horizontal="right"/>
    </xf>
    <xf numFmtId="167" fontId="19" fillId="4" borderId="9" xfId="13" applyNumberFormat="1" applyFont="1" applyFill="1" applyBorder="1" applyAlignment="1">
      <alignment horizontal="right"/>
    </xf>
    <xf numFmtId="0" fontId="19" fillId="4" borderId="21" xfId="0" applyFont="1" applyFill="1" applyBorder="1"/>
    <xf numFmtId="0" fontId="19" fillId="4" borderId="18" xfId="0" applyFont="1" applyFill="1" applyBorder="1"/>
    <xf numFmtId="0" fontId="19" fillId="4" borderId="16" xfId="0" applyFont="1" applyFill="1" applyBorder="1"/>
    <xf numFmtId="0" fontId="19" fillId="4" borderId="24" xfId="0" applyFont="1" applyFill="1" applyBorder="1"/>
    <xf numFmtId="0" fontId="19" fillId="4" borderId="23" xfId="0" applyFont="1" applyFill="1" applyBorder="1" applyAlignment="1">
      <alignment horizontal="right"/>
    </xf>
    <xf numFmtId="167" fontId="19" fillId="4" borderId="0" xfId="0" applyNumberFormat="1" applyFont="1" applyFill="1"/>
    <xf numFmtId="9" fontId="19" fillId="4" borderId="0" xfId="10" applyFont="1" applyFill="1"/>
    <xf numFmtId="165" fontId="19" fillId="4" borderId="0" xfId="10" applyNumberFormat="1" applyFont="1" applyFill="1"/>
    <xf numFmtId="0" fontId="54" fillId="4" borderId="0" xfId="8" applyFont="1" applyFill="1" applyAlignment="1">
      <alignment horizontal="left" wrapText="1"/>
    </xf>
    <xf numFmtId="0" fontId="31" fillId="4" borderId="0" xfId="8" applyFont="1" applyFill="1" applyAlignment="1">
      <alignment wrapText="1"/>
    </xf>
    <xf numFmtId="0" fontId="0" fillId="0" borderId="0" xfId="0" applyAlignment="1">
      <alignment wrapText="1"/>
    </xf>
    <xf numFmtId="0" fontId="49" fillId="4" borderId="23" xfId="0" applyFont="1" applyFill="1" applyBorder="1" applyAlignment="1">
      <alignment horizontal="left" vertical="top" wrapText="1"/>
    </xf>
    <xf numFmtId="0" fontId="49" fillId="4" borderId="23" xfId="0" applyFont="1" applyFill="1" applyBorder="1" applyAlignment="1">
      <alignment horizontal="center" vertical="top" wrapText="1"/>
    </xf>
    <xf numFmtId="9" fontId="30" fillId="0" borderId="12" xfId="0" applyNumberFormat="1" applyFont="1" applyBorder="1" applyAlignment="1">
      <alignment horizontal="center" vertical="center" wrapText="1" readingOrder="1"/>
    </xf>
    <xf numFmtId="9" fontId="30" fillId="0" borderId="13" xfId="0" applyNumberFormat="1" applyFont="1" applyBorder="1" applyAlignment="1">
      <alignment horizontal="center" vertical="center" wrapText="1" readingOrder="1"/>
    </xf>
    <xf numFmtId="0" fontId="59" fillId="11" borderId="0" xfId="8" applyFont="1" applyFill="1" applyAlignment="1">
      <alignment horizontal="left" vertical="top" wrapText="1"/>
    </xf>
    <xf numFmtId="0" fontId="23" fillId="2" borderId="7" xfId="0" applyFont="1" applyFill="1" applyBorder="1" applyAlignment="1">
      <alignment horizontal="center" vertical="center" wrapText="1"/>
    </xf>
    <xf numFmtId="0" fontId="23" fillId="2" borderId="5" xfId="0" applyFont="1" applyFill="1" applyBorder="1" applyAlignment="1">
      <alignment horizontal="center" vertical="center" wrapText="1"/>
    </xf>
    <xf numFmtId="0" fontId="23" fillId="2" borderId="3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9" fontId="16" fillId="0" borderId="0" xfId="0" applyNumberFormat="1" applyFont="1" applyAlignment="1">
      <alignment vertical="center"/>
    </xf>
    <xf numFmtId="0" fontId="43" fillId="4" borderId="0" xfId="0" applyFont="1" applyFill="1" applyAlignment="1">
      <alignment horizontal="center"/>
    </xf>
  </cellXfs>
  <cellStyles count="15">
    <cellStyle name="Comma" xfId="13" builtinId="3"/>
    <cellStyle name="Hyperlink" xfId="9" builtinId="8"/>
    <cellStyle name="Normal" xfId="0" builtinId="0"/>
    <cellStyle name="Normal 2" xfId="3" xr:uid="{00000000-0005-0000-0000-000001000000}"/>
    <cellStyle name="Normal 2 2" xfId="5" xr:uid="{00000000-0005-0000-0000-000002000000}"/>
    <cellStyle name="Normal 3" xfId="1" xr:uid="{00000000-0005-0000-0000-000003000000}"/>
    <cellStyle name="Normal 4" xfId="4" xr:uid="{00000000-0005-0000-0000-000004000000}"/>
    <cellStyle name="Normal 5" xfId="6" xr:uid="{00000000-0005-0000-0000-000005000000}"/>
    <cellStyle name="Normal 5 2" xfId="7" xr:uid="{C2DC075E-9043-0447-877B-1CDC2EAA7E9F}"/>
    <cellStyle name="Normal 6" xfId="8" xr:uid="{3E06B310-8102-0041-8A13-DEF90902D2E1}"/>
    <cellStyle name="Normal 6 2" xfId="11" xr:uid="{E1A57E40-B66D-F344-BFAC-E99F62B1FC78}"/>
    <cellStyle name="Normal 7" xfId="12" xr:uid="{852A6522-5978-D641-913A-7AAA400ABDE7}"/>
    <cellStyle name="Normal 8" xfId="14" xr:uid="{27A21077-2062-2542-9E05-115CFF869C7A}"/>
    <cellStyle name="Percent" xfId="10" builtinId="5"/>
    <cellStyle name="Percent 2" xfId="2" xr:uid="{00000000-0005-0000-0000-000006000000}"/>
  </cellStyles>
  <dxfs count="0"/>
  <tableStyles count="0" defaultTableStyle="TableStyleMedium2" defaultPivotStyle="PivotStyleLight16"/>
  <colors>
    <mruColors>
      <color rgb="FFF6F9FB"/>
      <color rgb="FFFFFF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7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2.xml"/><Relationship Id="rId41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5.xml"/><Relationship Id="rId37" Type="http://schemas.openxmlformats.org/officeDocument/2006/relationships/externalLink" Target="externalLinks/externalLink10.xml"/><Relationship Id="rId40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36" Type="http://schemas.openxmlformats.org/officeDocument/2006/relationships/externalLink" Target="externalLinks/externalLink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3.xml"/><Relationship Id="rId35" Type="http://schemas.openxmlformats.org/officeDocument/2006/relationships/externalLink" Target="externalLinks/externalLink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6.xml"/><Relationship Id="rId38" Type="http://schemas.openxmlformats.org/officeDocument/2006/relationships/externalLink" Target="externalLinks/externalLink1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14</xdr:col>
      <xdr:colOff>342900</xdr:colOff>
      <xdr:row>22</xdr:row>
      <xdr:rowOff>20413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6697493-A273-3445-EE4C-D492E567D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46800" y="990600"/>
          <a:ext cx="7772400" cy="629421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99312</xdr:colOff>
      <xdr:row>42</xdr:row>
      <xdr:rowOff>25399</xdr:rowOff>
    </xdr:from>
    <xdr:to>
      <xdr:col>5</xdr:col>
      <xdr:colOff>952500</xdr:colOff>
      <xdr:row>58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A907C6C-1F08-1B4A-9C9D-8AC546191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212" y="14223999"/>
          <a:ext cx="5031488" cy="5257801"/>
        </a:xfrm>
        <a:prstGeom prst="rect">
          <a:avLst/>
        </a:prstGeom>
      </xdr:spPr>
    </xdr:pic>
    <xdr:clientData/>
  </xdr:twoCellAnchor>
  <xdr:twoCellAnchor editAs="oneCell">
    <xdr:from>
      <xdr:col>5</xdr:col>
      <xdr:colOff>1002123</xdr:colOff>
      <xdr:row>42</xdr:row>
      <xdr:rowOff>26610</xdr:rowOff>
    </xdr:from>
    <xdr:to>
      <xdr:col>9</xdr:col>
      <xdr:colOff>812800</xdr:colOff>
      <xdr:row>58</xdr:row>
      <xdr:rowOff>63500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8798B08-4BD3-A348-AF33-90068B35E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77323" y="14225210"/>
          <a:ext cx="5106577" cy="52819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12700</xdr:colOff>
      <xdr:row>4</xdr:row>
      <xdr:rowOff>196850</xdr:rowOff>
    </xdr:from>
    <xdr:ext cx="6388100" cy="5375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6A4205C-77FD-B846-8AF7-588C3755D207}"/>
                </a:ext>
              </a:extLst>
            </xdr:cNvPr>
            <xdr:cNvSpPr txBox="1"/>
          </xdr:nvSpPr>
          <xdr:spPr>
            <a:xfrm>
              <a:off x="2844800" y="1517650"/>
              <a:ext cx="6388100" cy="5375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𝑳𝑪𝑹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𝑯𝒊𝒈𝒉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−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𝑸𝒖𝒂𝒍𝒊𝒕𝒚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𝑳𝒊𝒒𝒖𝒊𝒅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𝑨𝒔𝒔𝒆𝒕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𝑵𝒆𝒕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𝑪𝒂𝒔𝒉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𝑶𝒖𝒕𝒇𝒍𝒐𝒘𝒔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𝒊𝒏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𝒂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𝟑𝟎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𝑫𝒂𝒚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𝑷𝒆𝒓𝒊𝒐𝒅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6A4205C-77FD-B846-8AF7-588C3755D207}"/>
                </a:ext>
              </a:extLst>
            </xdr:cNvPr>
            <xdr:cNvSpPr txBox="1"/>
          </xdr:nvSpPr>
          <xdr:spPr>
            <a:xfrm>
              <a:off x="2844800" y="1517650"/>
              <a:ext cx="6388100" cy="5375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𝑳𝑪𝑹=(𝑯𝒊𝒈𝒉−𝑸𝒖𝒂𝒍𝒊𝒕𝒚 𝑳𝒊𝒒𝒖𝒊𝒅 𝑨𝒔𝒔𝒆𝒕)/(𝑵𝒆𝒕 𝑪𝒂𝒔𝒉 𝑶𝒖𝒕𝒇𝒍𝒐𝒘𝒔 𝒊𝒏 𝒂 𝟑𝟎𝑫𝒂𝒚 𝑷𝒆𝒓𝒊𝒐𝒅)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685800</xdr:colOff>
      <xdr:row>3</xdr:row>
      <xdr:rowOff>50800</xdr:rowOff>
    </xdr:from>
    <xdr:ext cx="6388100" cy="5379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00D6185-DBF7-0A44-A9E2-1376FECB3D88}"/>
                </a:ext>
              </a:extLst>
            </xdr:cNvPr>
            <xdr:cNvSpPr txBox="1"/>
          </xdr:nvSpPr>
          <xdr:spPr>
            <a:xfrm>
              <a:off x="1511300" y="12357100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𝑵𝑺𝑭𝑹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𝑹𝒆𝒒𝒖𝒊𝒓𝒆𝒅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00D6185-DBF7-0A44-A9E2-1376FECB3D88}"/>
                </a:ext>
              </a:extLst>
            </xdr:cNvPr>
            <xdr:cNvSpPr txBox="1"/>
          </xdr:nvSpPr>
          <xdr:spPr>
            <a:xfrm>
              <a:off x="1511300" y="12357100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𝑵𝑺𝑭𝑹=(𝑨𝒎𝒐𝒖𝒏𝒕 𝒐𝒇 𝑺𝒕𝒂𝒃𝒍𝒆 𝑭𝒖𝒏𝒅𝒊𝒏𝒈)/(𝑹𝒆𝒒𝒖𝒊𝒓𝒆𝒅 𝑨𝒎𝒐𝒖𝒏𝒕 𝒐𝒇 𝑺𝒕𝒂𝒃𝒍𝒆 𝑭𝒖𝒏𝒅𝒊𝒏𝒈)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85271</xdr:colOff>
      <xdr:row>3</xdr:row>
      <xdr:rowOff>54428</xdr:rowOff>
    </xdr:from>
    <xdr:ext cx="6388100" cy="5379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13331DE-C45A-1243-9355-1528BEECABEA}"/>
                </a:ext>
              </a:extLst>
            </xdr:cNvPr>
            <xdr:cNvSpPr txBox="1"/>
          </xdr:nvSpPr>
          <xdr:spPr>
            <a:xfrm>
              <a:off x="1754414" y="1034142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𝑵𝑺𝑭𝑹</m:t>
                  </m:r>
                  <m:r>
                    <a:rPr lang="en-US" sz="2200" b="1" i="1">
                      <a:solidFill>
                        <a:schemeClr val="accent1">
                          <a:lumMod val="50000"/>
                        </a:schemeClr>
                      </a:solidFill>
                      <a:latin typeface="Cambria Math" panose="02040503050406030204" pitchFamily="18" charset="0"/>
                    </a:rPr>
                    <m:t>=</m:t>
                  </m:r>
                  <m:f>
                    <m:fPr>
                      <m:ctrlP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num>
                    <m:den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𝑹𝒆𝒒𝒖𝒊𝒓𝒆𝒅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𝑨𝒎𝒐𝒖𝒏𝒕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𝒐𝒇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𝑺𝒕𝒂𝒃𝒍𝒆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 </m:t>
                      </m:r>
                      <m:r>
                        <a:rPr lang="en-US" sz="2200" b="1" i="1">
                          <a:solidFill>
                            <a:schemeClr val="accent1">
                              <a:lumMod val="50000"/>
                            </a:schemeClr>
                          </a:solidFill>
                          <a:latin typeface="Cambria Math" panose="02040503050406030204" pitchFamily="18" charset="0"/>
                        </a:rPr>
                        <m:t>𝑭𝒖𝒏𝒅𝒊𝒏𝒈</m:t>
                      </m:r>
                    </m:den>
                  </m:f>
                </m:oMath>
              </a14:m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B13331DE-C45A-1243-9355-1528BEECABEA}"/>
                </a:ext>
              </a:extLst>
            </xdr:cNvPr>
            <xdr:cNvSpPr txBox="1"/>
          </xdr:nvSpPr>
          <xdr:spPr>
            <a:xfrm>
              <a:off x="1754414" y="1034142"/>
              <a:ext cx="6388100" cy="5379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22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𝑵𝑺𝑭𝑹=(𝑨𝒎𝒐𝒖𝒏𝒕 𝒐𝒇 𝑺𝒕𝒂𝒃𝒍𝒆 𝑭𝒖𝒏𝒅𝒊𝒏𝒈)/(𝑹𝒆𝒒𝒖𝒊𝒓𝒆𝒅 𝑨𝒎𝒐𝒖𝒏𝒕 𝒐𝒇 𝑺𝒕𝒂𝒃𝒍𝒆 𝑭𝒖𝒏𝒅𝒊𝒏𝒈)</a:t>
              </a:r>
              <a:r>
                <a:rPr lang="en-US" sz="2200" b="1">
                  <a:solidFill>
                    <a:schemeClr val="accent1">
                      <a:lumMod val="50000"/>
                    </a:schemeClr>
                  </a:solidFill>
                </a:rPr>
                <a:t> &gt;= 100%</a:t>
              </a:r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12700</xdr:colOff>
      <xdr:row>3</xdr:row>
      <xdr:rowOff>279399</xdr:rowOff>
    </xdr:from>
    <xdr:ext cx="2259993" cy="6337301"/>
    <xdr:pic>
      <xdr:nvPicPr>
        <xdr:cNvPr id="2" name="Picture 1">
          <a:extLst>
            <a:ext uri="{FF2B5EF4-FFF2-40B4-BE49-F238E27FC236}">
              <a16:creationId xmlns:a16="http://schemas.microsoft.com/office/drawing/2014/main" id="{E75FAAC7-EABC-434C-98F5-38890EA9D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38200" y="1269999"/>
          <a:ext cx="2259993" cy="6337301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0</xdr:rowOff>
    </xdr:from>
    <xdr:ext cx="3263900" cy="2717800"/>
    <xdr:pic>
      <xdr:nvPicPr>
        <xdr:cNvPr id="2" name="Picture 1">
          <a:extLst>
            <a:ext uri="{FF2B5EF4-FFF2-40B4-BE49-F238E27FC236}">
              <a16:creationId xmlns:a16="http://schemas.microsoft.com/office/drawing/2014/main" id="{EB16D7FE-1A1D-364A-87B6-FF8876DF88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000" y="1320800"/>
          <a:ext cx="3263900" cy="271780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50800</xdr:colOff>
      <xdr:row>0</xdr:row>
      <xdr:rowOff>304800</xdr:rowOff>
    </xdr:from>
    <xdr:to>
      <xdr:col>28</xdr:col>
      <xdr:colOff>9526</xdr:colOff>
      <xdr:row>23</xdr:row>
      <xdr:rowOff>304800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3ABADB0-B12A-BB48-8156-1C2E9007E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7800" y="304800"/>
          <a:ext cx="12341226" cy="75946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50800</xdr:colOff>
      <xdr:row>1</xdr:row>
      <xdr:rowOff>114300</xdr:rowOff>
    </xdr:from>
    <xdr:ext cx="5951982" cy="805441"/>
    <xdr:pic>
      <xdr:nvPicPr>
        <xdr:cNvPr id="2" name="Picture 1">
          <a:extLst>
            <a:ext uri="{FF2B5EF4-FFF2-40B4-BE49-F238E27FC236}">
              <a16:creationId xmlns:a16="http://schemas.microsoft.com/office/drawing/2014/main" id="{AE235DEC-1709-8D4E-BB4B-8C9E6CF15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6300" y="304800"/>
          <a:ext cx="5951982" cy="805441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0</xdr:rowOff>
    </xdr:from>
    <xdr:ext cx="5854930" cy="809522"/>
    <xdr:pic>
      <xdr:nvPicPr>
        <xdr:cNvPr id="3" name="Picture 2">
          <a:extLst>
            <a:ext uri="{FF2B5EF4-FFF2-40B4-BE49-F238E27FC236}">
              <a16:creationId xmlns:a16="http://schemas.microsoft.com/office/drawing/2014/main" id="{B0366BB3-AFCD-7440-81B6-0888F5611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51000" y="1320800"/>
          <a:ext cx="5854930" cy="809522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7.xlsx" TargetMode="External"/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justinhon/Downloads/FRMClass11.xlsx" TargetMode="External"/><Relationship Id="rId1" Type="http://schemas.openxmlformats.org/officeDocument/2006/relationships/externalLinkPath" Target="/Users/justinhon/Downloads/FRMClass11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Library/CloudStorage/GoogleDrive-davethemovie@gmail.com/My%20Drive/Columbia/Classes/FRM/ClassFiles/FRMClass8.xlsx" TargetMode="External"/><Relationship Id="rId1" Type="http://schemas.openxmlformats.org/officeDocument/2006/relationships/externalLinkPath" Target="/Users/davidromoff/Library/CloudStorage/GoogleDrive-davethemovie@gmail.com/My%20Drive/Columbia/Classes/FRM/ClassFiles/FRM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Class2.xlsx" TargetMode="External"/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HW_Temp.xlsx" TargetMode="External"/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7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FRMClass4.xlsx" TargetMode="External"/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FRMClass3.xlsx" TargetMode="External"/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9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ClassSet/FixedIncome.xlsx" TargetMode="External"/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0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Google%20Drive/FRM/Fall17/FRMClass6.xlsx" TargetMode="External"/><Relationship Id="rId1" Type="http://schemas.openxmlformats.org/officeDocument/2006/relationships/externalLinkPath" Target="/Users/davidromoff/Google%20Drive/FRM/Fall17/FRMClass6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dromoff/Desktop/FRM_Class3/FRM_1_V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I7">
            <v>63.016692425521988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I8">
            <v>34.430640486782302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I9">
            <v>875.03184773964745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I10">
            <v>25.480909561250201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I11">
            <v>173.30690528775909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I12">
            <v>53.18756714882727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I13">
            <v>101.66752649202422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I14">
            <v>83.065489486874156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I15">
            <v>27.926592661358761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I16">
            <v>118.49690911671134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I17">
            <v>27.606419524520028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I18">
            <v>196.47139738526423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I19">
            <v>347.19425554146738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I20">
            <v>45.448259545022808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I21">
            <v>73.89902190385736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I22">
            <v>43.875613303401586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I23">
            <v>398.20302367088152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8">
          <cell r="G28">
            <v>0.01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11"/>
      <sheetName val="Learning Objective"/>
      <sheetName val="Market Liquidity"/>
      <sheetName val="Liquidity Risk Mitigation"/>
      <sheetName val="Liquidity Stress Test"/>
      <sheetName val="Liquidity_VaR"/>
      <sheetName val="Liquidity"/>
      <sheetName val="LiquidityOtherThougths"/>
      <sheetName val="Homework"/>
      <sheetName val="Discussion"/>
      <sheetName val="Q11_1"/>
      <sheetName val="Q11_1_Calc"/>
      <sheetName val="Q11_2"/>
      <sheetName val="EndowmentPortfolio_March"/>
      <sheetName val="EndowmentPortfolio_June"/>
      <sheetName val="OtherLiquidityModels"/>
      <sheetName val="Remember"/>
    </sheetNames>
    <sheetDataSet>
      <sheetData sheetId="0"/>
      <sheetData sheetId="1"/>
      <sheetData sheetId="2"/>
      <sheetData sheetId="3"/>
      <sheetData sheetId="4"/>
      <sheetData sheetId="5">
        <row r="7">
          <cell r="B7">
            <v>7496</v>
          </cell>
          <cell r="C7">
            <v>118.370121981415</v>
          </cell>
          <cell r="D7">
            <v>119.53509682578719</v>
          </cell>
          <cell r="E7">
            <v>118.95260940360109</v>
          </cell>
          <cell r="F7">
            <v>1.1649748443721961</v>
          </cell>
          <cell r="G7">
            <v>9.7936047827205421E-3</v>
          </cell>
          <cell r="H7">
            <v>240.80532849415357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G8">
            <v>1.0500981764753099E-2</v>
          </cell>
          <cell r="H8">
            <v>91.940348205745394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G9">
            <v>5.3081827457607193E-2</v>
          </cell>
          <cell r="H9">
            <v>312.53935978116596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G10">
            <v>4.5043576769144278E-3</v>
          </cell>
          <cell r="H10">
            <v>116.99746616538251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G11">
            <v>1.4351393144960719E-2</v>
          </cell>
          <cell r="H11">
            <v>243.11829322888929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G12">
            <v>7.8270483187618256E-3</v>
          </cell>
          <cell r="H12">
            <v>228.34101853474434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G13">
            <v>1.135701789375187E-2</v>
          </cell>
          <cell r="H13">
            <v>150.47120579864131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G14">
            <v>1.1811068057728925E-2</v>
          </cell>
          <cell r="H14">
            <v>289.89158008687855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G15">
            <v>1.0054266186611134E-2</v>
          </cell>
          <cell r="H15">
            <v>158.2774617783744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G16">
            <v>1.1831895057931391E-2</v>
          </cell>
          <cell r="H16">
            <v>300.87816257687331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G17">
            <v>1.0500362558939378E-2</v>
          </cell>
          <cell r="H17">
            <v>147.57999988022164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G18">
            <v>1.5406819285255594E-2</v>
          </cell>
          <cell r="H18">
            <v>313.66371763832916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G19">
            <v>4.0568560909647507E-2</v>
          </cell>
          <cell r="H19">
            <v>159.3375706151283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G20">
            <v>1.1561202435487783E-2</v>
          </cell>
          <cell r="H20">
            <v>212.53575951405017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G21">
            <v>1.322116333302068E-2</v>
          </cell>
          <cell r="H21">
            <v>138.13539388005074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G22">
            <v>9.8451926576541282E-3</v>
          </cell>
          <cell r="H22">
            <v>211.66839773852425</v>
          </cell>
        </row>
        <row r="23">
          <cell r="B23">
            <v>2821</v>
          </cell>
          <cell r="C23">
            <v>6.8</v>
          </cell>
          <cell r="D23">
            <v>7.3676254373529284</v>
          </cell>
          <cell r="E23">
            <v>7.0838127186764641</v>
          </cell>
          <cell r="F23">
            <v>0.56762543735292859</v>
          </cell>
          <cell r="G23">
            <v>8.0129932833541001E-2</v>
          </cell>
          <cell r="H23">
            <v>90.623243287354214</v>
          </cell>
        </row>
        <row r="25">
          <cell r="G25">
            <v>1.9196864373840421E-2</v>
          </cell>
        </row>
        <row r="26">
          <cell r="G26">
            <v>1.9366044321320872E-2</v>
          </cell>
        </row>
        <row r="28">
          <cell r="G28">
            <v>0.01</v>
          </cell>
        </row>
        <row r="29">
          <cell r="G29">
            <v>6.4249020409325924E-2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8"/>
      <sheetName val="Review1"/>
      <sheetName val="Review2"/>
      <sheetName val="Spread2PD"/>
      <sheetName val="PD2Spread"/>
      <sheetName val="1_Spread2PD"/>
      <sheetName val="2_PD2Spread"/>
    </sheetNames>
    <sheetDataSet>
      <sheetData sheetId="0"/>
      <sheetData sheetId="1"/>
      <sheetData sheetId="2"/>
      <sheetData sheetId="3">
        <row r="18">
          <cell r="C18">
            <v>8.7526935082926656</v>
          </cell>
        </row>
        <row r="22">
          <cell r="F22">
            <v>0.97530991202833262</v>
          </cell>
        </row>
        <row r="23">
          <cell r="F23">
            <v>0.95122942450071402</v>
          </cell>
        </row>
        <row r="24">
          <cell r="F24">
            <v>0.92774348632855286</v>
          </cell>
        </row>
        <row r="25">
          <cell r="F25">
            <v>0.90483741803595952</v>
          </cell>
        </row>
        <row r="26">
          <cell r="F26">
            <v>0.88249690258459546</v>
          </cell>
        </row>
        <row r="27">
          <cell r="F27">
            <v>0.86070797642505781</v>
          </cell>
        </row>
        <row r="28">
          <cell r="F28">
            <v>0.83945702076920736</v>
          </cell>
        </row>
        <row r="29">
          <cell r="F29">
            <v>0.81873075307798182</v>
          </cell>
        </row>
        <row r="30">
          <cell r="F30">
            <v>0.79851621875937706</v>
          </cell>
        </row>
        <row r="31">
          <cell r="F31">
            <v>0.77880078307140488</v>
          </cell>
        </row>
        <row r="41">
          <cell r="E41" t="str">
            <v>Loss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E42">
            <v>66.728709213467042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E43">
            <v>65.971048498937989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E44">
            <v>65.17454168889401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E45">
            <v>64.337197101428075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E46">
            <v>63.456920938918259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4">
        <row r="9">
          <cell r="B9">
            <v>0.02</v>
          </cell>
        </row>
        <row r="13">
          <cell r="C13">
            <v>0.98019867330675525</v>
          </cell>
        </row>
        <row r="14">
          <cell r="C14">
            <v>0.96078943915232318</v>
          </cell>
        </row>
        <row r="15">
          <cell r="C15">
            <v>0.94176453358424872</v>
          </cell>
        </row>
        <row r="16">
          <cell r="C16">
            <v>0.92311634638663576</v>
          </cell>
        </row>
        <row r="17">
          <cell r="C17">
            <v>0.90483741803595952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I27">
            <v>9.1394641753381189E-3</v>
          </cell>
          <cell r="J27">
            <v>7.2980103747777832E-3</v>
          </cell>
        </row>
      </sheetData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E40">
            <v>66.728709213467042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E41">
            <v>65.971048498937989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E42">
            <v>65.17454168889401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E43">
            <v>64.337197101428075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E44">
            <v>63.456920938918259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B11">
            <v>1</v>
          </cell>
          <cell r="C11">
            <v>0.98019867330675525</v>
          </cell>
          <cell r="E11">
            <v>0.95122942450071402</v>
          </cell>
        </row>
        <row r="12">
          <cell r="B12">
            <v>2</v>
          </cell>
          <cell r="C12">
            <v>0.96078943915232318</v>
          </cell>
          <cell r="E12">
            <v>0.90483741803595952</v>
          </cell>
        </row>
        <row r="13">
          <cell r="B13">
            <v>3</v>
          </cell>
          <cell r="C13">
            <v>0.94176453358424872</v>
          </cell>
          <cell r="E13">
            <v>0.86070797642505781</v>
          </cell>
        </row>
        <row r="14">
          <cell r="B14">
            <v>4</v>
          </cell>
          <cell r="C14">
            <v>0.92311634638663576</v>
          </cell>
          <cell r="E14">
            <v>0.81873075307798182</v>
          </cell>
        </row>
        <row r="15">
          <cell r="B15">
            <v>5</v>
          </cell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D21">
            <v>0.4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D22">
            <v>0.4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D23">
            <v>0.4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D24">
            <v>0.4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D25">
            <v>0.4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  <sheetName val="Excel"/>
      <sheetName val="VaR0"/>
    </sheetNames>
    <sheetDataSet>
      <sheetData sheetId="0">
        <row r="2">
          <cell r="C2">
            <v>67</v>
          </cell>
        </row>
        <row r="3">
          <cell r="C3">
            <v>72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  <cell r="J4">
            <v>0.99502487562189068</v>
          </cell>
        </row>
        <row r="5">
          <cell r="H5">
            <v>24</v>
          </cell>
          <cell r="J5">
            <v>0.99502487562189068</v>
          </cell>
        </row>
        <row r="6">
          <cell r="H6">
            <v>36</v>
          </cell>
          <cell r="J6">
            <v>0.99477741855259882</v>
          </cell>
        </row>
        <row r="7">
          <cell r="H7">
            <v>36</v>
          </cell>
          <cell r="J7">
            <v>0.99477741855259882</v>
          </cell>
        </row>
        <row r="8">
          <cell r="H8">
            <v>36</v>
          </cell>
          <cell r="J8">
            <v>0.99461251554082064</v>
          </cell>
        </row>
        <row r="9">
          <cell r="H9">
            <v>36</v>
          </cell>
          <cell r="J9">
            <v>0.99461251554082064</v>
          </cell>
        </row>
        <row r="10">
          <cell r="H10">
            <v>48</v>
          </cell>
          <cell r="J10">
            <v>0.99420049710024849</v>
          </cell>
        </row>
        <row r="11">
          <cell r="H11">
            <v>48</v>
          </cell>
          <cell r="J11">
            <v>0.99420049710024849</v>
          </cell>
        </row>
        <row r="12">
          <cell r="H12">
            <v>36</v>
          </cell>
          <cell r="J12">
            <v>0.99337748344370869</v>
          </cell>
        </row>
        <row r="13">
          <cell r="H13">
            <v>36</v>
          </cell>
          <cell r="J13">
            <v>0.99337748344370869</v>
          </cell>
        </row>
        <row r="14">
          <cell r="H14">
            <v>24</v>
          </cell>
          <cell r="J14">
            <v>0.99502487562189068</v>
          </cell>
        </row>
        <row r="15">
          <cell r="H15">
            <v>24</v>
          </cell>
          <cell r="J15">
            <v>0.99502487562189068</v>
          </cell>
        </row>
        <row r="16">
          <cell r="H16">
            <v>48</v>
          </cell>
          <cell r="J16">
            <v>0.99420049710024849</v>
          </cell>
        </row>
        <row r="17">
          <cell r="H17">
            <v>48</v>
          </cell>
          <cell r="J17">
            <v>0.99420049710024849</v>
          </cell>
        </row>
        <row r="18">
          <cell r="H18">
            <v>60</v>
          </cell>
          <cell r="J18">
            <v>0.99378881987577627</v>
          </cell>
        </row>
        <row r="19">
          <cell r="H19">
            <v>60</v>
          </cell>
          <cell r="J19">
            <v>0.99378881987577627</v>
          </cell>
        </row>
        <row r="20">
          <cell r="H20">
            <v>24</v>
          </cell>
          <cell r="J20">
            <v>0.99502487562189068</v>
          </cell>
        </row>
        <row r="21">
          <cell r="H21">
            <v>24</v>
          </cell>
          <cell r="J21">
            <v>0.99502487562189068</v>
          </cell>
        </row>
        <row r="22">
          <cell r="H22">
            <v>36</v>
          </cell>
          <cell r="J22">
            <v>0.99477741855259882</v>
          </cell>
        </row>
        <row r="23">
          <cell r="H23">
            <v>36</v>
          </cell>
          <cell r="J23">
            <v>0.99477741855259882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  <sheetData sheetId="16" refreshError="1"/>
      <sheetData sheetId="1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  <sheetName val="Bond2"/>
      <sheetName val="Bond3"/>
      <sheetName val="FX_Intro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  <cell r="F6">
            <v>14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  <sheetData sheetId="8"/>
      <sheetData sheetId="9"/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ClassN"/>
      <sheetName val="CreditMatrix"/>
      <sheetName val="CreditMatrix_Weighted"/>
      <sheetName val="CreditMatrix_Loss"/>
      <sheetName val="MertonModel"/>
      <sheetName val="Homework"/>
      <sheetName val="QuizBank"/>
      <sheetName val="O_Material"/>
      <sheetName val="O_Discussion"/>
    </sheetNames>
    <sheetDataSet>
      <sheetData sheetId="0"/>
      <sheetData sheetId="1">
        <row r="2">
          <cell r="B2">
            <v>0</v>
          </cell>
          <cell r="C2" t="str">
            <v>A</v>
          </cell>
        </row>
        <row r="3">
          <cell r="B3">
            <v>0.2</v>
          </cell>
          <cell r="C3" t="str">
            <v>B</v>
          </cell>
        </row>
        <row r="4">
          <cell r="B4">
            <v>0.4</v>
          </cell>
          <cell r="C4" t="str">
            <v>C</v>
          </cell>
        </row>
        <row r="5">
          <cell r="B5">
            <v>0.6</v>
          </cell>
          <cell r="C5" t="str">
            <v>D</v>
          </cell>
        </row>
        <row r="6">
          <cell r="B6">
            <v>0.8</v>
          </cell>
          <cell r="C6" t="str">
            <v>E</v>
          </cell>
        </row>
        <row r="7">
          <cell r="B7">
            <v>1</v>
          </cell>
          <cell r="C7" t="str">
            <v>F</v>
          </cell>
        </row>
        <row r="10">
          <cell r="D10" t="str">
            <v>C</v>
          </cell>
          <cell r="E10" t="str">
            <v>C</v>
          </cell>
        </row>
        <row r="11">
          <cell r="D11" t="str">
            <v>B</v>
          </cell>
          <cell r="E11" t="str">
            <v>C</v>
          </cell>
        </row>
        <row r="12">
          <cell r="D12" t="str">
            <v>A</v>
          </cell>
          <cell r="E12" t="str">
            <v>C</v>
          </cell>
        </row>
        <row r="13">
          <cell r="D13" t="str">
            <v>D</v>
          </cell>
          <cell r="E13" t="str">
            <v>E</v>
          </cell>
        </row>
        <row r="14">
          <cell r="D14" t="str">
            <v>A</v>
          </cell>
          <cell r="E14" t="str">
            <v>A</v>
          </cell>
        </row>
        <row r="15">
          <cell r="D15" t="str">
            <v>B</v>
          </cell>
          <cell r="E15" t="str">
            <v>B</v>
          </cell>
        </row>
        <row r="16">
          <cell r="D16" t="str">
            <v>B</v>
          </cell>
          <cell r="E16" t="str">
            <v>D</v>
          </cell>
        </row>
        <row r="17">
          <cell r="D17" t="str">
            <v>A</v>
          </cell>
          <cell r="E17" t="str">
            <v>A</v>
          </cell>
        </row>
        <row r="18">
          <cell r="D18" t="str">
            <v>C</v>
          </cell>
          <cell r="E18" t="str">
            <v>E</v>
          </cell>
        </row>
        <row r="19">
          <cell r="D19" t="str">
            <v>D</v>
          </cell>
          <cell r="E19" t="str">
            <v>E</v>
          </cell>
        </row>
        <row r="20">
          <cell r="D20" t="str">
            <v>B</v>
          </cell>
          <cell r="E20" t="str">
            <v>A</v>
          </cell>
        </row>
        <row r="21">
          <cell r="D21" t="str">
            <v>B</v>
          </cell>
          <cell r="E21" t="str">
            <v>B</v>
          </cell>
        </row>
        <row r="22">
          <cell r="D22" t="str">
            <v>D</v>
          </cell>
          <cell r="E22" t="str">
            <v>E</v>
          </cell>
        </row>
        <row r="23">
          <cell r="D23" t="str">
            <v>C</v>
          </cell>
          <cell r="E23" t="str">
            <v>D</v>
          </cell>
        </row>
        <row r="24">
          <cell r="D24" t="str">
            <v>D</v>
          </cell>
          <cell r="E24" t="str">
            <v>D</v>
          </cell>
        </row>
        <row r="25">
          <cell r="D25" t="str">
            <v>A</v>
          </cell>
          <cell r="E25" t="str">
            <v>B</v>
          </cell>
        </row>
        <row r="26">
          <cell r="D26" t="str">
            <v>B</v>
          </cell>
          <cell r="E26" t="str">
            <v>A</v>
          </cell>
        </row>
        <row r="27">
          <cell r="D27" t="str">
            <v>E</v>
          </cell>
          <cell r="E27" t="str">
            <v>F</v>
          </cell>
        </row>
        <row r="28">
          <cell r="D28" t="str">
            <v>A</v>
          </cell>
          <cell r="E28" t="str">
            <v>A</v>
          </cell>
        </row>
        <row r="29">
          <cell r="D29" t="str">
            <v>A</v>
          </cell>
          <cell r="E29" t="str">
            <v>A</v>
          </cell>
        </row>
        <row r="30">
          <cell r="D30" t="str">
            <v>E</v>
          </cell>
          <cell r="E30" t="str">
            <v>F</v>
          </cell>
        </row>
        <row r="31">
          <cell r="D31" t="str">
            <v>B</v>
          </cell>
          <cell r="E31" t="str">
            <v>C</v>
          </cell>
        </row>
        <row r="32">
          <cell r="D32" t="str">
            <v>B</v>
          </cell>
          <cell r="E32" t="str">
            <v>D</v>
          </cell>
        </row>
        <row r="33">
          <cell r="D33" t="str">
            <v>C</v>
          </cell>
          <cell r="E33" t="str">
            <v>C</v>
          </cell>
        </row>
        <row r="34">
          <cell r="D34" t="str">
            <v>A</v>
          </cell>
          <cell r="E34" t="str">
            <v>A</v>
          </cell>
        </row>
        <row r="35">
          <cell r="D35" t="str">
            <v>E</v>
          </cell>
          <cell r="E35" t="str">
            <v>D</v>
          </cell>
        </row>
        <row r="36">
          <cell r="D36" t="str">
            <v>C</v>
          </cell>
          <cell r="E36" t="str">
            <v>E</v>
          </cell>
        </row>
        <row r="37">
          <cell r="D37" t="str">
            <v>C</v>
          </cell>
          <cell r="E37" t="str">
            <v>C</v>
          </cell>
        </row>
        <row r="38">
          <cell r="D38" t="str">
            <v>E</v>
          </cell>
          <cell r="E38" t="str">
            <v>E</v>
          </cell>
        </row>
        <row r="39">
          <cell r="D39" t="str">
            <v>A</v>
          </cell>
          <cell r="E39" t="str">
            <v>C</v>
          </cell>
        </row>
        <row r="40">
          <cell r="D40" t="str">
            <v>B</v>
          </cell>
          <cell r="E40" t="str">
            <v>B</v>
          </cell>
        </row>
        <row r="41">
          <cell r="D41" t="str">
            <v>B</v>
          </cell>
          <cell r="E41" t="str">
            <v>C</v>
          </cell>
        </row>
        <row r="42">
          <cell r="D42" t="str">
            <v>D</v>
          </cell>
          <cell r="E42" t="str">
            <v>E</v>
          </cell>
        </row>
        <row r="43">
          <cell r="D43" t="str">
            <v>C</v>
          </cell>
          <cell r="E43" t="str">
            <v>D</v>
          </cell>
        </row>
        <row r="44">
          <cell r="D44" t="str">
            <v>C</v>
          </cell>
          <cell r="E44" t="str">
            <v>B</v>
          </cell>
        </row>
        <row r="45">
          <cell r="D45" t="str">
            <v>A</v>
          </cell>
          <cell r="E45" t="str">
            <v>A</v>
          </cell>
        </row>
        <row r="46">
          <cell r="D46" t="str">
            <v>D</v>
          </cell>
          <cell r="E46" t="str">
            <v>F</v>
          </cell>
        </row>
        <row r="47">
          <cell r="D47" t="str">
            <v>D</v>
          </cell>
          <cell r="E47" t="str">
            <v>E</v>
          </cell>
        </row>
        <row r="48">
          <cell r="D48" t="str">
            <v>D</v>
          </cell>
          <cell r="E48" t="str">
            <v>F</v>
          </cell>
        </row>
        <row r="49">
          <cell r="D49" t="str">
            <v>B</v>
          </cell>
          <cell r="E49" t="str">
            <v>C</v>
          </cell>
        </row>
        <row r="50">
          <cell r="D50" t="str">
            <v>E</v>
          </cell>
          <cell r="E50" t="str">
            <v>F</v>
          </cell>
        </row>
        <row r="51">
          <cell r="D51" t="str">
            <v>E</v>
          </cell>
          <cell r="E51" t="str">
            <v>E</v>
          </cell>
        </row>
        <row r="52">
          <cell r="D52" t="str">
            <v>D</v>
          </cell>
          <cell r="E52" t="str">
            <v>C</v>
          </cell>
        </row>
        <row r="53">
          <cell r="D53" t="str">
            <v>B</v>
          </cell>
          <cell r="E53" t="str">
            <v>A</v>
          </cell>
        </row>
        <row r="54">
          <cell r="D54" t="str">
            <v>B</v>
          </cell>
          <cell r="E54" t="str">
            <v>C</v>
          </cell>
        </row>
        <row r="55">
          <cell r="D55" t="str">
            <v>D</v>
          </cell>
          <cell r="E55" t="str">
            <v>F</v>
          </cell>
        </row>
        <row r="56">
          <cell r="D56" t="str">
            <v>C</v>
          </cell>
          <cell r="E56" t="str">
            <v>D</v>
          </cell>
        </row>
        <row r="57">
          <cell r="D57" t="str">
            <v>B</v>
          </cell>
          <cell r="E57" t="str">
            <v>C</v>
          </cell>
        </row>
        <row r="58">
          <cell r="D58" t="str">
            <v>E</v>
          </cell>
          <cell r="E58" t="str">
            <v>D</v>
          </cell>
        </row>
        <row r="59">
          <cell r="D59" t="str">
            <v>A</v>
          </cell>
          <cell r="E59" t="str">
            <v>B</v>
          </cell>
        </row>
        <row r="60">
          <cell r="D60" t="str">
            <v>D</v>
          </cell>
          <cell r="E60" t="str">
            <v>D</v>
          </cell>
        </row>
        <row r="61">
          <cell r="D61" t="str">
            <v>D</v>
          </cell>
          <cell r="E61" t="str">
            <v>D</v>
          </cell>
        </row>
        <row r="62">
          <cell r="D62" t="str">
            <v>E</v>
          </cell>
          <cell r="E62" t="str">
            <v>F</v>
          </cell>
        </row>
        <row r="63">
          <cell r="D63" t="str">
            <v>A</v>
          </cell>
          <cell r="E63" t="str">
            <v>A</v>
          </cell>
        </row>
        <row r="64">
          <cell r="D64" t="str">
            <v>B</v>
          </cell>
          <cell r="E64" t="str">
            <v>B</v>
          </cell>
        </row>
        <row r="65">
          <cell r="D65" t="str">
            <v>B</v>
          </cell>
          <cell r="E65" t="str">
            <v>B</v>
          </cell>
        </row>
        <row r="66">
          <cell r="D66" t="str">
            <v>B</v>
          </cell>
          <cell r="E66" t="str">
            <v>D</v>
          </cell>
        </row>
        <row r="67">
          <cell r="D67" t="str">
            <v>B</v>
          </cell>
          <cell r="E67" t="str">
            <v>D</v>
          </cell>
        </row>
        <row r="68">
          <cell r="D68" t="str">
            <v>E</v>
          </cell>
          <cell r="E68" t="str">
            <v>F</v>
          </cell>
        </row>
        <row r="69">
          <cell r="D69" t="str">
            <v>E</v>
          </cell>
          <cell r="E69" t="str">
            <v>F</v>
          </cell>
        </row>
        <row r="70">
          <cell r="D70" t="str">
            <v>C</v>
          </cell>
          <cell r="E70" t="str">
            <v>D</v>
          </cell>
        </row>
        <row r="71">
          <cell r="D71" t="str">
            <v>D</v>
          </cell>
          <cell r="E71" t="str">
            <v>C</v>
          </cell>
        </row>
        <row r="72">
          <cell r="D72" t="str">
            <v>E</v>
          </cell>
          <cell r="E72" t="str">
            <v>F</v>
          </cell>
        </row>
        <row r="73">
          <cell r="D73" t="str">
            <v>B</v>
          </cell>
          <cell r="E73" t="str">
            <v>D</v>
          </cell>
        </row>
        <row r="74">
          <cell r="D74" t="str">
            <v>B</v>
          </cell>
          <cell r="E74" t="str">
            <v>C</v>
          </cell>
        </row>
        <row r="75">
          <cell r="D75" t="str">
            <v>B</v>
          </cell>
          <cell r="E75" t="str">
            <v>B</v>
          </cell>
        </row>
        <row r="76">
          <cell r="D76" t="str">
            <v>C</v>
          </cell>
          <cell r="E76" t="str">
            <v>E</v>
          </cell>
        </row>
        <row r="77">
          <cell r="D77" t="str">
            <v>A</v>
          </cell>
          <cell r="E77" t="str">
            <v>C</v>
          </cell>
        </row>
        <row r="78">
          <cell r="D78" t="str">
            <v>C</v>
          </cell>
          <cell r="E78" t="str">
            <v>E</v>
          </cell>
        </row>
        <row r="79">
          <cell r="D79" t="str">
            <v>D</v>
          </cell>
          <cell r="E79" t="str">
            <v>D</v>
          </cell>
        </row>
        <row r="80">
          <cell r="D80" t="str">
            <v>A</v>
          </cell>
          <cell r="E80" t="str">
            <v>B</v>
          </cell>
        </row>
        <row r="81">
          <cell r="D81" t="str">
            <v>B</v>
          </cell>
          <cell r="E81" t="str">
            <v>C</v>
          </cell>
        </row>
        <row r="82">
          <cell r="D82" t="str">
            <v>B</v>
          </cell>
          <cell r="E82" t="str">
            <v>B</v>
          </cell>
        </row>
        <row r="83">
          <cell r="D83" t="str">
            <v>D</v>
          </cell>
          <cell r="E83" t="str">
            <v>E</v>
          </cell>
        </row>
        <row r="84">
          <cell r="D84" t="str">
            <v>E</v>
          </cell>
          <cell r="E84" t="str">
            <v>F</v>
          </cell>
        </row>
        <row r="85">
          <cell r="D85" t="str">
            <v>C</v>
          </cell>
          <cell r="E85" t="str">
            <v>C</v>
          </cell>
        </row>
        <row r="86">
          <cell r="D86" t="str">
            <v>C</v>
          </cell>
          <cell r="E86" t="str">
            <v>D</v>
          </cell>
        </row>
        <row r="87">
          <cell r="D87" t="str">
            <v>D</v>
          </cell>
          <cell r="E87" t="str">
            <v>E</v>
          </cell>
        </row>
        <row r="88">
          <cell r="D88" t="str">
            <v>A</v>
          </cell>
          <cell r="E88" t="str">
            <v>C</v>
          </cell>
        </row>
        <row r="89">
          <cell r="D89" t="str">
            <v>A</v>
          </cell>
          <cell r="E89" t="str">
            <v>A</v>
          </cell>
        </row>
        <row r="90">
          <cell r="D90" t="str">
            <v>A</v>
          </cell>
          <cell r="E90" t="str">
            <v>B</v>
          </cell>
        </row>
        <row r="91">
          <cell r="D91" t="str">
            <v>B</v>
          </cell>
          <cell r="E91" t="str">
            <v>C</v>
          </cell>
        </row>
        <row r="92">
          <cell r="D92" t="str">
            <v>E</v>
          </cell>
          <cell r="E92" t="str">
            <v>F</v>
          </cell>
        </row>
        <row r="93">
          <cell r="D93" t="str">
            <v>A</v>
          </cell>
          <cell r="E93" t="str">
            <v>B</v>
          </cell>
        </row>
        <row r="94">
          <cell r="D94" t="str">
            <v>C</v>
          </cell>
          <cell r="E94" t="str">
            <v>C</v>
          </cell>
        </row>
        <row r="95">
          <cell r="D95" t="str">
            <v>B</v>
          </cell>
          <cell r="E95" t="str">
            <v>C</v>
          </cell>
        </row>
        <row r="96">
          <cell r="D96" t="str">
            <v>A</v>
          </cell>
          <cell r="E96" t="str">
            <v>B</v>
          </cell>
        </row>
        <row r="97">
          <cell r="D97" t="str">
            <v>D</v>
          </cell>
          <cell r="E97" t="str">
            <v>F</v>
          </cell>
        </row>
        <row r="98">
          <cell r="D98" t="str">
            <v>A</v>
          </cell>
          <cell r="E98" t="str">
            <v>B</v>
          </cell>
        </row>
        <row r="99">
          <cell r="D99" t="str">
            <v>A</v>
          </cell>
          <cell r="E99" t="str">
            <v>C</v>
          </cell>
        </row>
        <row r="100">
          <cell r="D100" t="str">
            <v>D</v>
          </cell>
          <cell r="E100" t="str">
            <v>E</v>
          </cell>
        </row>
        <row r="101">
          <cell r="D101" t="str">
            <v>C</v>
          </cell>
          <cell r="E101" t="str">
            <v>D</v>
          </cell>
        </row>
        <row r="102">
          <cell r="D102" t="str">
            <v>E</v>
          </cell>
          <cell r="E102" t="str">
            <v>E</v>
          </cell>
        </row>
        <row r="103">
          <cell r="D103" t="str">
            <v>A</v>
          </cell>
          <cell r="E103" t="str">
            <v>A</v>
          </cell>
        </row>
        <row r="104">
          <cell r="D104" t="str">
            <v>C</v>
          </cell>
          <cell r="E104" t="str">
            <v>B</v>
          </cell>
        </row>
        <row r="105">
          <cell r="D105" t="str">
            <v>B</v>
          </cell>
          <cell r="E105" t="str">
            <v>C</v>
          </cell>
        </row>
        <row r="106">
          <cell r="D106" t="str">
            <v>E</v>
          </cell>
          <cell r="E106" t="str">
            <v>F</v>
          </cell>
        </row>
        <row r="107">
          <cell r="D107" t="str">
            <v>C</v>
          </cell>
          <cell r="E107" t="str">
            <v>D</v>
          </cell>
        </row>
        <row r="108">
          <cell r="D108" t="str">
            <v>B</v>
          </cell>
          <cell r="E108" t="str">
            <v>A</v>
          </cell>
        </row>
        <row r="109">
          <cell r="D109" t="str">
            <v>A</v>
          </cell>
          <cell r="E109" t="str">
            <v>A</v>
          </cell>
        </row>
      </sheetData>
      <sheetData sheetId="2">
        <row r="10">
          <cell r="F10">
            <v>33</v>
          </cell>
        </row>
        <row r="11">
          <cell r="F11">
            <v>72</v>
          </cell>
        </row>
        <row r="12">
          <cell r="F12">
            <v>80</v>
          </cell>
        </row>
        <row r="13">
          <cell r="F13">
            <v>100</v>
          </cell>
        </row>
        <row r="14">
          <cell r="F14">
            <v>85</v>
          </cell>
        </row>
        <row r="15">
          <cell r="F15">
            <v>74</v>
          </cell>
        </row>
        <row r="16">
          <cell r="F16">
            <v>20</v>
          </cell>
        </row>
        <row r="17">
          <cell r="F17">
            <v>66</v>
          </cell>
        </row>
        <row r="18">
          <cell r="F18">
            <v>45</v>
          </cell>
        </row>
        <row r="19">
          <cell r="F19">
            <v>99</v>
          </cell>
        </row>
        <row r="20">
          <cell r="F20">
            <v>54</v>
          </cell>
        </row>
        <row r="21">
          <cell r="F21">
            <v>37</v>
          </cell>
        </row>
        <row r="22">
          <cell r="F22">
            <v>29</v>
          </cell>
        </row>
        <row r="23">
          <cell r="F23">
            <v>71</v>
          </cell>
        </row>
        <row r="24">
          <cell r="F24">
            <v>30</v>
          </cell>
        </row>
        <row r="25">
          <cell r="F25">
            <v>39</v>
          </cell>
        </row>
        <row r="26">
          <cell r="F26">
            <v>44</v>
          </cell>
        </row>
        <row r="27">
          <cell r="F27">
            <v>31</v>
          </cell>
        </row>
        <row r="28">
          <cell r="F28">
            <v>61</v>
          </cell>
        </row>
        <row r="29">
          <cell r="F29">
            <v>44</v>
          </cell>
        </row>
        <row r="30">
          <cell r="F30">
            <v>25</v>
          </cell>
        </row>
        <row r="31">
          <cell r="F31">
            <v>33</v>
          </cell>
        </row>
        <row r="32">
          <cell r="F32">
            <v>87</v>
          </cell>
        </row>
        <row r="33">
          <cell r="F33">
            <v>68</v>
          </cell>
        </row>
        <row r="34">
          <cell r="F34">
            <v>81</v>
          </cell>
        </row>
        <row r="35">
          <cell r="F35">
            <v>69</v>
          </cell>
        </row>
        <row r="36">
          <cell r="F36">
            <v>22</v>
          </cell>
        </row>
        <row r="37">
          <cell r="F37">
            <v>54</v>
          </cell>
        </row>
        <row r="38">
          <cell r="F38">
            <v>71</v>
          </cell>
        </row>
        <row r="39">
          <cell r="F39">
            <v>61</v>
          </cell>
        </row>
        <row r="40">
          <cell r="F40">
            <v>46</v>
          </cell>
        </row>
        <row r="41">
          <cell r="F41">
            <v>98</v>
          </cell>
        </row>
        <row r="42">
          <cell r="F42">
            <v>62</v>
          </cell>
        </row>
        <row r="43">
          <cell r="F43">
            <v>47</v>
          </cell>
        </row>
        <row r="44">
          <cell r="F44">
            <v>49</v>
          </cell>
        </row>
        <row r="45">
          <cell r="F45">
            <v>91</v>
          </cell>
        </row>
        <row r="46">
          <cell r="F46">
            <v>88</v>
          </cell>
        </row>
        <row r="47">
          <cell r="F47">
            <v>23</v>
          </cell>
        </row>
        <row r="48">
          <cell r="F48">
            <v>92</v>
          </cell>
        </row>
        <row r="49">
          <cell r="F49">
            <v>48</v>
          </cell>
        </row>
        <row r="50">
          <cell r="F50">
            <v>47</v>
          </cell>
        </row>
        <row r="51">
          <cell r="F51">
            <v>64</v>
          </cell>
        </row>
        <row r="52">
          <cell r="F52">
            <v>22</v>
          </cell>
        </row>
        <row r="53">
          <cell r="F53">
            <v>81</v>
          </cell>
        </row>
        <row r="54">
          <cell r="F54">
            <v>28</v>
          </cell>
        </row>
        <row r="55">
          <cell r="F55">
            <v>70</v>
          </cell>
        </row>
        <row r="56">
          <cell r="F56">
            <v>58</v>
          </cell>
        </row>
        <row r="57">
          <cell r="F57">
            <v>32</v>
          </cell>
        </row>
        <row r="58">
          <cell r="F58">
            <v>92</v>
          </cell>
        </row>
        <row r="59">
          <cell r="F59">
            <v>67</v>
          </cell>
        </row>
        <row r="60">
          <cell r="F60">
            <v>52</v>
          </cell>
        </row>
        <row r="61">
          <cell r="F61">
            <v>67</v>
          </cell>
        </row>
        <row r="62">
          <cell r="F62">
            <v>98</v>
          </cell>
        </row>
        <row r="63">
          <cell r="F63">
            <v>23</v>
          </cell>
        </row>
        <row r="64">
          <cell r="F64">
            <v>81</v>
          </cell>
        </row>
        <row r="65">
          <cell r="F65">
            <v>58</v>
          </cell>
        </row>
        <row r="66">
          <cell r="F66">
            <v>97</v>
          </cell>
        </row>
        <row r="67">
          <cell r="F67">
            <v>96</v>
          </cell>
        </row>
        <row r="68">
          <cell r="F68">
            <v>30</v>
          </cell>
        </row>
        <row r="69">
          <cell r="F69">
            <v>72</v>
          </cell>
        </row>
        <row r="70">
          <cell r="F70">
            <v>76</v>
          </cell>
        </row>
        <row r="71">
          <cell r="F71">
            <v>27</v>
          </cell>
        </row>
        <row r="72">
          <cell r="F72">
            <v>66</v>
          </cell>
        </row>
        <row r="73">
          <cell r="F73">
            <v>63</v>
          </cell>
        </row>
        <row r="74">
          <cell r="F74">
            <v>95</v>
          </cell>
        </row>
        <row r="75">
          <cell r="F75">
            <v>71</v>
          </cell>
        </row>
        <row r="76">
          <cell r="F76">
            <v>49</v>
          </cell>
        </row>
        <row r="77">
          <cell r="F77">
            <v>54</v>
          </cell>
        </row>
        <row r="78">
          <cell r="F78">
            <v>35</v>
          </cell>
        </row>
        <row r="79">
          <cell r="F79">
            <v>79</v>
          </cell>
        </row>
        <row r="80">
          <cell r="F80">
            <v>29</v>
          </cell>
        </row>
        <row r="81">
          <cell r="F81">
            <v>47</v>
          </cell>
        </row>
        <row r="82">
          <cell r="F82">
            <v>71</v>
          </cell>
        </row>
        <row r="83">
          <cell r="F83">
            <v>44</v>
          </cell>
        </row>
        <row r="84">
          <cell r="F84">
            <v>68</v>
          </cell>
        </row>
        <row r="85">
          <cell r="F85">
            <v>99</v>
          </cell>
        </row>
        <row r="86">
          <cell r="F86">
            <v>85</v>
          </cell>
        </row>
        <row r="87">
          <cell r="F87">
            <v>89</v>
          </cell>
        </row>
        <row r="88">
          <cell r="F88">
            <v>95</v>
          </cell>
        </row>
        <row r="89">
          <cell r="F89">
            <v>93</v>
          </cell>
        </row>
        <row r="90">
          <cell r="F90">
            <v>63</v>
          </cell>
        </row>
        <row r="91">
          <cell r="F91">
            <v>53</v>
          </cell>
        </row>
        <row r="92">
          <cell r="F92">
            <v>50</v>
          </cell>
        </row>
        <row r="93">
          <cell r="F93">
            <v>32</v>
          </cell>
        </row>
        <row r="94">
          <cell r="F94">
            <v>66</v>
          </cell>
        </row>
        <row r="95">
          <cell r="F95">
            <v>68</v>
          </cell>
        </row>
        <row r="96">
          <cell r="F96">
            <v>35</v>
          </cell>
        </row>
        <row r="97">
          <cell r="F97">
            <v>31</v>
          </cell>
        </row>
        <row r="98">
          <cell r="F98">
            <v>64</v>
          </cell>
        </row>
        <row r="99">
          <cell r="F99">
            <v>43</v>
          </cell>
        </row>
        <row r="100">
          <cell r="F100">
            <v>39</v>
          </cell>
        </row>
        <row r="101">
          <cell r="F101">
            <v>44</v>
          </cell>
        </row>
        <row r="102">
          <cell r="F102">
            <v>33</v>
          </cell>
        </row>
        <row r="103">
          <cell r="F103">
            <v>93</v>
          </cell>
        </row>
        <row r="104">
          <cell r="F104">
            <v>62</v>
          </cell>
        </row>
        <row r="105">
          <cell r="F105">
            <v>43</v>
          </cell>
        </row>
        <row r="106">
          <cell r="F106">
            <v>37</v>
          </cell>
        </row>
        <row r="107">
          <cell r="F107">
            <v>47</v>
          </cell>
        </row>
        <row r="108">
          <cell r="F108">
            <v>28</v>
          </cell>
        </row>
        <row r="109">
          <cell r="F109">
            <v>75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49C7F34A-D92B-EA43-B8EF-EED6EB4E2383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73779c1d-8b4a-4710-a095-5405ed2c1a6b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4A5EEA83-26AD-EA4D-91DF-C13A4944C4D1}">
  <we:reference id="wa200010215" version="2.0.0.0" store="en-US" storeType="OMEX"/>
  <we:alternateReferences>
    <we:reference id="WA200010215" version="2.0.0.0" store="" storeType="OMEX"/>
  </we:alternateReferences>
  <we:properties>
    <we:property name="bps.codex_control.document_id" value="&quot;3a90bf8a-5647-4e28-9e25-c3450645f2a4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iPkJH6BT7dM" TargetMode="External"/><Relationship Id="rId1" Type="http://schemas.openxmlformats.org/officeDocument/2006/relationships/hyperlink" Target="https://www.youtube.com/watch?v=xE5klz0yUT0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www.bis.org/publ/bcbs238.pdf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en.wikipedia.org/wiki/Laddering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3yVTtnuIbx4EOBhLj_VHLtwto0Fsg4ip&amp;authuser=davethemovie%40gmail.com&amp;usp=drive_fs" TargetMode="External"/><Relationship Id="rId2" Type="http://schemas.openxmlformats.org/officeDocument/2006/relationships/hyperlink" Target="https://drive.google.com/file/d/148aFNm0Ux3sne6GE3D02ZJuXUzVolZa6/view?usp=sharing" TargetMode="External"/><Relationship Id="rId1" Type="http://schemas.openxmlformats.org/officeDocument/2006/relationships/hyperlink" Target="https://drive.google.com/file/d/146unusXHppfS8froFHqeYgsKB7t69ep4/view?usp=sharing" TargetMode="External"/><Relationship Id="rId5" Type="http://schemas.openxmlformats.org/officeDocument/2006/relationships/drawing" Target="../drawings/drawing7.xml"/><Relationship Id="rId4" Type="http://schemas.openxmlformats.org/officeDocument/2006/relationships/hyperlink" Target="https://drive.google.com/open?id=13t8AHadgW6T0bj9z8XFdZaon_lmVisNK&amp;authuser=davethemovie%40gmail.com&amp;usp=drive_fs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6jmI1LKhF2zv056TzJqzDKUYgYbDag8k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www.bis.org/publ/bcbs238.pdf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www.bis.org/fsi/fsisummaries/nsfr.htm" TargetMode="Externa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15Bp8V1c898FDKwnHXpKR6NaslqKs_raN/view?usp=shari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7DBD8-2B86-D345-9177-8DEB24FE4F87}">
  <dimension ref="B2:E16"/>
  <sheetViews>
    <sheetView tabSelected="1" workbookViewId="0"/>
  </sheetViews>
  <sheetFormatPr baseColWidth="10" defaultRowHeight="26" x14ac:dyDescent="0.3"/>
  <cols>
    <col min="1" max="2" width="10.83203125" style="138"/>
    <col min="3" max="3" width="36.83203125" style="138" bestFit="1" customWidth="1"/>
    <col min="4" max="4" width="10.83203125" style="138"/>
    <col min="5" max="5" width="11.33203125" style="138" bestFit="1" customWidth="1"/>
    <col min="6" max="16384" width="10.83203125" style="138"/>
  </cols>
  <sheetData>
    <row r="2" spans="2:5" x14ac:dyDescent="0.3">
      <c r="B2" s="138" t="s">
        <v>283</v>
      </c>
    </row>
    <row r="4" spans="2:5" x14ac:dyDescent="0.3">
      <c r="B4" s="138" t="s">
        <v>284</v>
      </c>
    </row>
    <row r="5" spans="2:5" x14ac:dyDescent="0.3">
      <c r="C5" s="138" t="s">
        <v>299</v>
      </c>
    </row>
    <row r="6" spans="2:5" x14ac:dyDescent="0.3">
      <c r="C6" s="138" t="s">
        <v>300</v>
      </c>
    </row>
    <row r="8" spans="2:5" x14ac:dyDescent="0.3">
      <c r="B8" s="138" t="s">
        <v>285</v>
      </c>
    </row>
    <row r="9" spans="2:5" x14ac:dyDescent="0.3">
      <c r="E9" s="139"/>
    </row>
    <row r="10" spans="2:5" x14ac:dyDescent="0.3">
      <c r="E10" s="139"/>
    </row>
    <row r="11" spans="2:5" x14ac:dyDescent="0.3">
      <c r="E11" s="139"/>
    </row>
    <row r="14" spans="2:5" x14ac:dyDescent="0.3">
      <c r="E14" s="139"/>
    </row>
    <row r="16" spans="2:5" x14ac:dyDescent="0.3">
      <c r="E16" s="139"/>
    </row>
  </sheetData>
  <phoneticPr fontId="2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BCBF-DEF8-8A4C-A9F8-BD7E49EDE22E}">
  <sheetPr>
    <tabColor rgb="FFFF0000"/>
  </sheetPr>
  <dimension ref="B3:C17"/>
  <sheetViews>
    <sheetView workbookViewId="0"/>
  </sheetViews>
  <sheetFormatPr baseColWidth="10" defaultRowHeight="26" x14ac:dyDescent="0.3"/>
  <cols>
    <col min="1" max="16384" width="10.83203125" style="55"/>
  </cols>
  <sheetData>
    <row r="3" spans="2:3" x14ac:dyDescent="0.3">
      <c r="B3" s="55" t="s">
        <v>136</v>
      </c>
    </row>
    <row r="5" spans="2:3" x14ac:dyDescent="0.3">
      <c r="B5" s="55" t="s">
        <v>137</v>
      </c>
    </row>
    <row r="6" spans="2:3" x14ac:dyDescent="0.3">
      <c r="B6" s="56" t="s">
        <v>135</v>
      </c>
    </row>
    <row r="8" spans="2:3" x14ac:dyDescent="0.3">
      <c r="B8" s="55" t="s">
        <v>138</v>
      </c>
    </row>
    <row r="9" spans="2:3" x14ac:dyDescent="0.3">
      <c r="B9" s="56" t="s">
        <v>139</v>
      </c>
    </row>
    <row r="11" spans="2:3" x14ac:dyDescent="0.3">
      <c r="B11" s="55" t="s">
        <v>140</v>
      </c>
    </row>
    <row r="12" spans="2:3" x14ac:dyDescent="0.3">
      <c r="C12" s="55" t="s">
        <v>141</v>
      </c>
    </row>
    <row r="13" spans="2:3" x14ac:dyDescent="0.3">
      <c r="C13" s="55" t="s">
        <v>142</v>
      </c>
    </row>
    <row r="16" spans="2:3" x14ac:dyDescent="0.3">
      <c r="C16" s="57"/>
    </row>
    <row r="17" spans="3:3" x14ac:dyDescent="0.3">
      <c r="C17" s="57"/>
    </row>
  </sheetData>
  <hyperlinks>
    <hyperlink ref="B6" r:id="rId1" xr:uid="{B848328D-EDA8-6140-A740-D0D8387D8CF5}"/>
    <hyperlink ref="B9" r:id="rId2" xr:uid="{83B73CD3-E7B5-8041-A23F-E79D34086CF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9AED5D-0A9E-944E-8243-AC8FD8B18D2B}">
  <sheetPr>
    <tabColor rgb="FFFF0000"/>
  </sheetPr>
  <dimension ref="A2:V87"/>
  <sheetViews>
    <sheetView zoomScaleNormal="100" workbookViewId="0"/>
  </sheetViews>
  <sheetFormatPr baseColWidth="10" defaultRowHeight="26" x14ac:dyDescent="0.3"/>
  <cols>
    <col min="1" max="1" width="7.83203125" style="55" customWidth="1"/>
    <col min="2" max="2" width="12.6640625" style="55" customWidth="1"/>
    <col min="3" max="3" width="5" style="55" customWidth="1"/>
    <col min="4" max="4" width="26.33203125" style="55" customWidth="1"/>
    <col min="5" max="5" width="10.83203125" style="55"/>
    <col min="6" max="6" width="24.83203125" style="55" customWidth="1"/>
    <col min="7" max="7" width="23" style="55" customWidth="1"/>
    <col min="8" max="18" width="10.83203125" style="55"/>
    <col min="19" max="19" width="12.83203125" style="55" customWidth="1"/>
    <col min="20" max="16384" width="10.83203125" style="55"/>
  </cols>
  <sheetData>
    <row r="2" spans="2:4" x14ac:dyDescent="0.3">
      <c r="B2" s="73" t="s">
        <v>239</v>
      </c>
    </row>
    <row r="4" spans="2:4" x14ac:dyDescent="0.3">
      <c r="B4" s="55" t="s">
        <v>227</v>
      </c>
    </row>
    <row r="6" spans="2:4" x14ac:dyDescent="0.3">
      <c r="B6" s="55" t="s">
        <v>238</v>
      </c>
    </row>
    <row r="7" spans="2:4" x14ac:dyDescent="0.3">
      <c r="C7" s="55" t="s">
        <v>234</v>
      </c>
    </row>
    <row r="8" spans="2:4" x14ac:dyDescent="0.3">
      <c r="D8" s="55" t="s">
        <v>236</v>
      </c>
    </row>
    <row r="9" spans="2:4" x14ac:dyDescent="0.3">
      <c r="C9" s="55" t="s">
        <v>235</v>
      </c>
    </row>
    <row r="10" spans="2:4" x14ac:dyDescent="0.3">
      <c r="D10" s="55" t="s">
        <v>237</v>
      </c>
    </row>
    <row r="12" spans="2:4" x14ac:dyDescent="0.3">
      <c r="B12" s="55" t="s">
        <v>228</v>
      </c>
    </row>
    <row r="13" spans="2:4" x14ac:dyDescent="0.3">
      <c r="C13" s="55" t="s">
        <v>229</v>
      </c>
    </row>
    <row r="14" spans="2:4" x14ac:dyDescent="0.3">
      <c r="C14" s="55" t="s">
        <v>230</v>
      </c>
    </row>
    <row r="16" spans="2:4" x14ac:dyDescent="0.3">
      <c r="C16" s="55" t="s">
        <v>231</v>
      </c>
    </row>
    <row r="17" spans="4:4" x14ac:dyDescent="0.3">
      <c r="D17" s="55" t="s">
        <v>232</v>
      </c>
    </row>
    <row r="18" spans="4:4" x14ac:dyDescent="0.3">
      <c r="D18" s="55" t="s">
        <v>233</v>
      </c>
    </row>
    <row r="40" spans="1:22" x14ac:dyDescent="0.3">
      <c r="A40" s="161" t="s">
        <v>331</v>
      </c>
    </row>
    <row r="41" spans="1:22" x14ac:dyDescent="0.3">
      <c r="B41" s="159" t="s">
        <v>319</v>
      </c>
      <c r="C41" s="160"/>
      <c r="D41" s="160"/>
      <c r="E41" s="161"/>
      <c r="F41" s="161"/>
      <c r="T41" s="161"/>
      <c r="U41" s="161"/>
      <c r="V41" s="161"/>
    </row>
    <row r="42" spans="1:22" x14ac:dyDescent="0.3">
      <c r="B42" s="141" t="s">
        <v>320</v>
      </c>
      <c r="C42" s="160"/>
      <c r="D42" s="160"/>
      <c r="E42" s="141" t="s">
        <v>321</v>
      </c>
      <c r="F42" s="161"/>
      <c r="T42" s="161"/>
      <c r="U42" s="161"/>
      <c r="V42" s="161"/>
    </row>
    <row r="43" spans="1:22" x14ac:dyDescent="0.3">
      <c r="B43" s="141"/>
      <c r="C43" s="140"/>
      <c r="D43" s="140"/>
      <c r="K43" s="162" t="s">
        <v>322</v>
      </c>
      <c r="L43" s="161"/>
      <c r="M43" s="161"/>
      <c r="N43" s="161"/>
      <c r="T43" s="161"/>
      <c r="U43" s="161"/>
      <c r="V43" s="161"/>
    </row>
    <row r="44" spans="1:22" ht="26" customHeight="1" x14ac:dyDescent="0.3">
      <c r="B44" s="142"/>
      <c r="C44" s="143"/>
      <c r="I44" s="144"/>
      <c r="K44" s="161" t="s">
        <v>333</v>
      </c>
      <c r="L44" s="161"/>
      <c r="M44" s="161"/>
      <c r="N44" s="161"/>
      <c r="T44" s="161"/>
      <c r="U44" s="161"/>
      <c r="V44" s="161"/>
    </row>
    <row r="45" spans="1:22" x14ac:dyDescent="0.3">
      <c r="B45" s="145"/>
      <c r="C45" s="143"/>
      <c r="I45" s="146"/>
      <c r="K45" s="161" t="s">
        <v>335</v>
      </c>
      <c r="L45" s="161"/>
      <c r="M45" s="161"/>
      <c r="N45" s="161"/>
    </row>
    <row r="46" spans="1:22" x14ac:dyDescent="0.3">
      <c r="B46" s="145"/>
      <c r="C46" s="143"/>
      <c r="I46" s="146"/>
      <c r="K46" s="161" t="s">
        <v>337</v>
      </c>
      <c r="L46" s="161"/>
      <c r="M46" s="161"/>
      <c r="N46" s="161"/>
      <c r="T46" s="161"/>
    </row>
    <row r="47" spans="1:22" x14ac:dyDescent="0.3">
      <c r="B47" s="147"/>
      <c r="C47" s="143"/>
      <c r="I47" s="148"/>
      <c r="K47" s="168" t="s">
        <v>384</v>
      </c>
      <c r="L47" s="167"/>
      <c r="M47" s="167"/>
      <c r="N47" s="167"/>
      <c r="T47" s="161"/>
    </row>
    <row r="48" spans="1:22" ht="23" customHeight="1" x14ac:dyDescent="0.3">
      <c r="B48" s="145"/>
      <c r="C48" s="143"/>
      <c r="I48" s="146"/>
      <c r="K48" s="161" t="s">
        <v>383</v>
      </c>
      <c r="L48" s="167"/>
      <c r="M48" s="167"/>
      <c r="N48" s="167"/>
    </row>
    <row r="49" spans="1:19" x14ac:dyDescent="0.3">
      <c r="B49" s="145"/>
      <c r="C49" s="143"/>
      <c r="I49" s="146"/>
    </row>
    <row r="50" spans="1:19" x14ac:dyDescent="0.3">
      <c r="B50" s="145"/>
      <c r="C50" s="143"/>
      <c r="I50" s="146"/>
      <c r="K50" s="162" t="s">
        <v>332</v>
      </c>
      <c r="L50" s="161"/>
      <c r="O50" s="161"/>
    </row>
    <row r="51" spans="1:19" x14ac:dyDescent="0.3">
      <c r="B51" s="145"/>
      <c r="C51" s="143"/>
      <c r="I51" s="146"/>
      <c r="K51" s="161" t="s">
        <v>334</v>
      </c>
      <c r="L51" s="161"/>
      <c r="O51" s="161"/>
    </row>
    <row r="52" spans="1:19" x14ac:dyDescent="0.3">
      <c r="B52" s="147"/>
      <c r="C52" s="143"/>
      <c r="I52" s="148"/>
      <c r="K52" s="161" t="s">
        <v>336</v>
      </c>
      <c r="L52" s="161"/>
      <c r="O52" s="161"/>
    </row>
    <row r="53" spans="1:19" x14ac:dyDescent="0.3">
      <c r="B53" s="149"/>
      <c r="C53" s="143"/>
      <c r="I53" s="150"/>
      <c r="K53" s="161" t="s">
        <v>338</v>
      </c>
      <c r="L53" s="161"/>
      <c r="O53" s="161"/>
    </row>
    <row r="54" spans="1:19" x14ac:dyDescent="0.3">
      <c r="B54" s="145"/>
      <c r="C54" s="143"/>
      <c r="I54" s="146"/>
      <c r="K54" s="163" t="s">
        <v>339</v>
      </c>
      <c r="L54" s="161"/>
      <c r="O54" s="161"/>
    </row>
    <row r="55" spans="1:19" x14ac:dyDescent="0.3">
      <c r="B55" s="145"/>
      <c r="C55" s="143"/>
      <c r="I55" s="146"/>
      <c r="K55" s="248" t="s">
        <v>382</v>
      </c>
      <c r="L55" s="248"/>
      <c r="M55" s="248"/>
      <c r="N55" s="248"/>
      <c r="O55" s="248"/>
      <c r="P55" s="161"/>
      <c r="Q55" s="161"/>
      <c r="R55" s="161"/>
      <c r="S55" s="161"/>
    </row>
    <row r="56" spans="1:19" x14ac:dyDescent="0.3">
      <c r="B56" s="145"/>
      <c r="C56" s="143"/>
      <c r="I56" s="146"/>
      <c r="K56" s="248"/>
      <c r="L56" s="248"/>
      <c r="M56" s="248"/>
      <c r="N56" s="248"/>
      <c r="O56" s="248"/>
      <c r="P56" s="161"/>
      <c r="Q56" s="161"/>
      <c r="R56" s="161"/>
      <c r="S56" s="161"/>
    </row>
    <row r="57" spans="1:19" x14ac:dyDescent="0.3">
      <c r="B57" s="149"/>
      <c r="C57" s="143"/>
      <c r="I57" s="150"/>
      <c r="K57" s="164" t="s">
        <v>340</v>
      </c>
    </row>
    <row r="58" spans="1:19" x14ac:dyDescent="0.3">
      <c r="B58" s="145"/>
      <c r="C58" s="143"/>
      <c r="I58" s="146"/>
    </row>
    <row r="59" spans="1:19" x14ac:dyDescent="0.3">
      <c r="A59" s="145"/>
      <c r="B59" s="169" t="s">
        <v>341</v>
      </c>
      <c r="C59" s="159"/>
      <c r="D59" s="159"/>
      <c r="E59" s="170"/>
      <c r="F59" s="170"/>
      <c r="G59" s="170"/>
      <c r="H59" s="170"/>
      <c r="I59" s="161"/>
      <c r="J59" s="171"/>
      <c r="K59" s="169" t="s">
        <v>342</v>
      </c>
      <c r="L59" s="170"/>
      <c r="M59" s="170"/>
      <c r="N59" s="170"/>
      <c r="O59" s="170"/>
      <c r="P59" s="170"/>
      <c r="Q59" s="170"/>
      <c r="R59" s="161"/>
    </row>
    <row r="60" spans="1:19" x14ac:dyDescent="0.3">
      <c r="A60" s="145"/>
      <c r="B60" s="172" t="s">
        <v>323</v>
      </c>
      <c r="C60" s="159"/>
      <c r="D60" s="159"/>
      <c r="E60" s="170"/>
      <c r="F60" s="170"/>
      <c r="G60" s="170"/>
      <c r="H60" s="170"/>
      <c r="I60" s="161"/>
      <c r="J60" s="171"/>
      <c r="K60" s="172" t="s">
        <v>324</v>
      </c>
      <c r="L60" s="170"/>
      <c r="M60" s="170"/>
      <c r="N60" s="170"/>
      <c r="O60" s="170"/>
      <c r="P60" s="170"/>
      <c r="Q60" s="170"/>
      <c r="R60" s="161"/>
    </row>
    <row r="61" spans="1:19" x14ac:dyDescent="0.3">
      <c r="B61" s="172" t="s">
        <v>325</v>
      </c>
      <c r="C61" s="159"/>
      <c r="D61" s="159"/>
      <c r="E61" s="170"/>
      <c r="F61" s="170"/>
      <c r="G61" s="170"/>
      <c r="H61" s="170"/>
      <c r="I61" s="161"/>
      <c r="J61" s="171"/>
      <c r="K61" s="172" t="s">
        <v>326</v>
      </c>
      <c r="L61" s="170"/>
      <c r="M61" s="170"/>
      <c r="N61" s="170"/>
      <c r="O61" s="170"/>
      <c r="P61" s="170"/>
      <c r="Q61" s="170"/>
      <c r="R61" s="161"/>
    </row>
    <row r="62" spans="1:19" x14ac:dyDescent="0.3">
      <c r="B62" s="172" t="s">
        <v>327</v>
      </c>
      <c r="C62" s="159"/>
      <c r="D62" s="159"/>
      <c r="E62" s="170"/>
      <c r="F62" s="170"/>
      <c r="G62" s="170"/>
      <c r="H62" s="170"/>
      <c r="I62" s="161"/>
      <c r="J62" s="171"/>
      <c r="K62" s="172" t="s">
        <v>343</v>
      </c>
      <c r="L62" s="170"/>
      <c r="M62" s="170"/>
      <c r="N62" s="170"/>
      <c r="O62" s="170"/>
      <c r="P62" s="170"/>
      <c r="Q62" s="170"/>
      <c r="R62" s="161"/>
    </row>
    <row r="63" spans="1:19" x14ac:dyDescent="0.3">
      <c r="B63" s="172" t="s">
        <v>328</v>
      </c>
      <c r="C63" s="159"/>
      <c r="D63" s="159"/>
      <c r="E63" s="170"/>
      <c r="F63" s="170"/>
      <c r="G63" s="170"/>
      <c r="H63" s="170"/>
      <c r="I63" s="161"/>
      <c r="J63" s="171"/>
      <c r="K63" s="172" t="s">
        <v>344</v>
      </c>
      <c r="L63" s="170"/>
      <c r="M63" s="170"/>
      <c r="N63" s="170"/>
      <c r="O63" s="170"/>
      <c r="P63" s="170"/>
      <c r="Q63" s="170"/>
      <c r="R63" s="161"/>
    </row>
    <row r="64" spans="1:19" x14ac:dyDescent="0.3">
      <c r="B64" s="172" t="s">
        <v>329</v>
      </c>
      <c r="C64" s="159"/>
      <c r="D64" s="159"/>
      <c r="E64" s="170"/>
      <c r="F64" s="170"/>
      <c r="G64" s="170"/>
      <c r="H64" s="170"/>
      <c r="I64" s="161"/>
      <c r="J64" s="171"/>
      <c r="K64" s="172" t="s">
        <v>345</v>
      </c>
      <c r="L64" s="170"/>
      <c r="M64" s="170"/>
      <c r="N64" s="170"/>
      <c r="O64" s="170"/>
      <c r="P64" s="170"/>
      <c r="Q64" s="170"/>
      <c r="R64" s="161"/>
    </row>
    <row r="65" spans="1:18" x14ac:dyDescent="0.3">
      <c r="A65" s="165"/>
      <c r="B65" s="172" t="s">
        <v>330</v>
      </c>
      <c r="C65" s="170"/>
      <c r="D65" s="170"/>
      <c r="E65" s="170"/>
      <c r="F65" s="170"/>
      <c r="G65" s="170"/>
      <c r="H65" s="170"/>
      <c r="I65" s="161"/>
      <c r="J65" s="161"/>
      <c r="K65" s="172" t="s">
        <v>346</v>
      </c>
      <c r="L65" s="170"/>
      <c r="M65" s="170"/>
      <c r="N65" s="170"/>
      <c r="O65" s="170"/>
      <c r="P65" s="170"/>
      <c r="Q65" s="170"/>
      <c r="R65" s="161"/>
    </row>
    <row r="66" spans="1:18" x14ac:dyDescent="0.3">
      <c r="A66" s="55" t="s">
        <v>385</v>
      </c>
    </row>
    <row r="69" spans="1:18" ht="36" customHeight="1" x14ac:dyDescent="0.3">
      <c r="A69" s="166"/>
    </row>
    <row r="70" spans="1:18" x14ac:dyDescent="0.3">
      <c r="B70" s="73"/>
    </row>
    <row r="71" spans="1:18" x14ac:dyDescent="0.3">
      <c r="C71" s="152"/>
    </row>
    <row r="72" spans="1:18" x14ac:dyDescent="0.3">
      <c r="B72" s="144"/>
      <c r="C72" s="151"/>
    </row>
    <row r="73" spans="1:18" ht="26" customHeight="1" x14ac:dyDescent="0.3"/>
    <row r="74" spans="1:18" ht="26" customHeight="1" x14ac:dyDescent="0.3"/>
    <row r="75" spans="1:18" ht="26" customHeight="1" x14ac:dyDescent="0.3"/>
    <row r="76" spans="1:18" ht="26" customHeight="1" x14ac:dyDescent="0.3"/>
    <row r="77" spans="1:18" ht="26" customHeight="1" x14ac:dyDescent="0.3"/>
    <row r="78" spans="1:18" ht="26" customHeight="1" x14ac:dyDescent="0.3"/>
    <row r="79" spans="1:18" ht="26" customHeight="1" x14ac:dyDescent="0.3"/>
    <row r="80" spans="1:18" ht="26" customHeight="1" x14ac:dyDescent="0.3">
      <c r="A80" s="153"/>
      <c r="B80" s="153"/>
      <c r="C80" s="153"/>
      <c r="D80" s="153"/>
      <c r="E80" s="153"/>
      <c r="F80" s="153"/>
      <c r="G80" s="153"/>
    </row>
    <row r="81" ht="26" customHeight="1" x14ac:dyDescent="0.3"/>
    <row r="82" ht="26" customHeight="1" x14ac:dyDescent="0.3"/>
    <row r="83" ht="26" customHeight="1" x14ac:dyDescent="0.3"/>
    <row r="84" ht="26" customHeight="1" x14ac:dyDescent="0.3"/>
    <row r="85" ht="26" customHeight="1" x14ac:dyDescent="0.3"/>
    <row r="86" ht="26" customHeight="1" x14ac:dyDescent="0.3"/>
    <row r="87" ht="26" customHeight="1" x14ac:dyDescent="0.3"/>
  </sheetData>
  <mergeCells count="1">
    <mergeCell ref="K55:O5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D1BAE-5BEA-4B47-8643-53D5D7190D9E}">
  <sheetPr>
    <tabColor rgb="FFFF0000"/>
  </sheetPr>
  <dimension ref="A2:L114"/>
  <sheetViews>
    <sheetView workbookViewId="0"/>
  </sheetViews>
  <sheetFormatPr baseColWidth="10" defaultRowHeight="26" x14ac:dyDescent="0.3"/>
  <cols>
    <col min="1" max="2" width="10.83203125" style="69"/>
    <col min="3" max="3" width="6.5" style="131" customWidth="1"/>
    <col min="4" max="16384" width="10.83203125" style="69"/>
  </cols>
  <sheetData>
    <row r="2" spans="2:12" x14ac:dyDescent="0.3">
      <c r="B2" s="69" t="s">
        <v>286</v>
      </c>
      <c r="L2" s="69" t="s">
        <v>172</v>
      </c>
    </row>
    <row r="4" spans="2:12" x14ac:dyDescent="0.3">
      <c r="B4" s="69" t="s">
        <v>173</v>
      </c>
    </row>
    <row r="5" spans="2:12" x14ac:dyDescent="0.3">
      <c r="C5" s="131" t="s">
        <v>193</v>
      </c>
    </row>
    <row r="6" spans="2:12" x14ac:dyDescent="0.3">
      <c r="C6" s="131" t="s">
        <v>194</v>
      </c>
    </row>
    <row r="7" spans="2:12" x14ac:dyDescent="0.3">
      <c r="C7" s="131" t="s">
        <v>195</v>
      </c>
    </row>
    <row r="10" spans="2:12" x14ac:dyDescent="0.3">
      <c r="B10" s="69" t="s">
        <v>174</v>
      </c>
    </row>
    <row r="11" spans="2:12" x14ac:dyDescent="0.3">
      <c r="C11" s="131" t="s">
        <v>196</v>
      </c>
    </row>
    <row r="12" spans="2:12" x14ac:dyDescent="0.3">
      <c r="C12" s="131" t="s">
        <v>197</v>
      </c>
    </row>
    <row r="14" spans="2:12" x14ac:dyDescent="0.3">
      <c r="B14" s="69" t="s">
        <v>175</v>
      </c>
    </row>
    <row r="15" spans="2:12" x14ac:dyDescent="0.3">
      <c r="C15" s="131" t="s">
        <v>198</v>
      </c>
    </row>
    <row r="16" spans="2:12" x14ac:dyDescent="0.3">
      <c r="C16" s="131" t="s">
        <v>199</v>
      </c>
    </row>
    <row r="18" spans="2:12" x14ac:dyDescent="0.3">
      <c r="B18" s="69" t="s">
        <v>176</v>
      </c>
    </row>
    <row r="19" spans="2:12" x14ac:dyDescent="0.3">
      <c r="C19" s="131" t="s">
        <v>200</v>
      </c>
    </row>
    <row r="21" spans="2:12" x14ac:dyDescent="0.3">
      <c r="B21" s="69" t="s">
        <v>177</v>
      </c>
    </row>
    <row r="22" spans="2:12" x14ac:dyDescent="0.3">
      <c r="C22" s="131" t="s">
        <v>202</v>
      </c>
      <c r="L22" s="69" t="s">
        <v>201</v>
      </c>
    </row>
    <row r="24" spans="2:12" x14ac:dyDescent="0.3">
      <c r="B24" s="69" t="s">
        <v>178</v>
      </c>
    </row>
    <row r="45" spans="1:10" x14ac:dyDescent="0.3">
      <c r="A45" s="69" t="s">
        <v>331</v>
      </c>
    </row>
    <row r="46" spans="1:10" x14ac:dyDescent="0.3">
      <c r="B46" s="70" t="s">
        <v>347</v>
      </c>
      <c r="C46" s="69"/>
    </row>
    <row r="47" spans="1:10" x14ac:dyDescent="0.3">
      <c r="B47" s="152" t="s">
        <v>348</v>
      </c>
      <c r="C47" s="69"/>
    </row>
    <row r="48" spans="1:10" x14ac:dyDescent="0.3">
      <c r="B48" s="249" t="s">
        <v>349</v>
      </c>
      <c r="C48" s="250"/>
      <c r="D48" s="250"/>
      <c r="E48" s="250"/>
      <c r="F48" s="250"/>
      <c r="G48" s="250"/>
      <c r="H48" s="250"/>
      <c r="I48" s="250"/>
      <c r="J48" s="250"/>
    </row>
    <row r="49" spans="1:12" x14ac:dyDescent="0.3">
      <c r="B49" s="250"/>
      <c r="C49" s="250"/>
      <c r="D49" s="250"/>
      <c r="E49" s="250"/>
      <c r="F49" s="250"/>
      <c r="G49" s="250"/>
      <c r="H49" s="250"/>
      <c r="I49" s="250"/>
      <c r="J49" s="250"/>
    </row>
    <row r="50" spans="1:12" x14ac:dyDescent="0.3">
      <c r="B50" s="69" t="s">
        <v>350</v>
      </c>
      <c r="C50" s="69"/>
    </row>
    <row r="51" spans="1:12" x14ac:dyDescent="0.3">
      <c r="B51" s="69" t="s">
        <v>351</v>
      </c>
      <c r="C51" s="69"/>
    </row>
    <row r="52" spans="1:12" x14ac:dyDescent="0.3">
      <c r="C52" s="69"/>
    </row>
    <row r="53" spans="1:12" x14ac:dyDescent="0.3">
      <c r="B53" s="152" t="s">
        <v>352</v>
      </c>
      <c r="C53" s="69"/>
    </row>
    <row r="54" spans="1:12" x14ac:dyDescent="0.3">
      <c r="B54" s="69" t="s">
        <v>353</v>
      </c>
      <c r="C54" s="69"/>
    </row>
    <row r="55" spans="1:12" x14ac:dyDescent="0.3">
      <c r="B55" s="69" t="s">
        <v>354</v>
      </c>
      <c r="C55" s="69"/>
    </row>
    <row r="56" spans="1:12" x14ac:dyDescent="0.3">
      <c r="B56" s="69" t="s">
        <v>355</v>
      </c>
      <c r="C56" s="69"/>
    </row>
    <row r="57" spans="1:12" x14ac:dyDescent="0.3">
      <c r="C57" s="69"/>
    </row>
    <row r="58" spans="1:12" x14ac:dyDescent="0.3">
      <c r="B58" s="249" t="s">
        <v>356</v>
      </c>
      <c r="C58" s="250"/>
      <c r="D58" s="250"/>
      <c r="E58" s="250"/>
      <c r="F58" s="250"/>
      <c r="G58" s="250"/>
      <c r="H58" s="250"/>
      <c r="I58" s="250"/>
      <c r="J58" s="250"/>
      <c r="K58" s="250"/>
      <c r="L58" s="250"/>
    </row>
    <row r="59" spans="1:12" x14ac:dyDescent="0.3">
      <c r="B59" s="250"/>
      <c r="C59" s="250"/>
      <c r="D59" s="250"/>
      <c r="E59" s="250"/>
      <c r="F59" s="250"/>
      <c r="G59" s="250"/>
      <c r="H59" s="250"/>
      <c r="I59" s="250"/>
      <c r="J59" s="250"/>
      <c r="K59" s="250"/>
      <c r="L59" s="250"/>
    </row>
    <row r="62" spans="1:12" x14ac:dyDescent="0.3">
      <c r="A62" s="69" t="s">
        <v>385</v>
      </c>
    </row>
    <row r="101" spans="2:10" x14ac:dyDescent="0.3">
      <c r="B101" s="70"/>
      <c r="C101" s="69"/>
    </row>
    <row r="102" spans="2:10" x14ac:dyDescent="0.3">
      <c r="B102" s="152"/>
      <c r="C102" s="69"/>
    </row>
    <row r="103" spans="2:10" x14ac:dyDescent="0.3">
      <c r="B103" s="249"/>
      <c r="C103" s="250"/>
      <c r="D103" s="250"/>
      <c r="E103" s="250"/>
      <c r="F103" s="250"/>
      <c r="G103" s="250"/>
      <c r="H103" s="250"/>
      <c r="I103" s="250"/>
      <c r="J103" s="250"/>
    </row>
    <row r="104" spans="2:10" x14ac:dyDescent="0.3">
      <c r="B104" s="250"/>
      <c r="C104" s="250"/>
      <c r="D104" s="250"/>
      <c r="E104" s="250"/>
      <c r="F104" s="250"/>
      <c r="G104" s="250"/>
      <c r="H104" s="250"/>
      <c r="I104" s="250"/>
      <c r="J104" s="250"/>
    </row>
    <row r="105" spans="2:10" x14ac:dyDescent="0.3">
      <c r="C105" s="69"/>
    </row>
    <row r="106" spans="2:10" x14ac:dyDescent="0.3">
      <c r="C106" s="69"/>
    </row>
    <row r="107" spans="2:10" x14ac:dyDescent="0.3">
      <c r="C107" s="69"/>
    </row>
    <row r="108" spans="2:10" x14ac:dyDescent="0.3">
      <c r="B108" s="152"/>
      <c r="C108" s="69"/>
    </row>
    <row r="109" spans="2:10" x14ac:dyDescent="0.3">
      <c r="C109" s="69"/>
    </row>
    <row r="110" spans="2:10" x14ac:dyDescent="0.3">
      <c r="C110" s="69"/>
    </row>
    <row r="111" spans="2:10" x14ac:dyDescent="0.3">
      <c r="C111" s="69"/>
    </row>
    <row r="112" spans="2:10" x14ac:dyDescent="0.3">
      <c r="C112" s="69"/>
    </row>
    <row r="113" spans="2:12" x14ac:dyDescent="0.3">
      <c r="B113" s="249"/>
      <c r="C113" s="250"/>
      <c r="D113" s="250"/>
      <c r="E113" s="250"/>
      <c r="F113" s="250"/>
      <c r="G113" s="250"/>
      <c r="H113" s="250"/>
      <c r="I113" s="250"/>
      <c r="J113" s="250"/>
      <c r="K113" s="250"/>
      <c r="L113" s="250"/>
    </row>
    <row r="114" spans="2:12" x14ac:dyDescent="0.3">
      <c r="B114" s="250"/>
      <c r="C114" s="250"/>
      <c r="D114" s="250"/>
      <c r="E114" s="250"/>
      <c r="F114" s="250"/>
      <c r="G114" s="250"/>
      <c r="H114" s="250"/>
      <c r="I114" s="250"/>
      <c r="J114" s="250"/>
      <c r="K114" s="250"/>
      <c r="L114" s="250"/>
    </row>
  </sheetData>
  <mergeCells count="4">
    <mergeCell ref="B103:J104"/>
    <mergeCell ref="B113:L114"/>
    <mergeCell ref="B48:J49"/>
    <mergeCell ref="B58:L5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1A983-24E2-994C-8705-F4774FFDD3C9}">
  <sheetPr>
    <tabColor rgb="FFFF0000"/>
  </sheetPr>
  <dimension ref="A2:H80"/>
  <sheetViews>
    <sheetView zoomScaleNormal="100" workbookViewId="0"/>
  </sheetViews>
  <sheetFormatPr baseColWidth="10" defaultRowHeight="26" x14ac:dyDescent="0.3"/>
  <cols>
    <col min="1" max="1" width="10.83203125" style="69"/>
    <col min="2" max="2" width="50" style="69" customWidth="1"/>
    <col min="3" max="3" width="109.83203125" style="69" customWidth="1"/>
    <col min="4" max="4" width="4.1640625" style="69" customWidth="1"/>
    <col min="5" max="16384" width="10.83203125" style="69"/>
  </cols>
  <sheetData>
    <row r="2" spans="2:4" x14ac:dyDescent="0.3">
      <c r="B2" s="69" t="s">
        <v>203</v>
      </c>
    </row>
    <row r="3" spans="2:4" x14ac:dyDescent="0.3">
      <c r="B3" s="82" t="s">
        <v>241</v>
      </c>
    </row>
    <row r="8" spans="2:4" x14ac:dyDescent="0.3">
      <c r="B8" s="69" t="s">
        <v>208</v>
      </c>
    </row>
    <row r="9" spans="2:4" x14ac:dyDescent="0.3">
      <c r="C9" s="69" t="s">
        <v>301</v>
      </c>
    </row>
    <row r="10" spans="2:4" x14ac:dyDescent="0.3">
      <c r="C10" s="69" t="s">
        <v>302</v>
      </c>
    </row>
    <row r="11" spans="2:4" x14ac:dyDescent="0.3">
      <c r="C11" s="69" t="s">
        <v>303</v>
      </c>
    </row>
    <row r="12" spans="2:4" x14ac:dyDescent="0.3">
      <c r="C12" s="69" t="s">
        <v>304</v>
      </c>
    </row>
    <row r="13" spans="2:4" x14ac:dyDescent="0.3">
      <c r="C13" s="69" t="s">
        <v>305</v>
      </c>
    </row>
    <row r="15" spans="2:4" ht="27" thickBot="1" x14ac:dyDescent="0.35">
      <c r="B15" s="71" t="s">
        <v>226</v>
      </c>
    </row>
    <row r="16" spans="2:4" ht="145" thickBot="1" x14ac:dyDescent="0.35">
      <c r="B16" s="65" t="s">
        <v>222</v>
      </c>
      <c r="C16" s="65" t="s">
        <v>2</v>
      </c>
      <c r="D16" s="65" t="s">
        <v>180</v>
      </c>
    </row>
    <row r="17" spans="2:4" x14ac:dyDescent="0.3">
      <c r="B17" s="114"/>
      <c r="C17" s="117" t="s">
        <v>293</v>
      </c>
      <c r="D17" s="114"/>
    </row>
    <row r="18" spans="2:4" ht="120" x14ac:dyDescent="0.3">
      <c r="B18" s="115">
        <v>0</v>
      </c>
      <c r="C18" s="118" t="s">
        <v>292</v>
      </c>
      <c r="D18" s="115" t="s">
        <v>219</v>
      </c>
    </row>
    <row r="19" spans="2:4" ht="27" thickBot="1" x14ac:dyDescent="0.35">
      <c r="B19" s="116"/>
      <c r="C19" s="119" t="s">
        <v>294</v>
      </c>
      <c r="D19" s="116"/>
    </row>
    <row r="20" spans="2:4" ht="144" x14ac:dyDescent="0.3">
      <c r="B20" s="115">
        <v>0.15</v>
      </c>
      <c r="C20" s="118" t="s">
        <v>298</v>
      </c>
      <c r="D20" s="115" t="s">
        <v>220</v>
      </c>
    </row>
    <row r="21" spans="2:4" ht="27" thickBot="1" x14ac:dyDescent="0.35">
      <c r="B21" s="116"/>
      <c r="C21" s="119" t="s">
        <v>295</v>
      </c>
      <c r="D21" s="116"/>
    </row>
    <row r="22" spans="2:4" ht="144" x14ac:dyDescent="0.3">
      <c r="B22" s="115">
        <v>0.5</v>
      </c>
      <c r="C22" s="118" t="s">
        <v>296</v>
      </c>
      <c r="D22" s="115" t="s">
        <v>221</v>
      </c>
    </row>
    <row r="23" spans="2:4" ht="27" thickBot="1" x14ac:dyDescent="0.35">
      <c r="B23" s="116"/>
      <c r="C23" s="119" t="s">
        <v>297</v>
      </c>
      <c r="D23" s="116"/>
    </row>
    <row r="50" spans="1:8" x14ac:dyDescent="0.3">
      <c r="A50" s="69" t="s">
        <v>331</v>
      </c>
      <c r="H50" s="173"/>
    </row>
    <row r="51" spans="1:8" x14ac:dyDescent="0.3">
      <c r="B51" s="174" t="s">
        <v>386</v>
      </c>
      <c r="C51" s="175"/>
      <c r="D51" s="173"/>
      <c r="E51" s="173"/>
      <c r="F51" s="173"/>
      <c r="G51" s="173"/>
      <c r="H51" s="173"/>
    </row>
    <row r="52" spans="1:8" ht="51" customHeight="1" x14ac:dyDescent="0.3">
      <c r="B52" s="174" t="s">
        <v>357</v>
      </c>
      <c r="C52" s="175" t="s">
        <v>387</v>
      </c>
      <c r="D52" s="173"/>
      <c r="E52" s="173"/>
      <c r="F52" s="173"/>
      <c r="G52" s="173"/>
      <c r="H52" s="173"/>
    </row>
    <row r="53" spans="1:8" ht="75" customHeight="1" x14ac:dyDescent="0.3">
      <c r="B53" s="174" t="s">
        <v>358</v>
      </c>
      <c r="C53" s="176" t="s">
        <v>388</v>
      </c>
      <c r="D53" s="173"/>
      <c r="E53" s="173"/>
      <c r="F53" s="173"/>
      <c r="G53" s="173"/>
      <c r="H53" s="173"/>
    </row>
    <row r="54" spans="1:8" x14ac:dyDescent="0.3">
      <c r="B54" s="174" t="s">
        <v>389</v>
      </c>
      <c r="C54" s="252"/>
      <c r="D54" s="252"/>
      <c r="E54" s="252"/>
      <c r="F54" s="252"/>
      <c r="G54" s="252"/>
      <c r="H54" s="173"/>
    </row>
    <row r="55" spans="1:8" ht="51" customHeight="1" x14ac:dyDescent="0.3">
      <c r="B55" s="174" t="s">
        <v>390</v>
      </c>
      <c r="C55" s="251" t="s">
        <v>391</v>
      </c>
      <c r="D55" s="251"/>
      <c r="E55" s="251"/>
      <c r="F55" s="251"/>
      <c r="G55" s="251"/>
      <c r="H55" s="173"/>
    </row>
    <row r="56" spans="1:8" ht="49" customHeight="1" x14ac:dyDescent="0.3">
      <c r="B56" s="174" t="s">
        <v>392</v>
      </c>
      <c r="C56" s="251" t="s">
        <v>393</v>
      </c>
      <c r="D56" s="251"/>
      <c r="E56" s="251"/>
      <c r="F56" s="251"/>
      <c r="G56" s="251"/>
      <c r="H56" s="173"/>
    </row>
    <row r="57" spans="1:8" ht="50" customHeight="1" x14ac:dyDescent="0.3">
      <c r="B57" s="174" t="s">
        <v>359</v>
      </c>
      <c r="C57" s="251" t="s">
        <v>394</v>
      </c>
      <c r="D57" s="251"/>
      <c r="E57" s="251"/>
      <c r="F57" s="251"/>
      <c r="G57" s="251"/>
      <c r="H57" s="173"/>
    </row>
    <row r="58" spans="1:8" ht="56" customHeight="1" x14ac:dyDescent="0.3">
      <c r="B58" s="174" t="s">
        <v>395</v>
      </c>
      <c r="C58" s="251" t="s">
        <v>396</v>
      </c>
      <c r="D58" s="251"/>
      <c r="E58" s="251"/>
      <c r="F58" s="251"/>
      <c r="G58" s="251"/>
      <c r="H58" s="173"/>
    </row>
    <row r="59" spans="1:8" ht="53" customHeight="1" x14ac:dyDescent="0.3">
      <c r="B59" s="174" t="s">
        <v>397</v>
      </c>
      <c r="C59" s="251" t="s">
        <v>398</v>
      </c>
      <c r="D59" s="251"/>
      <c r="E59" s="251"/>
      <c r="F59" s="251"/>
      <c r="G59" s="251"/>
      <c r="H59" s="173"/>
    </row>
    <row r="60" spans="1:8" x14ac:dyDescent="0.3">
      <c r="B60" s="177" t="s">
        <v>399</v>
      </c>
      <c r="C60" s="173"/>
      <c r="H60" s="173"/>
    </row>
    <row r="61" spans="1:8" x14ac:dyDescent="0.3">
      <c r="B61" s="173" t="s">
        <v>402</v>
      </c>
      <c r="C61" s="173"/>
      <c r="H61" s="173"/>
    </row>
    <row r="62" spans="1:8" x14ac:dyDescent="0.3">
      <c r="B62" s="173" t="s">
        <v>400</v>
      </c>
      <c r="C62" s="173"/>
      <c r="H62" s="173"/>
    </row>
    <row r="63" spans="1:8" x14ac:dyDescent="0.3">
      <c r="B63" s="173" t="s">
        <v>401</v>
      </c>
      <c r="C63" s="173"/>
      <c r="H63" s="173"/>
    </row>
    <row r="64" spans="1:8" x14ac:dyDescent="0.3">
      <c r="H64" s="173"/>
    </row>
    <row r="65" spans="1:8" x14ac:dyDescent="0.3">
      <c r="H65" s="173"/>
    </row>
    <row r="66" spans="1:8" x14ac:dyDescent="0.3">
      <c r="A66" s="173" t="s">
        <v>385</v>
      </c>
      <c r="B66" s="157"/>
      <c r="C66" s="154"/>
      <c r="D66" s="154"/>
      <c r="E66" s="154"/>
      <c r="F66" s="154"/>
      <c r="G66" s="154"/>
    </row>
    <row r="67" spans="1:8" x14ac:dyDescent="0.3">
      <c r="A67" s="154"/>
      <c r="B67" s="155"/>
      <c r="C67" s="156"/>
      <c r="D67" s="154"/>
      <c r="E67" s="154"/>
      <c r="F67" s="154"/>
      <c r="G67" s="154"/>
    </row>
    <row r="68" spans="1:8" x14ac:dyDescent="0.3">
      <c r="A68" s="154"/>
      <c r="B68" s="155"/>
      <c r="C68" s="156"/>
      <c r="D68" s="154"/>
      <c r="E68" s="154"/>
      <c r="F68" s="154"/>
      <c r="G68" s="154"/>
    </row>
    <row r="69" spans="1:8" x14ac:dyDescent="0.3">
      <c r="A69" s="154"/>
      <c r="B69" s="155"/>
      <c r="C69" s="156"/>
      <c r="D69" s="154"/>
      <c r="E69" s="154"/>
      <c r="F69" s="154"/>
      <c r="G69" s="154"/>
    </row>
    <row r="70" spans="1:8" x14ac:dyDescent="0.3">
      <c r="A70" s="154"/>
      <c r="B70" s="155"/>
      <c r="C70" s="156"/>
      <c r="D70" s="154"/>
      <c r="E70" s="154"/>
      <c r="F70" s="154"/>
      <c r="G70" s="154"/>
    </row>
    <row r="71" spans="1:8" x14ac:dyDescent="0.3">
      <c r="A71" s="154"/>
      <c r="B71" s="155"/>
      <c r="C71" s="156"/>
      <c r="D71" s="154"/>
      <c r="E71" s="154"/>
      <c r="F71" s="154"/>
      <c r="G71" s="154"/>
    </row>
    <row r="72" spans="1:8" x14ac:dyDescent="0.3">
      <c r="A72" s="154"/>
      <c r="B72" s="155"/>
      <c r="C72" s="156"/>
      <c r="D72" s="154"/>
      <c r="E72" s="154"/>
      <c r="F72" s="154"/>
      <c r="G72" s="154"/>
    </row>
    <row r="73" spans="1:8" x14ac:dyDescent="0.3">
      <c r="A73" s="154"/>
      <c r="B73" s="154"/>
      <c r="C73" s="154"/>
      <c r="D73" s="154"/>
      <c r="E73" s="154"/>
      <c r="F73" s="154"/>
      <c r="G73" s="154"/>
    </row>
    <row r="74" spans="1:8" x14ac:dyDescent="0.3">
      <c r="A74" s="154"/>
      <c r="B74" s="157"/>
      <c r="C74" s="154"/>
      <c r="D74" s="154"/>
      <c r="E74" s="154"/>
      <c r="F74" s="154"/>
      <c r="G74" s="154"/>
    </row>
    <row r="75" spans="1:8" x14ac:dyDescent="0.3">
      <c r="A75" s="154"/>
      <c r="B75" s="155"/>
      <c r="C75" s="156"/>
      <c r="D75" s="154"/>
      <c r="E75" s="154"/>
      <c r="F75" s="154"/>
      <c r="G75" s="154"/>
    </row>
    <row r="76" spans="1:8" x14ac:dyDescent="0.3">
      <c r="A76" s="154"/>
      <c r="B76" s="155"/>
      <c r="C76" s="156"/>
      <c r="D76" s="154"/>
      <c r="E76" s="154"/>
      <c r="F76" s="154"/>
      <c r="G76" s="154"/>
    </row>
    <row r="77" spans="1:8" x14ac:dyDescent="0.3">
      <c r="A77" s="154"/>
      <c r="B77" s="155"/>
      <c r="C77" s="156"/>
      <c r="D77" s="154"/>
      <c r="E77" s="154"/>
      <c r="F77" s="154"/>
      <c r="G77" s="154"/>
    </row>
    <row r="78" spans="1:8" x14ac:dyDescent="0.3">
      <c r="A78" s="154"/>
      <c r="B78" s="155"/>
      <c r="C78" s="156"/>
      <c r="D78" s="154"/>
      <c r="E78" s="154"/>
      <c r="F78" s="154"/>
      <c r="G78" s="154"/>
    </row>
    <row r="79" spans="1:8" x14ac:dyDescent="0.3">
      <c r="A79" s="154"/>
      <c r="B79" s="155"/>
      <c r="C79" s="156"/>
      <c r="D79" s="154"/>
      <c r="E79" s="154"/>
      <c r="F79" s="154"/>
      <c r="G79" s="154"/>
    </row>
    <row r="80" spans="1:8" x14ac:dyDescent="0.3">
      <c r="A80" s="154"/>
      <c r="B80" s="155"/>
      <c r="C80" s="156"/>
      <c r="D80" s="154"/>
      <c r="E80" s="154"/>
      <c r="F80" s="154"/>
      <c r="G80" s="154"/>
    </row>
  </sheetData>
  <mergeCells count="6">
    <mergeCell ref="C55:G55"/>
    <mergeCell ref="C56:G56"/>
    <mergeCell ref="C54:G54"/>
    <mergeCell ref="C59:G59"/>
    <mergeCell ref="C58:G58"/>
    <mergeCell ref="C57:G57"/>
  </mergeCells>
  <hyperlinks>
    <hyperlink ref="B3" r:id="rId1" xr:uid="{9283EF6B-D161-564E-8825-9BE95932F5C3}"/>
  </hyperlinks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3286FA-B593-614B-9591-812D6782EC6D}">
  <sheetPr>
    <tabColor rgb="FFFF0000"/>
  </sheetPr>
  <dimension ref="A2:F74"/>
  <sheetViews>
    <sheetView workbookViewId="0">
      <selection activeCell="A74" sqref="A74"/>
    </sheetView>
  </sheetViews>
  <sheetFormatPr baseColWidth="10" defaultRowHeight="26" x14ac:dyDescent="0.3"/>
  <cols>
    <col min="1" max="1" width="10.83203125" style="69"/>
    <col min="2" max="2" width="26.33203125" style="69" customWidth="1"/>
    <col min="3" max="3" width="68.33203125" style="69" customWidth="1"/>
    <col min="4" max="4" width="18.1640625" style="69" customWidth="1"/>
    <col min="5" max="5" width="10.83203125" style="69"/>
    <col min="6" max="6" width="70" style="69" customWidth="1"/>
    <col min="7" max="16384" width="10.83203125" style="69"/>
  </cols>
  <sheetData>
    <row r="2" spans="2:6" x14ac:dyDescent="0.3">
      <c r="B2" s="69" t="s">
        <v>248</v>
      </c>
    </row>
    <row r="11" spans="2:6" ht="27" thickBot="1" x14ac:dyDescent="0.35">
      <c r="B11" s="71" t="s">
        <v>204</v>
      </c>
      <c r="E11" s="71" t="s">
        <v>205</v>
      </c>
    </row>
    <row r="12" spans="2:6" ht="49" thickBot="1" x14ac:dyDescent="0.35">
      <c r="B12" s="65" t="s">
        <v>179</v>
      </c>
      <c r="C12" s="65" t="s">
        <v>180</v>
      </c>
      <c r="E12" s="65" t="s">
        <v>185</v>
      </c>
      <c r="F12" s="65" t="s">
        <v>180</v>
      </c>
    </row>
    <row r="13" spans="2:6" ht="27" thickBot="1" x14ac:dyDescent="0.35">
      <c r="B13" s="253">
        <v>1</v>
      </c>
      <c r="C13" s="66" t="s">
        <v>181</v>
      </c>
      <c r="E13" s="68">
        <v>0</v>
      </c>
      <c r="F13" s="64" t="s">
        <v>186</v>
      </c>
    </row>
    <row r="14" spans="2:6" ht="49" thickBot="1" x14ac:dyDescent="0.35">
      <c r="B14" s="254"/>
      <c r="C14" s="67" t="s">
        <v>182</v>
      </c>
      <c r="E14" s="68">
        <v>0.05</v>
      </c>
      <c r="F14" s="64" t="s">
        <v>192</v>
      </c>
    </row>
    <row r="15" spans="2:6" ht="27" thickBot="1" x14ac:dyDescent="0.35">
      <c r="B15" s="68">
        <v>0.9</v>
      </c>
      <c r="C15" s="64" t="s">
        <v>206</v>
      </c>
      <c r="E15" s="253">
        <v>0.2</v>
      </c>
      <c r="F15" s="66" t="s">
        <v>187</v>
      </c>
    </row>
    <row r="16" spans="2:6" ht="49" thickBot="1" x14ac:dyDescent="0.35">
      <c r="B16" s="68">
        <v>0.8</v>
      </c>
      <c r="C16" s="64" t="s">
        <v>207</v>
      </c>
      <c r="E16" s="254"/>
      <c r="F16" s="67" t="s">
        <v>188</v>
      </c>
    </row>
    <row r="17" spans="2:6" ht="27" thickBot="1" x14ac:dyDescent="0.35">
      <c r="B17" s="68">
        <v>0.5</v>
      </c>
      <c r="C17" s="64" t="s">
        <v>183</v>
      </c>
      <c r="E17" s="68">
        <v>0.5</v>
      </c>
      <c r="F17" s="64" t="s">
        <v>189</v>
      </c>
    </row>
    <row r="18" spans="2:6" ht="27" thickBot="1" x14ac:dyDescent="0.35">
      <c r="B18" s="68">
        <v>0</v>
      </c>
      <c r="C18" s="64" t="s">
        <v>184</v>
      </c>
      <c r="E18" s="68">
        <v>0.65</v>
      </c>
      <c r="F18" s="64" t="s">
        <v>84</v>
      </c>
    </row>
    <row r="19" spans="2:6" ht="27" thickBot="1" x14ac:dyDescent="0.35">
      <c r="E19" s="68">
        <v>0.85</v>
      </c>
      <c r="F19" s="64" t="s">
        <v>190</v>
      </c>
    </row>
    <row r="20" spans="2:6" ht="27" thickBot="1" x14ac:dyDescent="0.35">
      <c r="E20" s="68">
        <v>1</v>
      </c>
      <c r="F20" s="64" t="s">
        <v>191</v>
      </c>
    </row>
    <row r="50" spans="1:6" ht="26" customHeight="1" x14ac:dyDescent="0.3">
      <c r="A50" s="173" t="s">
        <v>331</v>
      </c>
      <c r="B50" s="178"/>
      <c r="C50" s="179"/>
      <c r="D50" s="179"/>
      <c r="E50" s="179"/>
      <c r="F50" s="179"/>
    </row>
    <row r="51" spans="1:6" ht="26" customHeight="1" x14ac:dyDescent="0.3">
      <c r="A51" s="179"/>
      <c r="B51" s="184" t="s">
        <v>360</v>
      </c>
      <c r="C51" s="179"/>
      <c r="D51" s="179"/>
      <c r="E51" s="179"/>
      <c r="F51" s="179"/>
    </row>
    <row r="52" spans="1:6" ht="26" customHeight="1" x14ac:dyDescent="0.3">
      <c r="A52" s="179"/>
      <c r="B52" s="255" t="s">
        <v>361</v>
      </c>
      <c r="C52" s="255"/>
      <c r="D52" s="255"/>
      <c r="E52" s="255"/>
      <c r="F52" s="179"/>
    </row>
    <row r="53" spans="1:6" ht="33" customHeight="1" x14ac:dyDescent="0.3">
      <c r="A53" s="179"/>
      <c r="B53" s="255"/>
      <c r="C53" s="255"/>
      <c r="D53" s="255"/>
      <c r="E53" s="255"/>
      <c r="F53" s="179"/>
    </row>
    <row r="54" spans="1:6" x14ac:dyDescent="0.3">
      <c r="A54" s="179"/>
      <c r="B54" s="184" t="s">
        <v>362</v>
      </c>
      <c r="C54" s="179"/>
      <c r="D54" s="179"/>
      <c r="E54" s="179"/>
      <c r="F54" s="179"/>
    </row>
    <row r="55" spans="1:6" x14ac:dyDescent="0.3">
      <c r="A55" s="179"/>
      <c r="B55" s="255" t="s">
        <v>363</v>
      </c>
      <c r="C55" s="255"/>
      <c r="D55" s="255"/>
      <c r="E55" s="255"/>
      <c r="F55" s="179"/>
    </row>
    <row r="56" spans="1:6" ht="31" customHeight="1" x14ac:dyDescent="0.3">
      <c r="A56" s="179"/>
      <c r="B56" s="255"/>
      <c r="C56" s="255"/>
      <c r="D56" s="255"/>
      <c r="E56" s="255"/>
      <c r="F56" s="179"/>
    </row>
    <row r="57" spans="1:6" x14ac:dyDescent="0.3">
      <c r="A57" s="179"/>
      <c r="B57" s="184" t="s">
        <v>374</v>
      </c>
      <c r="C57" s="179"/>
      <c r="D57" s="179"/>
      <c r="E57" s="179"/>
      <c r="F57" s="179"/>
    </row>
    <row r="58" spans="1:6" x14ac:dyDescent="0.3">
      <c r="A58" s="179"/>
      <c r="B58" s="180" t="s">
        <v>375</v>
      </c>
      <c r="C58" s="179"/>
      <c r="D58" s="179"/>
      <c r="E58" s="179"/>
      <c r="F58" s="179"/>
    </row>
    <row r="59" spans="1:6" s="183" customFormat="1" ht="32" customHeight="1" x14ac:dyDescent="0.2">
      <c r="A59" s="181"/>
      <c r="B59" s="182" t="s">
        <v>376</v>
      </c>
      <c r="C59" s="181"/>
      <c r="D59" s="181"/>
      <c r="E59" s="181"/>
      <c r="F59" s="181"/>
    </row>
    <row r="60" spans="1:6" x14ac:dyDescent="0.3">
      <c r="A60" s="179"/>
      <c r="B60" s="184" t="s">
        <v>377</v>
      </c>
      <c r="C60" s="179"/>
      <c r="D60" s="179"/>
      <c r="E60" s="173"/>
      <c r="F60" s="173"/>
    </row>
    <row r="61" spans="1:6" ht="22" customHeight="1" x14ac:dyDescent="0.3">
      <c r="A61" s="179"/>
      <c r="B61" s="180" t="s">
        <v>378</v>
      </c>
      <c r="C61" s="179"/>
      <c r="D61" s="179"/>
      <c r="E61" s="179"/>
      <c r="F61" s="179"/>
    </row>
    <row r="62" spans="1:6" x14ac:dyDescent="0.3">
      <c r="A62" s="179"/>
      <c r="B62" s="180" t="s">
        <v>379</v>
      </c>
      <c r="C62" s="179"/>
      <c r="D62" s="179"/>
      <c r="E62" s="179"/>
      <c r="F62" s="179"/>
    </row>
    <row r="63" spans="1:6" x14ac:dyDescent="0.3">
      <c r="A63" s="179"/>
      <c r="B63" s="184" t="s">
        <v>364</v>
      </c>
      <c r="C63" s="179"/>
      <c r="D63" s="173"/>
      <c r="E63" s="179"/>
      <c r="F63" s="179"/>
    </row>
    <row r="64" spans="1:6" x14ac:dyDescent="0.3">
      <c r="A64" s="179"/>
      <c r="B64" s="180" t="s">
        <v>365</v>
      </c>
      <c r="C64" s="179"/>
      <c r="D64" s="173"/>
      <c r="E64" s="179"/>
      <c r="F64" s="179"/>
    </row>
    <row r="65" spans="1:6" x14ac:dyDescent="0.3">
      <c r="A65" s="179"/>
      <c r="B65" s="180" t="s">
        <v>366</v>
      </c>
      <c r="C65" s="179"/>
      <c r="D65" s="173"/>
      <c r="E65" s="179"/>
      <c r="F65" s="179"/>
    </row>
    <row r="66" spans="1:6" x14ac:dyDescent="0.3">
      <c r="A66" s="179"/>
      <c r="B66" s="180" t="s">
        <v>367</v>
      </c>
      <c r="C66" s="179"/>
      <c r="D66" s="173"/>
      <c r="E66" s="179"/>
      <c r="F66" s="179"/>
    </row>
    <row r="67" spans="1:6" x14ac:dyDescent="0.3">
      <c r="A67" s="179"/>
      <c r="B67" s="180" t="s">
        <v>368</v>
      </c>
      <c r="C67" s="179"/>
      <c r="D67" s="173"/>
      <c r="E67" s="179"/>
      <c r="F67" s="179"/>
    </row>
    <row r="68" spans="1:6" x14ac:dyDescent="0.3">
      <c r="A68" s="179"/>
      <c r="B68" s="185" t="s">
        <v>369</v>
      </c>
      <c r="C68" s="179"/>
      <c r="D68" s="173"/>
      <c r="E68" s="179"/>
      <c r="F68" s="179"/>
    </row>
    <row r="69" spans="1:6" x14ac:dyDescent="0.3">
      <c r="A69" s="179"/>
      <c r="B69" s="180" t="s">
        <v>370</v>
      </c>
      <c r="C69" s="179"/>
      <c r="D69" s="173"/>
      <c r="E69" s="179"/>
      <c r="F69" s="179"/>
    </row>
    <row r="70" spans="1:6" x14ac:dyDescent="0.3">
      <c r="A70" s="179"/>
      <c r="B70" s="180" t="s">
        <v>371</v>
      </c>
      <c r="C70" s="179"/>
      <c r="D70" s="173"/>
      <c r="E70" s="179"/>
      <c r="F70" s="179"/>
    </row>
    <row r="71" spans="1:6" x14ac:dyDescent="0.3">
      <c r="A71" s="179"/>
      <c r="B71" s="180" t="s">
        <v>372</v>
      </c>
      <c r="C71" s="179"/>
      <c r="D71" s="173"/>
      <c r="E71" s="173"/>
      <c r="F71" s="173"/>
    </row>
    <row r="72" spans="1:6" x14ac:dyDescent="0.3">
      <c r="A72" s="179"/>
      <c r="B72" s="180" t="s">
        <v>373</v>
      </c>
      <c r="C72" s="179"/>
      <c r="D72" s="173"/>
      <c r="E72" s="173"/>
      <c r="F72" s="173"/>
    </row>
    <row r="73" spans="1:6" x14ac:dyDescent="0.3">
      <c r="A73" s="158"/>
    </row>
    <row r="74" spans="1:6" x14ac:dyDescent="0.3">
      <c r="A74" s="69" t="s">
        <v>385</v>
      </c>
    </row>
  </sheetData>
  <mergeCells count="4">
    <mergeCell ref="B13:B14"/>
    <mergeCell ref="E15:E16"/>
    <mergeCell ref="B52:E53"/>
    <mergeCell ref="B55:E5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5E7B2-6D8E-B744-A6ED-D7D75A00E8AD}">
  <sheetPr>
    <tabColor rgb="FFFF0000"/>
  </sheetPr>
  <dimension ref="A2:G100"/>
  <sheetViews>
    <sheetView zoomScale="80" zoomScaleNormal="80" workbookViewId="0"/>
  </sheetViews>
  <sheetFormatPr baseColWidth="10" defaultRowHeight="26" x14ac:dyDescent="0.3"/>
  <cols>
    <col min="1" max="1" width="10.83203125" style="69"/>
    <col min="2" max="2" width="82.83203125" style="69" bestFit="1" customWidth="1"/>
    <col min="3" max="3" width="11.6640625" style="69" bestFit="1" customWidth="1"/>
    <col min="4" max="5" width="10.83203125" style="69"/>
    <col min="6" max="6" width="85.83203125" style="69" bestFit="1" customWidth="1"/>
    <col min="7" max="8" width="10.83203125" style="69"/>
    <col min="9" max="9" width="27.1640625" style="69" customWidth="1"/>
    <col min="10" max="10" width="11.6640625" style="69" bestFit="1" customWidth="1"/>
    <col min="11" max="16384" width="10.83203125" style="69"/>
  </cols>
  <sheetData>
    <row r="2" spans="2:7" x14ac:dyDescent="0.3">
      <c r="B2" s="70" t="s">
        <v>210</v>
      </c>
      <c r="G2" s="110" t="s">
        <v>209</v>
      </c>
    </row>
    <row r="3" spans="2:7" x14ac:dyDescent="0.3">
      <c r="G3" s="110" t="s">
        <v>309</v>
      </c>
    </row>
    <row r="7" spans="2:7" x14ac:dyDescent="0.3">
      <c r="B7" s="69" t="s">
        <v>290</v>
      </c>
    </row>
    <row r="8" spans="2:7" x14ac:dyDescent="0.3">
      <c r="B8" s="111" t="s">
        <v>211</v>
      </c>
      <c r="C8" s="111">
        <v>5</v>
      </c>
      <c r="D8" s="111"/>
      <c r="E8" s="111"/>
      <c r="F8" s="111" t="s">
        <v>215</v>
      </c>
      <c r="G8" s="111">
        <v>40</v>
      </c>
    </row>
    <row r="9" spans="2:7" x14ac:dyDescent="0.3">
      <c r="B9" s="111" t="s">
        <v>212</v>
      </c>
      <c r="C9" s="111">
        <v>5</v>
      </c>
      <c r="D9" s="111"/>
      <c r="E9" s="111"/>
      <c r="F9" s="111" t="s">
        <v>216</v>
      </c>
      <c r="G9" s="111">
        <v>48</v>
      </c>
    </row>
    <row r="10" spans="2:7" x14ac:dyDescent="0.3">
      <c r="B10" s="111" t="s">
        <v>213</v>
      </c>
      <c r="C10" s="111">
        <v>20</v>
      </c>
      <c r="D10" s="111"/>
      <c r="E10" s="111"/>
      <c r="F10" s="111" t="s">
        <v>217</v>
      </c>
      <c r="G10" s="111">
        <v>4</v>
      </c>
    </row>
    <row r="11" spans="2:7" x14ac:dyDescent="0.3">
      <c r="B11" s="111" t="s">
        <v>214</v>
      </c>
      <c r="C11" s="111">
        <v>60</v>
      </c>
      <c r="D11" s="111"/>
      <c r="E11" s="111"/>
      <c r="F11" s="111" t="s">
        <v>218</v>
      </c>
      <c r="G11" s="111">
        <v>8</v>
      </c>
    </row>
    <row r="12" spans="2:7" x14ac:dyDescent="0.3">
      <c r="B12" s="112" t="s">
        <v>32</v>
      </c>
      <c r="C12" s="112">
        <v>10</v>
      </c>
      <c r="D12" s="111"/>
      <c r="E12" s="111"/>
      <c r="F12" s="112"/>
      <c r="G12" s="112"/>
    </row>
    <row r="13" spans="2:7" x14ac:dyDescent="0.3">
      <c r="B13" s="111"/>
      <c r="C13" s="111">
        <f>SUM(C8:C12)</f>
        <v>100</v>
      </c>
      <c r="D13" s="111"/>
      <c r="E13" s="111"/>
      <c r="F13" s="111"/>
      <c r="G13" s="111">
        <f>SUM(G8:G12)</f>
        <v>100</v>
      </c>
    </row>
    <row r="15" spans="2:7" ht="27" thickBot="1" x14ac:dyDescent="0.35">
      <c r="B15" s="71" t="s">
        <v>205</v>
      </c>
      <c r="F15" s="71" t="s">
        <v>204</v>
      </c>
    </row>
    <row r="16" spans="2:7" ht="49" thickBot="1" x14ac:dyDescent="0.35">
      <c r="B16" s="65" t="s">
        <v>180</v>
      </c>
      <c r="C16" s="65" t="s">
        <v>185</v>
      </c>
      <c r="F16" s="65" t="s">
        <v>180</v>
      </c>
      <c r="G16" s="65" t="s">
        <v>179</v>
      </c>
    </row>
    <row r="17" spans="2:7" ht="27" thickBot="1" x14ac:dyDescent="0.35">
      <c r="B17" s="64" t="s">
        <v>186</v>
      </c>
      <c r="C17" s="68">
        <v>0</v>
      </c>
      <c r="F17" s="66" t="s">
        <v>181</v>
      </c>
      <c r="G17" s="253">
        <v>1</v>
      </c>
    </row>
    <row r="18" spans="2:7" ht="49" thickBot="1" x14ac:dyDescent="0.35">
      <c r="B18" s="113" t="s">
        <v>192</v>
      </c>
      <c r="C18" s="68">
        <v>0.05</v>
      </c>
      <c r="F18" s="67" t="s">
        <v>291</v>
      </c>
      <c r="G18" s="254"/>
    </row>
    <row r="19" spans="2:7" ht="27" thickBot="1" x14ac:dyDescent="0.35">
      <c r="B19" s="66" t="s">
        <v>187</v>
      </c>
      <c r="C19" s="253">
        <v>0.2</v>
      </c>
      <c r="F19" s="64" t="s">
        <v>206</v>
      </c>
      <c r="G19" s="68">
        <v>0.9</v>
      </c>
    </row>
    <row r="20" spans="2:7" ht="27" thickBot="1" x14ac:dyDescent="0.35">
      <c r="B20" s="67" t="s">
        <v>188</v>
      </c>
      <c r="C20" s="254"/>
      <c r="F20" s="64" t="s">
        <v>207</v>
      </c>
      <c r="G20" s="68">
        <v>0.8</v>
      </c>
    </row>
    <row r="21" spans="2:7" ht="27" thickBot="1" x14ac:dyDescent="0.35">
      <c r="B21" s="64" t="s">
        <v>189</v>
      </c>
      <c r="C21" s="68">
        <v>0.5</v>
      </c>
      <c r="F21" s="64" t="s">
        <v>183</v>
      </c>
      <c r="G21" s="68">
        <v>0.5</v>
      </c>
    </row>
    <row r="22" spans="2:7" ht="27" thickBot="1" x14ac:dyDescent="0.35">
      <c r="B22" s="64" t="s">
        <v>84</v>
      </c>
      <c r="C22" s="68">
        <v>0.65</v>
      </c>
      <c r="F22" s="64" t="s">
        <v>184</v>
      </c>
      <c r="G22" s="68">
        <v>0</v>
      </c>
    </row>
    <row r="23" spans="2:7" ht="27" thickBot="1" x14ac:dyDescent="0.35">
      <c r="B23" s="64" t="s">
        <v>190</v>
      </c>
      <c r="C23" s="68">
        <v>0.85</v>
      </c>
    </row>
    <row r="24" spans="2:7" ht="27" thickBot="1" x14ac:dyDescent="0.35">
      <c r="B24" s="64" t="s">
        <v>191</v>
      </c>
      <c r="C24" s="68">
        <v>1</v>
      </c>
    </row>
    <row r="26" spans="2:7" x14ac:dyDescent="0.3">
      <c r="B26" s="69" t="s">
        <v>288</v>
      </c>
      <c r="C26" s="69">
        <f>C8*C17+C9*C18+C10*C22+C11*C23+C12*C24</f>
        <v>74.25</v>
      </c>
      <c r="F26" s="69" t="s">
        <v>287</v>
      </c>
      <c r="G26" s="69">
        <f>G8*G19+G9*G21+G10*G17+G11*G17</f>
        <v>72</v>
      </c>
    </row>
    <row r="28" spans="2:7" x14ac:dyDescent="0.3">
      <c r="B28" s="69" t="s">
        <v>289</v>
      </c>
      <c r="C28" s="72">
        <f>G26/C26</f>
        <v>0.96969696969696972</v>
      </c>
    </row>
    <row r="58" spans="1:2" x14ac:dyDescent="0.3">
      <c r="A58" s="69" t="s">
        <v>331</v>
      </c>
    </row>
    <row r="59" spans="1:2" x14ac:dyDescent="0.3">
      <c r="B59" s="69" t="s">
        <v>380</v>
      </c>
    </row>
    <row r="60" spans="1:2" x14ac:dyDescent="0.3">
      <c r="B60" s="69" t="s">
        <v>381</v>
      </c>
    </row>
    <row r="63" spans="1:2" x14ac:dyDescent="0.3">
      <c r="A63" s="69" t="s">
        <v>385</v>
      </c>
    </row>
    <row r="100" ht="27" customHeight="1" x14ac:dyDescent="0.3"/>
  </sheetData>
  <mergeCells count="2">
    <mergeCell ref="G17:G18"/>
    <mergeCell ref="C19:C20"/>
  </mergeCells>
  <phoneticPr fontId="2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B9538-F007-AE47-937A-F9CEE8F996B2}">
  <sheetPr>
    <tabColor rgb="FFFF0000"/>
  </sheetPr>
  <dimension ref="B2:U84"/>
  <sheetViews>
    <sheetView workbookViewId="0"/>
  </sheetViews>
  <sheetFormatPr baseColWidth="10" defaultRowHeight="26" x14ac:dyDescent="0.3"/>
  <cols>
    <col min="1" max="5" width="10.83203125" style="108"/>
    <col min="6" max="6" width="9" style="132" bestFit="1" customWidth="1"/>
    <col min="7" max="7" width="9" style="132" customWidth="1"/>
    <col min="8" max="8" width="6.5" style="133" bestFit="1" customWidth="1"/>
    <col min="9" max="13" width="10.83203125" style="133"/>
    <col min="14" max="14" width="9" style="132" bestFit="1" customWidth="1"/>
    <col min="15" max="15" width="9" style="132" customWidth="1"/>
    <col min="16" max="16" width="6.5" style="133" bestFit="1" customWidth="1"/>
    <col min="17" max="21" width="10.83203125" style="133"/>
    <col min="22" max="16384" width="10.83203125" style="108"/>
  </cols>
  <sheetData>
    <row r="2" spans="2:21" x14ac:dyDescent="0.3">
      <c r="B2" s="108" t="s">
        <v>282</v>
      </c>
    </row>
    <row r="3" spans="2:21" x14ac:dyDescent="0.3">
      <c r="B3" s="109" t="s">
        <v>281</v>
      </c>
      <c r="F3" s="134" t="s">
        <v>311</v>
      </c>
      <c r="G3" s="134" t="s">
        <v>312</v>
      </c>
      <c r="H3" s="135" t="s">
        <v>313</v>
      </c>
      <c r="I3" s="135" t="s">
        <v>16</v>
      </c>
      <c r="J3" s="135"/>
      <c r="K3" s="135" t="s">
        <v>314</v>
      </c>
      <c r="L3" s="135"/>
      <c r="M3" s="135"/>
      <c r="N3" s="134" t="s">
        <v>311</v>
      </c>
      <c r="O3" s="134" t="s">
        <v>312</v>
      </c>
      <c r="P3" s="135" t="s">
        <v>313</v>
      </c>
      <c r="Q3" s="135" t="s">
        <v>16</v>
      </c>
      <c r="R3" s="135" t="s">
        <v>315</v>
      </c>
      <c r="S3" s="135" t="s">
        <v>16</v>
      </c>
      <c r="T3" s="135"/>
      <c r="U3" s="135" t="s">
        <v>314</v>
      </c>
    </row>
    <row r="4" spans="2:21" x14ac:dyDescent="0.3">
      <c r="F4" s="132">
        <v>0</v>
      </c>
      <c r="G4" s="136">
        <f ca="1">_xlfn.NORM.INV(RAND(),5%,1%)</f>
        <v>5.8401333010641321E-2</v>
      </c>
      <c r="H4" s="133">
        <v>100</v>
      </c>
      <c r="I4" s="133">
        <f ca="1">IF(ISBLANK(H4),"",H4*G4)</f>
        <v>5.8401333010641316</v>
      </c>
      <c r="K4" s="133">
        <f ca="1">_xlfn.STDEV.S(I:I)</f>
        <v>0.83339636032211462</v>
      </c>
      <c r="N4" s="132">
        <v>0</v>
      </c>
      <c r="O4" s="136">
        <f ca="1">G4</f>
        <v>5.8401333010641321E-2</v>
      </c>
      <c r="P4" s="133">
        <v>25</v>
      </c>
      <c r="Q4" s="133">
        <f ca="1">IF(ISBLANK(P4),"",P4*O4)</f>
        <v>1.4600333252660329</v>
      </c>
      <c r="R4" s="133">
        <f t="shared" ref="R4:R67" si="0">SUM(P1:P4)</f>
        <v>25</v>
      </c>
      <c r="U4" s="133">
        <f ca="1">_xlfn.STDEV.S(S:S)</f>
        <v>0.3650338738330684</v>
      </c>
    </row>
    <row r="5" spans="2:21" x14ac:dyDescent="0.3">
      <c r="F5" s="132">
        <v>0.25</v>
      </c>
      <c r="G5" s="136">
        <f t="shared" ref="G5:G68" ca="1" si="1">_xlfn.NORM.INV(RAND(),5%,1%)</f>
        <v>5.6020314144479097E-2</v>
      </c>
      <c r="I5" s="133" t="str">
        <f t="shared" ref="I5:I68" si="2">IF(ISBLANK(H5),"",H5*G5)</f>
        <v/>
      </c>
      <c r="N5" s="132">
        <v>0.25</v>
      </c>
      <c r="O5" s="136">
        <f t="shared" ref="O5:O68" ca="1" si="3">G5</f>
        <v>5.6020314144479097E-2</v>
      </c>
      <c r="P5" s="133">
        <v>25</v>
      </c>
      <c r="Q5" s="133">
        <f t="shared" ref="Q5:Q68" ca="1" si="4">IF(ISBLANK(P5),"",P5*O5)</f>
        <v>1.4005078536119775</v>
      </c>
      <c r="R5" s="133">
        <f t="shared" si="0"/>
        <v>50</v>
      </c>
    </row>
    <row r="6" spans="2:21" x14ac:dyDescent="0.3">
      <c r="F6" s="132">
        <v>0.5</v>
      </c>
      <c r="G6" s="136">
        <f t="shared" ca="1" si="1"/>
        <v>3.2357689153604097E-2</v>
      </c>
      <c r="I6" s="133" t="str">
        <f t="shared" si="2"/>
        <v/>
      </c>
      <c r="N6" s="132">
        <v>0.5</v>
      </c>
      <c r="O6" s="136">
        <f t="shared" ca="1" si="3"/>
        <v>3.2357689153604097E-2</v>
      </c>
      <c r="P6" s="133">
        <v>25</v>
      </c>
      <c r="Q6" s="133">
        <f t="shared" ca="1" si="4"/>
        <v>0.80894222884010247</v>
      </c>
      <c r="R6" s="133">
        <f t="shared" si="0"/>
        <v>75</v>
      </c>
    </row>
    <row r="7" spans="2:21" x14ac:dyDescent="0.3">
      <c r="F7" s="132">
        <v>0.75</v>
      </c>
      <c r="G7" s="136">
        <f t="shared" ca="1" si="1"/>
        <v>5.0434359403746173E-2</v>
      </c>
      <c r="I7" s="133" t="str">
        <f t="shared" si="2"/>
        <v/>
      </c>
      <c r="N7" s="132">
        <v>0.75</v>
      </c>
      <c r="O7" s="136">
        <f t="shared" ca="1" si="3"/>
        <v>5.0434359403746173E-2</v>
      </c>
      <c r="P7" s="133">
        <v>25</v>
      </c>
      <c r="Q7" s="133">
        <f t="shared" ca="1" si="4"/>
        <v>1.2608589850936542</v>
      </c>
      <c r="R7" s="133">
        <f>SUM(P4:P7)</f>
        <v>100</v>
      </c>
    </row>
    <row r="8" spans="2:21" x14ac:dyDescent="0.3">
      <c r="F8" s="132">
        <v>1</v>
      </c>
      <c r="G8" s="136">
        <f t="shared" ca="1" si="1"/>
        <v>4.8115324202385845E-2</v>
      </c>
      <c r="H8" s="133">
        <v>100</v>
      </c>
      <c r="I8" s="133">
        <f t="shared" ca="1" si="2"/>
        <v>4.811532420238585</v>
      </c>
      <c r="N8" s="132">
        <v>1</v>
      </c>
      <c r="O8" s="136">
        <f t="shared" ca="1" si="3"/>
        <v>4.8115324202385845E-2</v>
      </c>
      <c r="P8" s="133">
        <v>25</v>
      </c>
      <c r="Q8" s="133">
        <f t="shared" ca="1" si="4"/>
        <v>1.2028831050596462</v>
      </c>
      <c r="R8" s="133">
        <f t="shared" si="0"/>
        <v>100</v>
      </c>
      <c r="S8" s="133">
        <f ca="1">SUM(Q4:Q7)</f>
        <v>4.9303423928117676</v>
      </c>
    </row>
    <row r="9" spans="2:21" x14ac:dyDescent="0.3">
      <c r="F9" s="132">
        <v>1.25</v>
      </c>
      <c r="G9" s="136">
        <f t="shared" ca="1" si="1"/>
        <v>4.8191418590976101E-2</v>
      </c>
      <c r="I9" s="133" t="str">
        <f t="shared" si="2"/>
        <v/>
      </c>
      <c r="N9" s="132">
        <v>1.25</v>
      </c>
      <c r="O9" s="136">
        <f t="shared" ca="1" si="3"/>
        <v>4.8191418590976101E-2</v>
      </c>
      <c r="P9" s="133">
        <v>25</v>
      </c>
      <c r="Q9" s="133">
        <f t="shared" ca="1" si="4"/>
        <v>1.2047854647744025</v>
      </c>
      <c r="R9" s="133">
        <f t="shared" si="0"/>
        <v>100</v>
      </c>
    </row>
    <row r="10" spans="2:21" x14ac:dyDescent="0.3">
      <c r="F10" s="132">
        <v>1.5</v>
      </c>
      <c r="G10" s="136">
        <f t="shared" ca="1" si="1"/>
        <v>3.1247285102328291E-2</v>
      </c>
      <c r="I10" s="133" t="str">
        <f t="shared" si="2"/>
        <v/>
      </c>
      <c r="N10" s="132">
        <v>1.5</v>
      </c>
      <c r="O10" s="136">
        <f t="shared" ca="1" si="3"/>
        <v>3.1247285102328291E-2</v>
      </c>
      <c r="P10" s="133">
        <v>25</v>
      </c>
      <c r="Q10" s="133">
        <f t="shared" ca="1" si="4"/>
        <v>0.78118212755820726</v>
      </c>
      <c r="R10" s="133">
        <f t="shared" si="0"/>
        <v>100</v>
      </c>
    </row>
    <row r="11" spans="2:21" x14ac:dyDescent="0.3">
      <c r="F11" s="132">
        <v>1.75</v>
      </c>
      <c r="G11" s="136">
        <f t="shared" ca="1" si="1"/>
        <v>5.0936642810070279E-2</v>
      </c>
      <c r="I11" s="133" t="str">
        <f t="shared" si="2"/>
        <v/>
      </c>
      <c r="N11" s="132">
        <v>1.75</v>
      </c>
      <c r="O11" s="136">
        <f t="shared" ca="1" si="3"/>
        <v>5.0936642810070279E-2</v>
      </c>
      <c r="P11" s="133">
        <v>25</v>
      </c>
      <c r="Q11" s="133">
        <f t="shared" ca="1" si="4"/>
        <v>1.273416070251757</v>
      </c>
      <c r="R11" s="133">
        <f t="shared" si="0"/>
        <v>100</v>
      </c>
    </row>
    <row r="12" spans="2:21" x14ac:dyDescent="0.3">
      <c r="F12" s="132">
        <v>2</v>
      </c>
      <c r="G12" s="136">
        <f t="shared" ca="1" si="1"/>
        <v>5.5009306917362569E-2</v>
      </c>
      <c r="H12" s="133">
        <v>100</v>
      </c>
      <c r="I12" s="133">
        <f t="shared" ca="1" si="2"/>
        <v>5.500930691736257</v>
      </c>
      <c r="N12" s="132">
        <v>2</v>
      </c>
      <c r="O12" s="136">
        <f t="shared" ca="1" si="3"/>
        <v>5.5009306917362569E-2</v>
      </c>
      <c r="P12" s="133">
        <v>25</v>
      </c>
      <c r="Q12" s="133">
        <f t="shared" ca="1" si="4"/>
        <v>1.3752326729340643</v>
      </c>
      <c r="R12" s="133">
        <f t="shared" si="0"/>
        <v>100</v>
      </c>
      <c r="S12" s="133">
        <f t="shared" ref="S12" ca="1" si="5">SUM(Q8:Q11)</f>
        <v>4.4622667676440129</v>
      </c>
    </row>
    <row r="13" spans="2:21" x14ac:dyDescent="0.3">
      <c r="F13" s="132">
        <v>2.25</v>
      </c>
      <c r="G13" s="136">
        <f t="shared" ca="1" si="1"/>
        <v>5.3142545221672083E-2</v>
      </c>
      <c r="I13" s="133" t="str">
        <f t="shared" si="2"/>
        <v/>
      </c>
      <c r="N13" s="132">
        <v>2.25</v>
      </c>
      <c r="O13" s="136">
        <f t="shared" ca="1" si="3"/>
        <v>5.3142545221672083E-2</v>
      </c>
      <c r="P13" s="133">
        <v>25</v>
      </c>
      <c r="Q13" s="133">
        <f t="shared" ca="1" si="4"/>
        <v>1.328563630541802</v>
      </c>
      <c r="R13" s="133">
        <f t="shared" si="0"/>
        <v>100</v>
      </c>
    </row>
    <row r="14" spans="2:21" x14ac:dyDescent="0.3">
      <c r="F14" s="132">
        <v>2.5</v>
      </c>
      <c r="G14" s="136">
        <f t="shared" ca="1" si="1"/>
        <v>5.2425904129564153E-2</v>
      </c>
      <c r="I14" s="133" t="str">
        <f t="shared" si="2"/>
        <v/>
      </c>
      <c r="N14" s="132">
        <v>2.5</v>
      </c>
      <c r="O14" s="136">
        <f t="shared" ca="1" si="3"/>
        <v>5.2425904129564153E-2</v>
      </c>
      <c r="P14" s="133">
        <v>25</v>
      </c>
      <c r="Q14" s="133">
        <f t="shared" ca="1" si="4"/>
        <v>1.3106476032391039</v>
      </c>
      <c r="R14" s="133">
        <f t="shared" si="0"/>
        <v>100</v>
      </c>
    </row>
    <row r="15" spans="2:21" x14ac:dyDescent="0.3">
      <c r="F15" s="132">
        <v>2.75</v>
      </c>
      <c r="G15" s="136">
        <f t="shared" ca="1" si="1"/>
        <v>4.760617137471039E-2</v>
      </c>
      <c r="I15" s="133" t="str">
        <f t="shared" si="2"/>
        <v/>
      </c>
      <c r="N15" s="132">
        <v>2.75</v>
      </c>
      <c r="O15" s="136">
        <f t="shared" ca="1" si="3"/>
        <v>4.760617137471039E-2</v>
      </c>
      <c r="P15" s="133">
        <v>25</v>
      </c>
      <c r="Q15" s="133">
        <f t="shared" ca="1" si="4"/>
        <v>1.1901542843677597</v>
      </c>
      <c r="R15" s="133">
        <f t="shared" si="0"/>
        <v>100</v>
      </c>
    </row>
    <row r="16" spans="2:21" x14ac:dyDescent="0.3">
      <c r="F16" s="132">
        <v>3</v>
      </c>
      <c r="G16" s="136">
        <f t="shared" ca="1" si="1"/>
        <v>4.9672421256199153E-2</v>
      </c>
      <c r="H16" s="133">
        <v>100</v>
      </c>
      <c r="I16" s="133">
        <f t="shared" ca="1" si="2"/>
        <v>4.9672421256199151</v>
      </c>
      <c r="N16" s="132">
        <v>3</v>
      </c>
      <c r="O16" s="136">
        <f t="shared" ca="1" si="3"/>
        <v>4.9672421256199153E-2</v>
      </c>
      <c r="P16" s="133">
        <v>25</v>
      </c>
      <c r="Q16" s="133">
        <f t="shared" ca="1" si="4"/>
        <v>1.2418105314049788</v>
      </c>
      <c r="R16" s="133">
        <f t="shared" si="0"/>
        <v>100</v>
      </c>
      <c r="S16" s="133">
        <f t="shared" ref="S16" ca="1" si="6">SUM(Q12:Q15)</f>
        <v>5.204598191082729</v>
      </c>
    </row>
    <row r="17" spans="6:19" x14ac:dyDescent="0.3">
      <c r="F17" s="132">
        <v>3.25</v>
      </c>
      <c r="G17" s="136">
        <f t="shared" ca="1" si="1"/>
        <v>5.5440552393598998E-2</v>
      </c>
      <c r="I17" s="133" t="str">
        <f t="shared" si="2"/>
        <v/>
      </c>
      <c r="N17" s="132">
        <v>3.25</v>
      </c>
      <c r="O17" s="136">
        <f t="shared" ca="1" si="3"/>
        <v>5.5440552393598998E-2</v>
      </c>
      <c r="P17" s="133">
        <v>25</v>
      </c>
      <c r="Q17" s="133">
        <f t="shared" ca="1" si="4"/>
        <v>1.386013809839975</v>
      </c>
      <c r="R17" s="133">
        <f t="shared" si="0"/>
        <v>100</v>
      </c>
    </row>
    <row r="18" spans="6:19" x14ac:dyDescent="0.3">
      <c r="F18" s="132">
        <v>3.5</v>
      </c>
      <c r="G18" s="136">
        <f t="shared" ca="1" si="1"/>
        <v>6.7484008291218908E-2</v>
      </c>
      <c r="I18" s="133" t="str">
        <f t="shared" si="2"/>
        <v/>
      </c>
      <c r="N18" s="132">
        <v>3.5</v>
      </c>
      <c r="O18" s="136">
        <f t="shared" ca="1" si="3"/>
        <v>6.7484008291218908E-2</v>
      </c>
      <c r="P18" s="133">
        <v>25</v>
      </c>
      <c r="Q18" s="133">
        <f t="shared" ca="1" si="4"/>
        <v>1.6871002072804726</v>
      </c>
      <c r="R18" s="133">
        <f t="shared" si="0"/>
        <v>100</v>
      </c>
    </row>
    <row r="19" spans="6:19" x14ac:dyDescent="0.3">
      <c r="F19" s="132">
        <v>3.75</v>
      </c>
      <c r="G19" s="136">
        <f t="shared" ca="1" si="1"/>
        <v>2.5388479628095283E-2</v>
      </c>
      <c r="I19" s="133" t="str">
        <f t="shared" si="2"/>
        <v/>
      </c>
      <c r="N19" s="132">
        <v>3.75</v>
      </c>
      <c r="O19" s="136">
        <f t="shared" ca="1" si="3"/>
        <v>2.5388479628095283E-2</v>
      </c>
      <c r="P19" s="133">
        <v>25</v>
      </c>
      <c r="Q19" s="133">
        <f t="shared" ca="1" si="4"/>
        <v>0.63471199070238205</v>
      </c>
      <c r="R19" s="133">
        <f t="shared" si="0"/>
        <v>100</v>
      </c>
    </row>
    <row r="20" spans="6:19" x14ac:dyDescent="0.3">
      <c r="F20" s="132">
        <v>4</v>
      </c>
      <c r="G20" s="136">
        <f t="shared" ca="1" si="1"/>
        <v>3.2457280109311121E-2</v>
      </c>
      <c r="H20" s="133">
        <v>100</v>
      </c>
      <c r="I20" s="133">
        <f t="shared" ca="1" si="2"/>
        <v>3.2457280109311122</v>
      </c>
      <c r="N20" s="132">
        <v>4</v>
      </c>
      <c r="O20" s="136">
        <f t="shared" ca="1" si="3"/>
        <v>3.2457280109311121E-2</v>
      </c>
      <c r="P20" s="133">
        <v>25</v>
      </c>
      <c r="Q20" s="133">
        <f t="shared" ca="1" si="4"/>
        <v>0.81143200273277805</v>
      </c>
      <c r="R20" s="133">
        <f t="shared" si="0"/>
        <v>100</v>
      </c>
      <c r="S20" s="133">
        <f t="shared" ref="S20" ca="1" si="7">SUM(Q16:Q19)</f>
        <v>4.9496365392278081</v>
      </c>
    </row>
    <row r="21" spans="6:19" x14ac:dyDescent="0.3">
      <c r="F21" s="132">
        <v>4.25</v>
      </c>
      <c r="G21" s="136">
        <f t="shared" ca="1" si="1"/>
        <v>4.5335361385538758E-2</v>
      </c>
      <c r="I21" s="133" t="str">
        <f t="shared" si="2"/>
        <v/>
      </c>
      <c r="N21" s="132">
        <v>4.25</v>
      </c>
      <c r="O21" s="136">
        <f t="shared" ca="1" si="3"/>
        <v>4.5335361385538758E-2</v>
      </c>
      <c r="P21" s="133">
        <v>25</v>
      </c>
      <c r="Q21" s="133">
        <f t="shared" ca="1" si="4"/>
        <v>1.1333840346384689</v>
      </c>
      <c r="R21" s="133">
        <f t="shared" si="0"/>
        <v>100</v>
      </c>
    </row>
    <row r="22" spans="6:19" x14ac:dyDescent="0.3">
      <c r="F22" s="132">
        <v>4.5</v>
      </c>
      <c r="G22" s="136">
        <f t="shared" ca="1" si="1"/>
        <v>5.0971792769651782E-2</v>
      </c>
      <c r="I22" s="133" t="str">
        <f t="shared" si="2"/>
        <v/>
      </c>
      <c r="N22" s="132">
        <v>4.5</v>
      </c>
      <c r="O22" s="136">
        <f t="shared" ca="1" si="3"/>
        <v>5.0971792769651782E-2</v>
      </c>
      <c r="P22" s="133">
        <v>25</v>
      </c>
      <c r="Q22" s="133">
        <f t="shared" ca="1" si="4"/>
        <v>1.2742948192412946</v>
      </c>
      <c r="R22" s="133">
        <f t="shared" si="0"/>
        <v>100</v>
      </c>
    </row>
    <row r="23" spans="6:19" x14ac:dyDescent="0.3">
      <c r="F23" s="132">
        <v>4.75</v>
      </c>
      <c r="G23" s="136">
        <f t="shared" ca="1" si="1"/>
        <v>4.9841321281248685E-2</v>
      </c>
      <c r="I23" s="133" t="str">
        <f t="shared" si="2"/>
        <v/>
      </c>
      <c r="N23" s="132">
        <v>4.75</v>
      </c>
      <c r="O23" s="136">
        <f t="shared" ca="1" si="3"/>
        <v>4.9841321281248685E-2</v>
      </c>
      <c r="P23" s="133">
        <v>25</v>
      </c>
      <c r="Q23" s="133">
        <f t="shared" ca="1" si="4"/>
        <v>1.2460330320312172</v>
      </c>
      <c r="R23" s="133">
        <f t="shared" si="0"/>
        <v>100</v>
      </c>
    </row>
    <row r="24" spans="6:19" x14ac:dyDescent="0.3">
      <c r="F24" s="132">
        <v>5</v>
      </c>
      <c r="G24" s="136">
        <f t="shared" ca="1" si="1"/>
        <v>5.6913151362306305E-2</v>
      </c>
      <c r="H24" s="133">
        <v>100</v>
      </c>
      <c r="I24" s="133">
        <f t="shared" ca="1" si="2"/>
        <v>5.6913151362306307</v>
      </c>
      <c r="N24" s="132">
        <v>5</v>
      </c>
      <c r="O24" s="136">
        <f t="shared" ca="1" si="3"/>
        <v>5.6913151362306305E-2</v>
      </c>
      <c r="P24" s="133">
        <v>25</v>
      </c>
      <c r="Q24" s="133">
        <f t="shared" ca="1" si="4"/>
        <v>1.4228287840576577</v>
      </c>
      <c r="R24" s="133">
        <f t="shared" si="0"/>
        <v>100</v>
      </c>
      <c r="S24" s="133">
        <f t="shared" ref="S24" ca="1" si="8">SUM(Q20:Q23)</f>
        <v>4.4651438886437589</v>
      </c>
    </row>
    <row r="25" spans="6:19" x14ac:dyDescent="0.3">
      <c r="F25" s="132">
        <v>5.25</v>
      </c>
      <c r="G25" s="136">
        <f t="shared" ca="1" si="1"/>
        <v>6.3152834455083059E-2</v>
      </c>
      <c r="I25" s="133" t="str">
        <f t="shared" si="2"/>
        <v/>
      </c>
      <c r="N25" s="132">
        <v>5.25</v>
      </c>
      <c r="O25" s="136">
        <f t="shared" ca="1" si="3"/>
        <v>6.3152834455083059E-2</v>
      </c>
      <c r="P25" s="133">
        <v>25</v>
      </c>
      <c r="Q25" s="133">
        <f t="shared" ca="1" si="4"/>
        <v>1.5788208613770764</v>
      </c>
      <c r="R25" s="133">
        <f t="shared" si="0"/>
        <v>100</v>
      </c>
    </row>
    <row r="26" spans="6:19" x14ac:dyDescent="0.3">
      <c r="F26" s="132">
        <v>5.5</v>
      </c>
      <c r="G26" s="136">
        <f t="shared" ca="1" si="1"/>
        <v>4.5901804181166558E-2</v>
      </c>
      <c r="I26" s="133" t="str">
        <f t="shared" si="2"/>
        <v/>
      </c>
      <c r="N26" s="132">
        <v>5.5</v>
      </c>
      <c r="O26" s="136">
        <f t="shared" ca="1" si="3"/>
        <v>4.5901804181166558E-2</v>
      </c>
      <c r="P26" s="133">
        <v>25</v>
      </c>
      <c r="Q26" s="133">
        <f t="shared" ca="1" si="4"/>
        <v>1.147545104529164</v>
      </c>
      <c r="R26" s="133">
        <f t="shared" si="0"/>
        <v>100</v>
      </c>
    </row>
    <row r="27" spans="6:19" x14ac:dyDescent="0.3">
      <c r="F27" s="132">
        <v>5.75</v>
      </c>
      <c r="G27" s="136">
        <f t="shared" ca="1" si="1"/>
        <v>4.9702248140863929E-2</v>
      </c>
      <c r="I27" s="133" t="str">
        <f t="shared" si="2"/>
        <v/>
      </c>
      <c r="N27" s="132">
        <v>5.75</v>
      </c>
      <c r="O27" s="136">
        <f t="shared" ca="1" si="3"/>
        <v>4.9702248140863929E-2</v>
      </c>
      <c r="P27" s="133">
        <v>25</v>
      </c>
      <c r="Q27" s="133">
        <f t="shared" ca="1" si="4"/>
        <v>1.2425562035215982</v>
      </c>
      <c r="R27" s="133">
        <f t="shared" si="0"/>
        <v>100</v>
      </c>
    </row>
    <row r="28" spans="6:19" x14ac:dyDescent="0.3">
      <c r="F28" s="132">
        <v>6</v>
      </c>
      <c r="G28" s="136">
        <f t="shared" ca="1" si="1"/>
        <v>4.0675162843293838E-2</v>
      </c>
      <c r="H28" s="133">
        <v>100</v>
      </c>
      <c r="I28" s="133">
        <f t="shared" ca="1" si="2"/>
        <v>4.0675162843293835</v>
      </c>
      <c r="N28" s="132">
        <v>6</v>
      </c>
      <c r="O28" s="136">
        <f t="shared" ca="1" si="3"/>
        <v>4.0675162843293838E-2</v>
      </c>
      <c r="P28" s="133">
        <v>25</v>
      </c>
      <c r="Q28" s="133">
        <f t="shared" ca="1" si="4"/>
        <v>1.0168790710823459</v>
      </c>
      <c r="R28" s="133">
        <f t="shared" si="0"/>
        <v>100</v>
      </c>
      <c r="S28" s="133">
        <f t="shared" ref="S28" ca="1" si="9">SUM(Q24:Q27)</f>
        <v>5.3917509534854968</v>
      </c>
    </row>
    <row r="29" spans="6:19" x14ac:dyDescent="0.3">
      <c r="F29" s="132">
        <v>6.25</v>
      </c>
      <c r="G29" s="136">
        <f t="shared" ca="1" si="1"/>
        <v>2.6857388476056489E-2</v>
      </c>
      <c r="I29" s="133" t="str">
        <f t="shared" si="2"/>
        <v/>
      </c>
      <c r="N29" s="132">
        <v>6.25</v>
      </c>
      <c r="O29" s="136">
        <f t="shared" ca="1" si="3"/>
        <v>2.6857388476056489E-2</v>
      </c>
      <c r="P29" s="133">
        <v>25</v>
      </c>
      <c r="Q29" s="133">
        <f t="shared" ca="1" si="4"/>
        <v>0.67143471190141224</v>
      </c>
      <c r="R29" s="133">
        <f t="shared" si="0"/>
        <v>100</v>
      </c>
    </row>
    <row r="30" spans="6:19" x14ac:dyDescent="0.3">
      <c r="F30" s="132">
        <v>6.5</v>
      </c>
      <c r="G30" s="136">
        <f t="shared" ca="1" si="1"/>
        <v>4.7066854580652261E-2</v>
      </c>
      <c r="I30" s="133" t="str">
        <f t="shared" si="2"/>
        <v/>
      </c>
      <c r="N30" s="132">
        <v>6.5</v>
      </c>
      <c r="O30" s="136">
        <f t="shared" ca="1" si="3"/>
        <v>4.7066854580652261E-2</v>
      </c>
      <c r="P30" s="133">
        <v>25</v>
      </c>
      <c r="Q30" s="133">
        <f t="shared" ca="1" si="4"/>
        <v>1.1766713645163065</v>
      </c>
      <c r="R30" s="133">
        <f t="shared" si="0"/>
        <v>100</v>
      </c>
    </row>
    <row r="31" spans="6:19" x14ac:dyDescent="0.3">
      <c r="F31" s="132">
        <v>6.75</v>
      </c>
      <c r="G31" s="136">
        <f t="shared" ca="1" si="1"/>
        <v>5.5913459010225153E-2</v>
      </c>
      <c r="I31" s="133" t="str">
        <f t="shared" si="2"/>
        <v/>
      </c>
      <c r="N31" s="132">
        <v>6.75</v>
      </c>
      <c r="O31" s="136">
        <f t="shared" ca="1" si="3"/>
        <v>5.5913459010225153E-2</v>
      </c>
      <c r="P31" s="133">
        <v>25</v>
      </c>
      <c r="Q31" s="133">
        <f t="shared" ca="1" si="4"/>
        <v>1.3978364752556289</v>
      </c>
      <c r="R31" s="133">
        <f t="shared" si="0"/>
        <v>100</v>
      </c>
    </row>
    <row r="32" spans="6:19" x14ac:dyDescent="0.3">
      <c r="F32" s="132">
        <v>7</v>
      </c>
      <c r="G32" s="136">
        <f t="shared" ca="1" si="1"/>
        <v>3.1393040592477425E-2</v>
      </c>
      <c r="H32" s="133">
        <v>100</v>
      </c>
      <c r="I32" s="133">
        <f t="shared" ca="1" si="2"/>
        <v>3.1393040592477424</v>
      </c>
      <c r="N32" s="132">
        <v>7</v>
      </c>
      <c r="O32" s="136">
        <f t="shared" ca="1" si="3"/>
        <v>3.1393040592477425E-2</v>
      </c>
      <c r="P32" s="133">
        <v>25</v>
      </c>
      <c r="Q32" s="133">
        <f t="shared" ca="1" si="4"/>
        <v>0.78482601481193559</v>
      </c>
      <c r="R32" s="133">
        <f t="shared" si="0"/>
        <v>100</v>
      </c>
      <c r="S32" s="133">
        <f t="shared" ref="S32" ca="1" si="10">SUM(Q28:Q31)</f>
        <v>4.262821622755693</v>
      </c>
    </row>
    <row r="33" spans="6:19" x14ac:dyDescent="0.3">
      <c r="F33" s="132">
        <v>7.25</v>
      </c>
      <c r="G33" s="136">
        <f t="shared" ca="1" si="1"/>
        <v>5.4954916363160716E-2</v>
      </c>
      <c r="I33" s="133" t="str">
        <f t="shared" si="2"/>
        <v/>
      </c>
      <c r="N33" s="132">
        <v>7.25</v>
      </c>
      <c r="O33" s="136">
        <f t="shared" ca="1" si="3"/>
        <v>5.4954916363160716E-2</v>
      </c>
      <c r="P33" s="133">
        <v>25</v>
      </c>
      <c r="Q33" s="133">
        <f t="shared" ca="1" si="4"/>
        <v>1.3738729090790178</v>
      </c>
      <c r="R33" s="133">
        <f t="shared" si="0"/>
        <v>100</v>
      </c>
    </row>
    <row r="34" spans="6:19" x14ac:dyDescent="0.3">
      <c r="F34" s="132">
        <v>7.5</v>
      </c>
      <c r="G34" s="136">
        <f t="shared" ca="1" si="1"/>
        <v>6.155874119542333E-2</v>
      </c>
      <c r="I34" s="133" t="str">
        <f t="shared" si="2"/>
        <v/>
      </c>
      <c r="N34" s="132">
        <v>7.5</v>
      </c>
      <c r="O34" s="136">
        <f t="shared" ca="1" si="3"/>
        <v>6.155874119542333E-2</v>
      </c>
      <c r="P34" s="133">
        <v>25</v>
      </c>
      <c r="Q34" s="133">
        <f t="shared" ca="1" si="4"/>
        <v>1.5389685298855833</v>
      </c>
      <c r="R34" s="133">
        <f t="shared" si="0"/>
        <v>100</v>
      </c>
    </row>
    <row r="35" spans="6:19" x14ac:dyDescent="0.3">
      <c r="F35" s="132">
        <v>7.75</v>
      </c>
      <c r="G35" s="136">
        <f t="shared" ca="1" si="1"/>
        <v>4.7651008310471574E-2</v>
      </c>
      <c r="I35" s="133" t="str">
        <f t="shared" si="2"/>
        <v/>
      </c>
      <c r="N35" s="132">
        <v>7.75</v>
      </c>
      <c r="O35" s="136">
        <f t="shared" ca="1" si="3"/>
        <v>4.7651008310471574E-2</v>
      </c>
      <c r="P35" s="133">
        <v>25</v>
      </c>
      <c r="Q35" s="133">
        <f t="shared" ca="1" si="4"/>
        <v>1.1912752077617894</v>
      </c>
      <c r="R35" s="133">
        <f t="shared" si="0"/>
        <v>100</v>
      </c>
    </row>
    <row r="36" spans="6:19" x14ac:dyDescent="0.3">
      <c r="F36" s="132">
        <v>8</v>
      </c>
      <c r="G36" s="136">
        <f t="shared" ca="1" si="1"/>
        <v>5.278424799369448E-2</v>
      </c>
      <c r="H36" s="133">
        <v>100</v>
      </c>
      <c r="I36" s="133">
        <f t="shared" ca="1" si="2"/>
        <v>5.2784247993694482</v>
      </c>
      <c r="N36" s="132">
        <v>8</v>
      </c>
      <c r="O36" s="136">
        <f t="shared" ca="1" si="3"/>
        <v>5.278424799369448E-2</v>
      </c>
      <c r="P36" s="133">
        <v>25</v>
      </c>
      <c r="Q36" s="133">
        <f t="shared" ca="1" si="4"/>
        <v>1.319606199842362</v>
      </c>
      <c r="R36" s="133">
        <f t="shared" si="0"/>
        <v>100</v>
      </c>
      <c r="S36" s="133">
        <f t="shared" ref="S36" ca="1" si="11">SUM(Q32:Q35)</f>
        <v>4.8889426615383256</v>
      </c>
    </row>
    <row r="37" spans="6:19" x14ac:dyDescent="0.3">
      <c r="F37" s="132">
        <v>8.25</v>
      </c>
      <c r="G37" s="136">
        <f t="shared" ca="1" si="1"/>
        <v>5.8471838774007065E-2</v>
      </c>
      <c r="I37" s="133" t="str">
        <f t="shared" si="2"/>
        <v/>
      </c>
      <c r="N37" s="132">
        <v>8.25</v>
      </c>
      <c r="O37" s="136">
        <f t="shared" ca="1" si="3"/>
        <v>5.8471838774007065E-2</v>
      </c>
      <c r="P37" s="133">
        <v>25</v>
      </c>
      <c r="Q37" s="133">
        <f t="shared" ca="1" si="4"/>
        <v>1.4617959693501765</v>
      </c>
      <c r="R37" s="133">
        <f t="shared" si="0"/>
        <v>100</v>
      </c>
    </row>
    <row r="38" spans="6:19" x14ac:dyDescent="0.3">
      <c r="F38" s="132">
        <v>8.5</v>
      </c>
      <c r="G38" s="136">
        <f t="shared" ca="1" si="1"/>
        <v>4.1791362076671557E-2</v>
      </c>
      <c r="I38" s="133" t="str">
        <f t="shared" si="2"/>
        <v/>
      </c>
      <c r="N38" s="132">
        <v>8.5</v>
      </c>
      <c r="O38" s="136">
        <f t="shared" ca="1" si="3"/>
        <v>4.1791362076671557E-2</v>
      </c>
      <c r="P38" s="133">
        <v>25</v>
      </c>
      <c r="Q38" s="133">
        <f t="shared" ca="1" si="4"/>
        <v>1.044784051916789</v>
      </c>
      <c r="R38" s="133">
        <f t="shared" si="0"/>
        <v>100</v>
      </c>
    </row>
    <row r="39" spans="6:19" x14ac:dyDescent="0.3">
      <c r="F39" s="132">
        <v>8.75</v>
      </c>
      <c r="G39" s="136">
        <f t="shared" ca="1" si="1"/>
        <v>6.7547442763772211E-2</v>
      </c>
      <c r="I39" s="133" t="str">
        <f t="shared" si="2"/>
        <v/>
      </c>
      <c r="N39" s="132">
        <v>8.75</v>
      </c>
      <c r="O39" s="136">
        <f t="shared" ca="1" si="3"/>
        <v>6.7547442763772211E-2</v>
      </c>
      <c r="P39" s="133">
        <v>25</v>
      </c>
      <c r="Q39" s="133">
        <f t="shared" ca="1" si="4"/>
        <v>1.6886860690943053</v>
      </c>
      <c r="R39" s="133">
        <f t="shared" si="0"/>
        <v>100</v>
      </c>
    </row>
    <row r="40" spans="6:19" x14ac:dyDescent="0.3">
      <c r="F40" s="132">
        <v>9</v>
      </c>
      <c r="G40" s="136">
        <f t="shared" ca="1" si="1"/>
        <v>5.9120452684614883E-2</v>
      </c>
      <c r="H40" s="133">
        <v>100</v>
      </c>
      <c r="I40" s="133">
        <f t="shared" ca="1" si="2"/>
        <v>5.9120452684614886</v>
      </c>
      <c r="N40" s="132">
        <v>9</v>
      </c>
      <c r="O40" s="136">
        <f t="shared" ca="1" si="3"/>
        <v>5.9120452684614883E-2</v>
      </c>
      <c r="P40" s="133">
        <v>25</v>
      </c>
      <c r="Q40" s="133">
        <f t="shared" ca="1" si="4"/>
        <v>1.4780113171153721</v>
      </c>
      <c r="R40" s="133">
        <f t="shared" si="0"/>
        <v>100</v>
      </c>
      <c r="S40" s="133">
        <f t="shared" ref="S40" ca="1" si="12">SUM(Q36:Q39)</f>
        <v>5.5148722902036331</v>
      </c>
    </row>
    <row r="41" spans="6:19" x14ac:dyDescent="0.3">
      <c r="F41" s="132">
        <v>9.25</v>
      </c>
      <c r="G41" s="136">
        <f t="shared" ca="1" si="1"/>
        <v>4.8933130782192302E-2</v>
      </c>
      <c r="I41" s="133" t="str">
        <f t="shared" si="2"/>
        <v/>
      </c>
      <c r="N41" s="132">
        <v>9.25</v>
      </c>
      <c r="O41" s="136">
        <f t="shared" ca="1" si="3"/>
        <v>4.8933130782192302E-2</v>
      </c>
      <c r="P41" s="133">
        <v>25</v>
      </c>
      <c r="Q41" s="133">
        <f t="shared" ca="1" si="4"/>
        <v>1.2233282695548076</v>
      </c>
      <c r="R41" s="133">
        <f t="shared" si="0"/>
        <v>100</v>
      </c>
    </row>
    <row r="42" spans="6:19" x14ac:dyDescent="0.3">
      <c r="F42" s="132">
        <v>9.5</v>
      </c>
      <c r="G42" s="136">
        <f t="shared" ca="1" si="1"/>
        <v>4.9203071047273395E-2</v>
      </c>
      <c r="I42" s="133" t="str">
        <f t="shared" si="2"/>
        <v/>
      </c>
      <c r="N42" s="132">
        <v>9.5</v>
      </c>
      <c r="O42" s="136">
        <f t="shared" ca="1" si="3"/>
        <v>4.9203071047273395E-2</v>
      </c>
      <c r="P42" s="133">
        <v>25</v>
      </c>
      <c r="Q42" s="133">
        <f t="shared" ca="1" si="4"/>
        <v>1.2300767761818348</v>
      </c>
      <c r="R42" s="133">
        <f t="shared" si="0"/>
        <v>100</v>
      </c>
    </row>
    <row r="43" spans="6:19" x14ac:dyDescent="0.3">
      <c r="F43" s="132">
        <v>9.75</v>
      </c>
      <c r="G43" s="136">
        <f t="shared" ca="1" si="1"/>
        <v>4.7722039684145137E-2</v>
      </c>
      <c r="I43" s="133" t="str">
        <f t="shared" si="2"/>
        <v/>
      </c>
      <c r="N43" s="132">
        <v>9.75</v>
      </c>
      <c r="O43" s="136">
        <f t="shared" ca="1" si="3"/>
        <v>4.7722039684145137E-2</v>
      </c>
      <c r="P43" s="133">
        <v>25</v>
      </c>
      <c r="Q43" s="133">
        <f t="shared" ca="1" si="4"/>
        <v>1.1930509921036285</v>
      </c>
      <c r="R43" s="133">
        <f t="shared" si="0"/>
        <v>100</v>
      </c>
    </row>
    <row r="44" spans="6:19" x14ac:dyDescent="0.3">
      <c r="F44" s="132">
        <v>10</v>
      </c>
      <c r="G44" s="136">
        <f t="shared" ca="1" si="1"/>
        <v>5.4009633875528804E-2</v>
      </c>
      <c r="H44" s="133">
        <v>100</v>
      </c>
      <c r="I44" s="133">
        <f t="shared" ca="1" si="2"/>
        <v>5.4009633875528804</v>
      </c>
      <c r="N44" s="132">
        <v>10</v>
      </c>
      <c r="O44" s="136">
        <f t="shared" ca="1" si="3"/>
        <v>5.4009633875528804E-2</v>
      </c>
      <c r="P44" s="133">
        <v>25</v>
      </c>
      <c r="Q44" s="133">
        <f t="shared" ca="1" si="4"/>
        <v>1.3502408468882201</v>
      </c>
      <c r="R44" s="133">
        <f t="shared" si="0"/>
        <v>100</v>
      </c>
      <c r="S44" s="133">
        <f t="shared" ref="S44" ca="1" si="13">SUM(Q40:Q43)</f>
        <v>5.1244673549556428</v>
      </c>
    </row>
    <row r="45" spans="6:19" x14ac:dyDescent="0.3">
      <c r="F45" s="132">
        <v>10.25</v>
      </c>
      <c r="G45" s="136">
        <f t="shared" ca="1" si="1"/>
        <v>4.5373909066349354E-2</v>
      </c>
      <c r="I45" s="133" t="str">
        <f t="shared" si="2"/>
        <v/>
      </c>
      <c r="N45" s="132">
        <v>10.25</v>
      </c>
      <c r="O45" s="136">
        <f t="shared" ca="1" si="3"/>
        <v>4.5373909066349354E-2</v>
      </c>
      <c r="P45" s="133">
        <v>25</v>
      </c>
      <c r="Q45" s="133">
        <f t="shared" ca="1" si="4"/>
        <v>1.1343477266587338</v>
      </c>
      <c r="R45" s="133">
        <f t="shared" si="0"/>
        <v>100</v>
      </c>
    </row>
    <row r="46" spans="6:19" x14ac:dyDescent="0.3">
      <c r="F46" s="132">
        <v>10.5</v>
      </c>
      <c r="G46" s="136">
        <f t="shared" ca="1" si="1"/>
        <v>5.3426408329596428E-2</v>
      </c>
      <c r="I46" s="133" t="str">
        <f t="shared" si="2"/>
        <v/>
      </c>
      <c r="N46" s="132">
        <v>10.5</v>
      </c>
      <c r="O46" s="136">
        <f t="shared" ca="1" si="3"/>
        <v>5.3426408329596428E-2</v>
      </c>
      <c r="P46" s="133">
        <v>25</v>
      </c>
      <c r="Q46" s="133">
        <f t="shared" ca="1" si="4"/>
        <v>1.3356602082399107</v>
      </c>
      <c r="R46" s="133">
        <f t="shared" si="0"/>
        <v>100</v>
      </c>
    </row>
    <row r="47" spans="6:19" x14ac:dyDescent="0.3">
      <c r="F47" s="132">
        <v>10.75</v>
      </c>
      <c r="G47" s="136">
        <f t="shared" ca="1" si="1"/>
        <v>4.6901333860019934E-2</v>
      </c>
      <c r="I47" s="133" t="str">
        <f t="shared" si="2"/>
        <v/>
      </c>
      <c r="N47" s="132">
        <v>10.75</v>
      </c>
      <c r="O47" s="136">
        <f t="shared" ca="1" si="3"/>
        <v>4.6901333860019934E-2</v>
      </c>
      <c r="P47" s="133">
        <v>25</v>
      </c>
      <c r="Q47" s="133">
        <f t="shared" ca="1" si="4"/>
        <v>1.1725333465004983</v>
      </c>
      <c r="R47" s="133">
        <f t="shared" si="0"/>
        <v>100</v>
      </c>
    </row>
    <row r="48" spans="6:19" x14ac:dyDescent="0.3">
      <c r="F48" s="132">
        <v>11</v>
      </c>
      <c r="G48" s="136">
        <f t="shared" ca="1" si="1"/>
        <v>4.2201505339910718E-2</v>
      </c>
      <c r="H48" s="133">
        <v>100</v>
      </c>
      <c r="I48" s="133">
        <f t="shared" ca="1" si="2"/>
        <v>4.2201505339910721</v>
      </c>
      <c r="N48" s="132">
        <v>11</v>
      </c>
      <c r="O48" s="136">
        <f t="shared" ca="1" si="3"/>
        <v>4.2201505339910718E-2</v>
      </c>
      <c r="P48" s="133">
        <v>25</v>
      </c>
      <c r="Q48" s="133">
        <f t="shared" ca="1" si="4"/>
        <v>1.055037633497768</v>
      </c>
      <c r="R48" s="133">
        <f t="shared" si="0"/>
        <v>100</v>
      </c>
      <c r="S48" s="133">
        <f t="shared" ref="S48" ca="1" si="14">SUM(Q44:Q47)</f>
        <v>4.992782128287363</v>
      </c>
    </row>
    <row r="49" spans="6:19" x14ac:dyDescent="0.3">
      <c r="F49" s="132">
        <v>11.25</v>
      </c>
      <c r="G49" s="136">
        <f t="shared" ca="1" si="1"/>
        <v>3.4823638708951922E-2</v>
      </c>
      <c r="I49" s="133" t="str">
        <f t="shared" si="2"/>
        <v/>
      </c>
      <c r="N49" s="132">
        <v>11.25</v>
      </c>
      <c r="O49" s="136">
        <f t="shared" ca="1" si="3"/>
        <v>3.4823638708951922E-2</v>
      </c>
      <c r="P49" s="133">
        <v>25</v>
      </c>
      <c r="Q49" s="133">
        <f t="shared" ca="1" si="4"/>
        <v>0.87059096772379807</v>
      </c>
      <c r="R49" s="133">
        <f t="shared" si="0"/>
        <v>100</v>
      </c>
    </row>
    <row r="50" spans="6:19" x14ac:dyDescent="0.3">
      <c r="F50" s="132">
        <v>11.5</v>
      </c>
      <c r="G50" s="136">
        <f t="shared" ca="1" si="1"/>
        <v>5.6959655169846732E-2</v>
      </c>
      <c r="I50" s="133" t="str">
        <f t="shared" si="2"/>
        <v/>
      </c>
      <c r="N50" s="132">
        <v>11.5</v>
      </c>
      <c r="O50" s="136">
        <f t="shared" ca="1" si="3"/>
        <v>5.6959655169846732E-2</v>
      </c>
      <c r="P50" s="133">
        <v>25</v>
      </c>
      <c r="Q50" s="133">
        <f t="shared" ca="1" si="4"/>
        <v>1.4239913792461683</v>
      </c>
      <c r="R50" s="133">
        <f t="shared" si="0"/>
        <v>100</v>
      </c>
    </row>
    <row r="51" spans="6:19" x14ac:dyDescent="0.3">
      <c r="F51" s="132">
        <v>11.75</v>
      </c>
      <c r="G51" s="136">
        <f t="shared" ca="1" si="1"/>
        <v>5.3256340413879111E-2</v>
      </c>
      <c r="I51" s="133" t="str">
        <f t="shared" si="2"/>
        <v/>
      </c>
      <c r="N51" s="132">
        <v>11.75</v>
      </c>
      <c r="O51" s="136">
        <f t="shared" ca="1" si="3"/>
        <v>5.3256340413879111E-2</v>
      </c>
      <c r="P51" s="133">
        <v>25</v>
      </c>
      <c r="Q51" s="133">
        <f t="shared" ca="1" si="4"/>
        <v>1.3314085103469777</v>
      </c>
      <c r="R51" s="133">
        <f t="shared" si="0"/>
        <v>100</v>
      </c>
    </row>
    <row r="52" spans="6:19" x14ac:dyDescent="0.3">
      <c r="F52" s="132">
        <v>12</v>
      </c>
      <c r="G52" s="136">
        <f t="shared" ca="1" si="1"/>
        <v>4.6818249196103688E-2</v>
      </c>
      <c r="H52" s="133">
        <v>100</v>
      </c>
      <c r="I52" s="133">
        <f t="shared" ca="1" si="2"/>
        <v>4.681824919610369</v>
      </c>
      <c r="N52" s="132">
        <v>12</v>
      </c>
      <c r="O52" s="136">
        <f t="shared" ca="1" si="3"/>
        <v>4.6818249196103688E-2</v>
      </c>
      <c r="P52" s="133">
        <v>25</v>
      </c>
      <c r="Q52" s="133">
        <f t="shared" ca="1" si="4"/>
        <v>1.1704562299025922</v>
      </c>
      <c r="R52" s="133">
        <f t="shared" si="0"/>
        <v>100</v>
      </c>
      <c r="S52" s="133">
        <f t="shared" ref="S52" ca="1" si="15">SUM(Q48:Q51)</f>
        <v>4.681028490814712</v>
      </c>
    </row>
    <row r="53" spans="6:19" x14ac:dyDescent="0.3">
      <c r="F53" s="132">
        <v>12.25</v>
      </c>
      <c r="G53" s="136">
        <f t="shared" ca="1" si="1"/>
        <v>4.9564690508431181E-2</v>
      </c>
      <c r="I53" s="133" t="str">
        <f t="shared" si="2"/>
        <v/>
      </c>
      <c r="N53" s="132">
        <v>12.25</v>
      </c>
      <c r="O53" s="136">
        <f t="shared" ca="1" si="3"/>
        <v>4.9564690508431181E-2</v>
      </c>
      <c r="P53" s="133">
        <v>25</v>
      </c>
      <c r="Q53" s="133">
        <f t="shared" ca="1" si="4"/>
        <v>1.2391172627107796</v>
      </c>
      <c r="R53" s="133">
        <f t="shared" si="0"/>
        <v>100</v>
      </c>
    </row>
    <row r="54" spans="6:19" x14ac:dyDescent="0.3">
      <c r="F54" s="132">
        <v>12.5</v>
      </c>
      <c r="G54" s="136">
        <f t="shared" ca="1" si="1"/>
        <v>4.8300356998815977E-2</v>
      </c>
      <c r="I54" s="133" t="str">
        <f t="shared" si="2"/>
        <v/>
      </c>
      <c r="N54" s="132">
        <v>12.5</v>
      </c>
      <c r="O54" s="136">
        <f t="shared" ca="1" si="3"/>
        <v>4.8300356998815977E-2</v>
      </c>
      <c r="P54" s="133">
        <v>25</v>
      </c>
      <c r="Q54" s="133">
        <f t="shared" ca="1" si="4"/>
        <v>1.2075089249703994</v>
      </c>
      <c r="R54" s="133">
        <f t="shared" si="0"/>
        <v>100</v>
      </c>
    </row>
    <row r="55" spans="6:19" x14ac:dyDescent="0.3">
      <c r="F55" s="132">
        <v>12.75</v>
      </c>
      <c r="G55" s="136">
        <f t="shared" ca="1" si="1"/>
        <v>3.428860867407206E-2</v>
      </c>
      <c r="I55" s="133" t="str">
        <f t="shared" si="2"/>
        <v/>
      </c>
      <c r="N55" s="132">
        <v>12.75</v>
      </c>
      <c r="O55" s="136">
        <f t="shared" ca="1" si="3"/>
        <v>3.428860867407206E-2</v>
      </c>
      <c r="P55" s="133">
        <v>25</v>
      </c>
      <c r="Q55" s="133">
        <f t="shared" ca="1" si="4"/>
        <v>0.85721521685180146</v>
      </c>
      <c r="R55" s="133">
        <f t="shared" si="0"/>
        <v>100</v>
      </c>
    </row>
    <row r="56" spans="6:19" x14ac:dyDescent="0.3">
      <c r="F56" s="132">
        <v>13</v>
      </c>
      <c r="G56" s="136">
        <f t="shared" ca="1" si="1"/>
        <v>5.1682050656588222E-2</v>
      </c>
      <c r="H56" s="133">
        <v>100</v>
      </c>
      <c r="I56" s="133">
        <f t="shared" ca="1" si="2"/>
        <v>5.1682050656588219</v>
      </c>
      <c r="N56" s="132">
        <v>13</v>
      </c>
      <c r="O56" s="136">
        <f t="shared" ca="1" si="3"/>
        <v>5.1682050656588222E-2</v>
      </c>
      <c r="P56" s="133">
        <v>25</v>
      </c>
      <c r="Q56" s="133">
        <f t="shared" ca="1" si="4"/>
        <v>1.2920512664147055</v>
      </c>
      <c r="R56" s="133">
        <f t="shared" si="0"/>
        <v>100</v>
      </c>
      <c r="S56" s="133">
        <f t="shared" ref="S56" ca="1" si="16">SUM(Q52:Q55)</f>
        <v>4.4742976344355725</v>
      </c>
    </row>
    <row r="57" spans="6:19" x14ac:dyDescent="0.3">
      <c r="F57" s="132">
        <v>13.25</v>
      </c>
      <c r="G57" s="136">
        <f t="shared" ca="1" si="1"/>
        <v>5.1379091350156725E-2</v>
      </c>
      <c r="I57" s="133" t="str">
        <f t="shared" si="2"/>
        <v/>
      </c>
      <c r="N57" s="132">
        <v>13.25</v>
      </c>
      <c r="O57" s="136">
        <f t="shared" ca="1" si="3"/>
        <v>5.1379091350156725E-2</v>
      </c>
      <c r="P57" s="133">
        <v>25</v>
      </c>
      <c r="Q57" s="133">
        <f t="shared" ca="1" si="4"/>
        <v>1.284477283753918</v>
      </c>
      <c r="R57" s="133">
        <f t="shared" si="0"/>
        <v>100</v>
      </c>
    </row>
    <row r="58" spans="6:19" x14ac:dyDescent="0.3">
      <c r="F58" s="132">
        <v>13.5</v>
      </c>
      <c r="G58" s="136">
        <f t="shared" ca="1" si="1"/>
        <v>4.8033450870110822E-2</v>
      </c>
      <c r="I58" s="133" t="str">
        <f t="shared" si="2"/>
        <v/>
      </c>
      <c r="N58" s="132">
        <v>13.5</v>
      </c>
      <c r="O58" s="136">
        <f t="shared" ca="1" si="3"/>
        <v>4.8033450870110822E-2</v>
      </c>
      <c r="P58" s="133">
        <v>25</v>
      </c>
      <c r="Q58" s="133">
        <f t="shared" ca="1" si="4"/>
        <v>1.2008362717527705</v>
      </c>
      <c r="R58" s="133">
        <f t="shared" si="0"/>
        <v>100</v>
      </c>
    </row>
    <row r="59" spans="6:19" x14ac:dyDescent="0.3">
      <c r="F59" s="132">
        <v>13.75</v>
      </c>
      <c r="G59" s="136">
        <f t="shared" ca="1" si="1"/>
        <v>5.2333058918289821E-2</v>
      </c>
      <c r="I59" s="133" t="str">
        <f t="shared" si="2"/>
        <v/>
      </c>
      <c r="N59" s="132">
        <v>13.75</v>
      </c>
      <c r="O59" s="136">
        <f t="shared" ca="1" si="3"/>
        <v>5.2333058918289821E-2</v>
      </c>
      <c r="P59" s="133">
        <v>25</v>
      </c>
      <c r="Q59" s="133">
        <f t="shared" ca="1" si="4"/>
        <v>1.3083264729572455</v>
      </c>
      <c r="R59" s="133">
        <f t="shared" si="0"/>
        <v>100</v>
      </c>
    </row>
    <row r="60" spans="6:19" x14ac:dyDescent="0.3">
      <c r="F60" s="132">
        <v>14</v>
      </c>
      <c r="G60" s="136">
        <f t="shared" ca="1" si="1"/>
        <v>4.3070928059791957E-2</v>
      </c>
      <c r="H60" s="133">
        <v>100</v>
      </c>
      <c r="I60" s="133">
        <f t="shared" ca="1" si="2"/>
        <v>4.3070928059791953</v>
      </c>
      <c r="N60" s="132">
        <v>14</v>
      </c>
      <c r="O60" s="136">
        <f t="shared" ca="1" si="3"/>
        <v>4.3070928059791957E-2</v>
      </c>
      <c r="P60" s="133">
        <v>25</v>
      </c>
      <c r="Q60" s="133">
        <f t="shared" ca="1" si="4"/>
        <v>1.0767732014947988</v>
      </c>
      <c r="R60" s="133">
        <f t="shared" si="0"/>
        <v>100</v>
      </c>
      <c r="S60" s="133">
        <f t="shared" ref="S60" ca="1" si="17">SUM(Q56:Q59)</f>
        <v>5.0856912948786395</v>
      </c>
    </row>
    <row r="61" spans="6:19" x14ac:dyDescent="0.3">
      <c r="F61" s="132">
        <v>14.25</v>
      </c>
      <c r="G61" s="136">
        <f t="shared" ca="1" si="1"/>
        <v>3.3484018339120236E-2</v>
      </c>
      <c r="I61" s="133" t="str">
        <f t="shared" si="2"/>
        <v/>
      </c>
      <c r="N61" s="132">
        <v>14.25</v>
      </c>
      <c r="O61" s="136">
        <f t="shared" ca="1" si="3"/>
        <v>3.3484018339120236E-2</v>
      </c>
      <c r="P61" s="133">
        <v>25</v>
      </c>
      <c r="Q61" s="133">
        <f t="shared" ca="1" si="4"/>
        <v>0.83710045847800596</v>
      </c>
      <c r="R61" s="133">
        <f t="shared" si="0"/>
        <v>100</v>
      </c>
    </row>
    <row r="62" spans="6:19" x14ac:dyDescent="0.3">
      <c r="F62" s="132">
        <v>14.5</v>
      </c>
      <c r="G62" s="136">
        <f t="shared" ca="1" si="1"/>
        <v>5.3669693660035607E-2</v>
      </c>
      <c r="I62" s="133" t="str">
        <f t="shared" si="2"/>
        <v/>
      </c>
      <c r="N62" s="132">
        <v>14.5</v>
      </c>
      <c r="O62" s="136">
        <f t="shared" ca="1" si="3"/>
        <v>5.3669693660035607E-2</v>
      </c>
      <c r="P62" s="133">
        <v>25</v>
      </c>
      <c r="Q62" s="133">
        <f t="shared" ca="1" si="4"/>
        <v>1.3417423415008902</v>
      </c>
      <c r="R62" s="133">
        <f t="shared" si="0"/>
        <v>100</v>
      </c>
    </row>
    <row r="63" spans="6:19" x14ac:dyDescent="0.3">
      <c r="F63" s="132">
        <v>14.75</v>
      </c>
      <c r="G63" s="136">
        <f t="shared" ca="1" si="1"/>
        <v>7.328367998680313E-2</v>
      </c>
      <c r="I63" s="133" t="str">
        <f t="shared" si="2"/>
        <v/>
      </c>
      <c r="N63" s="132">
        <v>14.75</v>
      </c>
      <c r="O63" s="136">
        <f t="shared" ca="1" si="3"/>
        <v>7.328367998680313E-2</v>
      </c>
      <c r="P63" s="133">
        <v>25</v>
      </c>
      <c r="Q63" s="133">
        <f t="shared" ca="1" si="4"/>
        <v>1.8320919996700782</v>
      </c>
      <c r="R63" s="133">
        <f t="shared" si="0"/>
        <v>100</v>
      </c>
    </row>
    <row r="64" spans="6:19" x14ac:dyDescent="0.3">
      <c r="F64" s="132">
        <v>15</v>
      </c>
      <c r="G64" s="136">
        <f t="shared" ca="1" si="1"/>
        <v>6.1035821285203573E-2</v>
      </c>
      <c r="H64" s="133">
        <v>100</v>
      </c>
      <c r="I64" s="133">
        <f t="shared" ca="1" si="2"/>
        <v>6.1035821285203573</v>
      </c>
      <c r="N64" s="132">
        <v>15</v>
      </c>
      <c r="O64" s="136">
        <f t="shared" ca="1" si="3"/>
        <v>6.1035821285203573E-2</v>
      </c>
      <c r="P64" s="133">
        <v>25</v>
      </c>
      <c r="Q64" s="133">
        <f t="shared" ca="1" si="4"/>
        <v>1.5258955321300893</v>
      </c>
      <c r="R64" s="133">
        <f t="shared" si="0"/>
        <v>100</v>
      </c>
      <c r="S64" s="133">
        <f t="shared" ref="S64" ca="1" si="18">SUM(Q60:Q63)</f>
        <v>5.0877080011437732</v>
      </c>
    </row>
    <row r="65" spans="6:19" x14ac:dyDescent="0.3">
      <c r="F65" s="132">
        <v>15.25</v>
      </c>
      <c r="G65" s="136">
        <f t="shared" ca="1" si="1"/>
        <v>3.1663065572963153E-2</v>
      </c>
      <c r="I65" s="133" t="str">
        <f t="shared" si="2"/>
        <v/>
      </c>
      <c r="N65" s="132">
        <v>15.25</v>
      </c>
      <c r="O65" s="136">
        <f t="shared" ca="1" si="3"/>
        <v>3.1663065572963153E-2</v>
      </c>
      <c r="P65" s="133">
        <v>25</v>
      </c>
      <c r="Q65" s="133">
        <f t="shared" ca="1" si="4"/>
        <v>0.79157663932407885</v>
      </c>
      <c r="R65" s="133">
        <f t="shared" si="0"/>
        <v>100</v>
      </c>
    </row>
    <row r="66" spans="6:19" x14ac:dyDescent="0.3">
      <c r="F66" s="132">
        <v>15.5</v>
      </c>
      <c r="G66" s="136">
        <f t="shared" ca="1" si="1"/>
        <v>5.6579212924054295E-2</v>
      </c>
      <c r="I66" s="133" t="str">
        <f t="shared" si="2"/>
        <v/>
      </c>
      <c r="N66" s="132">
        <v>15.5</v>
      </c>
      <c r="O66" s="136">
        <f t="shared" ca="1" si="3"/>
        <v>5.6579212924054295E-2</v>
      </c>
      <c r="P66" s="133">
        <v>25</v>
      </c>
      <c r="Q66" s="133">
        <f t="shared" ca="1" si="4"/>
        <v>1.4144803231013574</v>
      </c>
      <c r="R66" s="133">
        <f t="shared" si="0"/>
        <v>100</v>
      </c>
    </row>
    <row r="67" spans="6:19" x14ac:dyDescent="0.3">
      <c r="F67" s="132">
        <v>15.75</v>
      </c>
      <c r="G67" s="136">
        <f t="shared" ca="1" si="1"/>
        <v>5.5787539850413022E-2</v>
      </c>
      <c r="I67" s="133" t="str">
        <f t="shared" si="2"/>
        <v/>
      </c>
      <c r="N67" s="132">
        <v>15.75</v>
      </c>
      <c r="O67" s="136">
        <f t="shared" ca="1" si="3"/>
        <v>5.5787539850413022E-2</v>
      </c>
      <c r="P67" s="133">
        <v>25</v>
      </c>
      <c r="Q67" s="133">
        <f t="shared" ca="1" si="4"/>
        <v>1.3946884962603256</v>
      </c>
      <c r="R67" s="133">
        <f t="shared" si="0"/>
        <v>100</v>
      </c>
    </row>
    <row r="68" spans="6:19" x14ac:dyDescent="0.3">
      <c r="F68" s="132">
        <v>16</v>
      </c>
      <c r="G68" s="136">
        <f t="shared" ca="1" si="1"/>
        <v>6.1439710100906549E-2</v>
      </c>
      <c r="H68" s="133">
        <v>100</v>
      </c>
      <c r="I68" s="133">
        <f t="shared" ca="1" si="2"/>
        <v>6.143971010090655</v>
      </c>
      <c r="N68" s="132">
        <v>16</v>
      </c>
      <c r="O68" s="136">
        <f t="shared" ca="1" si="3"/>
        <v>6.1439710100906549E-2</v>
      </c>
      <c r="P68" s="133">
        <v>25</v>
      </c>
      <c r="Q68" s="133">
        <f t="shared" ca="1" si="4"/>
        <v>1.5359927525226638</v>
      </c>
      <c r="R68" s="133">
        <f t="shared" ref="R68:R84" si="19">SUM(P65:P68)</f>
        <v>100</v>
      </c>
      <c r="S68" s="133">
        <f t="shared" ref="S68" ca="1" si="20">SUM(Q64:Q67)</f>
        <v>5.1266409908158508</v>
      </c>
    </row>
    <row r="69" spans="6:19" x14ac:dyDescent="0.3">
      <c r="F69" s="132">
        <v>16.25</v>
      </c>
      <c r="G69" s="136">
        <f t="shared" ref="G69:G84" ca="1" si="21">_xlfn.NORM.INV(RAND(),5%,1%)</f>
        <v>4.7014762855482416E-2</v>
      </c>
      <c r="I69" s="133" t="str">
        <f t="shared" ref="I69:I84" si="22">IF(ISBLANK(H69),"",H69*G69)</f>
        <v/>
      </c>
      <c r="N69" s="132">
        <v>16.25</v>
      </c>
      <c r="O69" s="136">
        <f t="shared" ref="O69:O84" ca="1" si="23">G69</f>
        <v>4.7014762855482416E-2</v>
      </c>
      <c r="P69" s="133">
        <v>25</v>
      </c>
      <c r="Q69" s="133">
        <f t="shared" ref="Q69:Q84" ca="1" si="24">IF(ISBLANK(P69),"",P69*O69)</f>
        <v>1.1753690713870604</v>
      </c>
      <c r="R69" s="133">
        <f t="shared" si="19"/>
        <v>100</v>
      </c>
    </row>
    <row r="70" spans="6:19" x14ac:dyDescent="0.3">
      <c r="F70" s="132">
        <v>16.5</v>
      </c>
      <c r="G70" s="136">
        <f t="shared" ca="1" si="21"/>
        <v>4.8270595812189426E-2</v>
      </c>
      <c r="I70" s="133" t="str">
        <f t="shared" si="22"/>
        <v/>
      </c>
      <c r="N70" s="132">
        <v>16.5</v>
      </c>
      <c r="O70" s="136">
        <f t="shared" ca="1" si="23"/>
        <v>4.8270595812189426E-2</v>
      </c>
      <c r="P70" s="133">
        <v>25</v>
      </c>
      <c r="Q70" s="133">
        <f t="shared" ca="1" si="24"/>
        <v>1.2067648953047356</v>
      </c>
      <c r="R70" s="133">
        <f t="shared" si="19"/>
        <v>100</v>
      </c>
    </row>
    <row r="71" spans="6:19" x14ac:dyDescent="0.3">
      <c r="F71" s="132">
        <v>16.75</v>
      </c>
      <c r="G71" s="136">
        <f t="shared" ca="1" si="21"/>
        <v>2.0412714028704478E-2</v>
      </c>
      <c r="I71" s="133" t="str">
        <f t="shared" si="22"/>
        <v/>
      </c>
      <c r="N71" s="132">
        <v>16.75</v>
      </c>
      <c r="O71" s="136">
        <f t="shared" ca="1" si="23"/>
        <v>2.0412714028704478E-2</v>
      </c>
      <c r="P71" s="133">
        <v>25</v>
      </c>
      <c r="Q71" s="133">
        <f t="shared" ca="1" si="24"/>
        <v>0.51031785071761193</v>
      </c>
      <c r="R71" s="133">
        <f t="shared" si="19"/>
        <v>100</v>
      </c>
    </row>
    <row r="72" spans="6:19" x14ac:dyDescent="0.3">
      <c r="F72" s="132">
        <v>17</v>
      </c>
      <c r="G72" s="136">
        <f t="shared" ca="1" si="21"/>
        <v>4.709325490095697E-2</v>
      </c>
      <c r="H72" s="133">
        <v>100</v>
      </c>
      <c r="I72" s="133">
        <f t="shared" ca="1" si="22"/>
        <v>4.7093254900956971</v>
      </c>
      <c r="N72" s="132">
        <v>17</v>
      </c>
      <c r="O72" s="136">
        <f t="shared" ca="1" si="23"/>
        <v>4.709325490095697E-2</v>
      </c>
      <c r="P72" s="133">
        <v>25</v>
      </c>
      <c r="Q72" s="133">
        <f t="shared" ca="1" si="24"/>
        <v>1.1773313725239243</v>
      </c>
      <c r="R72" s="133">
        <f t="shared" si="19"/>
        <v>100</v>
      </c>
      <c r="S72" s="133">
        <f t="shared" ref="S72" ca="1" si="25">SUM(Q68:Q71)</f>
        <v>4.4284445699320711</v>
      </c>
    </row>
    <row r="73" spans="6:19" x14ac:dyDescent="0.3">
      <c r="F73" s="132">
        <v>17.25</v>
      </c>
      <c r="G73" s="136">
        <f t="shared" ca="1" si="21"/>
        <v>3.8274917679073643E-2</v>
      </c>
      <c r="I73" s="133" t="str">
        <f t="shared" si="22"/>
        <v/>
      </c>
      <c r="N73" s="132">
        <v>17.25</v>
      </c>
      <c r="O73" s="136">
        <f t="shared" ca="1" si="23"/>
        <v>3.8274917679073643E-2</v>
      </c>
      <c r="P73" s="133">
        <v>25</v>
      </c>
      <c r="Q73" s="133">
        <f t="shared" ca="1" si="24"/>
        <v>0.95687294197684103</v>
      </c>
      <c r="R73" s="133">
        <f t="shared" si="19"/>
        <v>100</v>
      </c>
    </row>
    <row r="74" spans="6:19" x14ac:dyDescent="0.3">
      <c r="F74" s="132">
        <v>17.5</v>
      </c>
      <c r="G74" s="136">
        <f t="shared" ca="1" si="21"/>
        <v>3.8869996441300451E-2</v>
      </c>
      <c r="I74" s="133" t="str">
        <f t="shared" si="22"/>
        <v/>
      </c>
      <c r="N74" s="132">
        <v>17.5</v>
      </c>
      <c r="O74" s="136">
        <f t="shared" ca="1" si="23"/>
        <v>3.8869996441300451E-2</v>
      </c>
      <c r="P74" s="133">
        <v>25</v>
      </c>
      <c r="Q74" s="133">
        <f t="shared" ca="1" si="24"/>
        <v>0.97174991103251129</v>
      </c>
      <c r="R74" s="133">
        <f t="shared" si="19"/>
        <v>100</v>
      </c>
    </row>
    <row r="75" spans="6:19" x14ac:dyDescent="0.3">
      <c r="F75" s="132">
        <v>17.75</v>
      </c>
      <c r="G75" s="136">
        <f t="shared" ca="1" si="21"/>
        <v>5.3921472848319725E-2</v>
      </c>
      <c r="I75" s="133" t="str">
        <f t="shared" si="22"/>
        <v/>
      </c>
      <c r="N75" s="132">
        <v>17.75</v>
      </c>
      <c r="O75" s="136">
        <f t="shared" ca="1" si="23"/>
        <v>5.3921472848319725E-2</v>
      </c>
      <c r="P75" s="133">
        <v>25</v>
      </c>
      <c r="Q75" s="133">
        <f t="shared" ca="1" si="24"/>
        <v>1.3480368212079932</v>
      </c>
      <c r="R75" s="133">
        <f t="shared" si="19"/>
        <v>100</v>
      </c>
    </row>
    <row r="76" spans="6:19" x14ac:dyDescent="0.3">
      <c r="F76" s="132">
        <v>18</v>
      </c>
      <c r="G76" s="136">
        <f t="shared" ca="1" si="21"/>
        <v>4.9904039912542227E-2</v>
      </c>
      <c r="H76" s="133">
        <v>100</v>
      </c>
      <c r="I76" s="133">
        <f t="shared" ca="1" si="22"/>
        <v>4.9904039912542224</v>
      </c>
      <c r="N76" s="132">
        <v>18</v>
      </c>
      <c r="O76" s="136">
        <f t="shared" ca="1" si="23"/>
        <v>4.9904039912542227E-2</v>
      </c>
      <c r="P76" s="133">
        <v>25</v>
      </c>
      <c r="Q76" s="133">
        <f t="shared" ca="1" si="24"/>
        <v>1.2476009978135556</v>
      </c>
      <c r="R76" s="133">
        <f t="shared" si="19"/>
        <v>100</v>
      </c>
      <c r="S76" s="133">
        <f t="shared" ref="S76" ca="1" si="26">SUM(Q72:Q75)</f>
        <v>4.4539910467412698</v>
      </c>
    </row>
    <row r="77" spans="6:19" x14ac:dyDescent="0.3">
      <c r="F77" s="132">
        <v>18.25</v>
      </c>
      <c r="G77" s="136">
        <f t="shared" ca="1" si="21"/>
        <v>4.9790619160414669E-2</v>
      </c>
      <c r="I77" s="133" t="str">
        <f t="shared" si="22"/>
        <v/>
      </c>
      <c r="N77" s="132">
        <v>18.25</v>
      </c>
      <c r="O77" s="136">
        <f t="shared" ca="1" si="23"/>
        <v>4.9790619160414669E-2</v>
      </c>
      <c r="P77" s="133">
        <v>25</v>
      </c>
      <c r="Q77" s="133">
        <f t="shared" ca="1" si="24"/>
        <v>1.2447654790103668</v>
      </c>
      <c r="R77" s="133">
        <f t="shared" si="19"/>
        <v>100</v>
      </c>
    </row>
    <row r="78" spans="6:19" x14ac:dyDescent="0.3">
      <c r="F78" s="132">
        <v>18.5</v>
      </c>
      <c r="G78" s="136">
        <f t="shared" ca="1" si="21"/>
        <v>4.3081180794164016E-2</v>
      </c>
      <c r="I78" s="133" t="str">
        <f t="shared" si="22"/>
        <v/>
      </c>
      <c r="N78" s="132">
        <v>18.5</v>
      </c>
      <c r="O78" s="136">
        <f t="shared" ca="1" si="23"/>
        <v>4.3081180794164016E-2</v>
      </c>
      <c r="P78" s="133">
        <v>25</v>
      </c>
      <c r="Q78" s="133">
        <f t="shared" ca="1" si="24"/>
        <v>1.0770295198541004</v>
      </c>
      <c r="R78" s="133">
        <f t="shared" si="19"/>
        <v>100</v>
      </c>
    </row>
    <row r="79" spans="6:19" x14ac:dyDescent="0.3">
      <c r="F79" s="132">
        <v>18.75</v>
      </c>
      <c r="G79" s="136">
        <f t="shared" ca="1" si="21"/>
        <v>3.5956746741546218E-2</v>
      </c>
      <c r="I79" s="133" t="str">
        <f t="shared" si="22"/>
        <v/>
      </c>
      <c r="N79" s="132">
        <v>18.75</v>
      </c>
      <c r="O79" s="136">
        <f t="shared" ca="1" si="23"/>
        <v>3.5956746741546218E-2</v>
      </c>
      <c r="P79" s="133">
        <v>25</v>
      </c>
      <c r="Q79" s="133">
        <f t="shared" ca="1" si="24"/>
        <v>0.89891866853865543</v>
      </c>
      <c r="R79" s="133">
        <f t="shared" si="19"/>
        <v>100</v>
      </c>
    </row>
    <row r="80" spans="6:19" x14ac:dyDescent="0.3">
      <c r="F80" s="132">
        <v>19</v>
      </c>
      <c r="G80" s="136">
        <f t="shared" ca="1" si="21"/>
        <v>4.5780818790588325E-2</v>
      </c>
      <c r="H80" s="133">
        <v>100</v>
      </c>
      <c r="I80" s="133">
        <f t="shared" ca="1" si="22"/>
        <v>4.5780818790588329</v>
      </c>
      <c r="N80" s="132">
        <v>19</v>
      </c>
      <c r="O80" s="136">
        <f t="shared" ca="1" si="23"/>
        <v>4.5780818790588325E-2</v>
      </c>
      <c r="P80" s="133">
        <v>25</v>
      </c>
      <c r="Q80" s="133">
        <f t="shared" ca="1" si="24"/>
        <v>1.1445204697647082</v>
      </c>
      <c r="R80" s="133">
        <f t="shared" si="19"/>
        <v>100</v>
      </c>
      <c r="S80" s="133">
        <f t="shared" ref="S80" ca="1" si="27">SUM(Q76:Q79)</f>
        <v>4.4683146652166785</v>
      </c>
    </row>
    <row r="81" spans="6:19" x14ac:dyDescent="0.3">
      <c r="F81" s="132">
        <v>19.25</v>
      </c>
      <c r="G81" s="136">
        <f t="shared" ca="1" si="21"/>
        <v>4.9006274799817409E-2</v>
      </c>
      <c r="I81" s="133" t="str">
        <f t="shared" si="22"/>
        <v/>
      </c>
      <c r="N81" s="132">
        <v>19.25</v>
      </c>
      <c r="O81" s="136">
        <f t="shared" ca="1" si="23"/>
        <v>4.9006274799817409E-2</v>
      </c>
      <c r="P81" s="133">
        <v>25</v>
      </c>
      <c r="Q81" s="133">
        <f t="shared" ca="1" si="24"/>
        <v>1.2251568699954352</v>
      </c>
      <c r="R81" s="133">
        <f t="shared" si="19"/>
        <v>100</v>
      </c>
    </row>
    <row r="82" spans="6:19" x14ac:dyDescent="0.3">
      <c r="F82" s="132">
        <v>19.5</v>
      </c>
      <c r="G82" s="136">
        <f t="shared" ca="1" si="21"/>
        <v>5.190623543429089E-2</v>
      </c>
      <c r="I82" s="133" t="str">
        <f t="shared" si="22"/>
        <v/>
      </c>
      <c r="N82" s="132">
        <v>19.5</v>
      </c>
      <c r="O82" s="136">
        <f t="shared" ca="1" si="23"/>
        <v>5.190623543429089E-2</v>
      </c>
      <c r="P82" s="133">
        <v>25</v>
      </c>
      <c r="Q82" s="133">
        <f t="shared" ca="1" si="24"/>
        <v>1.2976558858572722</v>
      </c>
      <c r="R82" s="133">
        <f t="shared" si="19"/>
        <v>100</v>
      </c>
    </row>
    <row r="83" spans="6:19" x14ac:dyDescent="0.3">
      <c r="F83" s="132">
        <v>19.75</v>
      </c>
      <c r="G83" s="136">
        <f t="shared" ca="1" si="21"/>
        <v>3.5635153030893658E-2</v>
      </c>
      <c r="I83" s="133" t="str">
        <f t="shared" si="22"/>
        <v/>
      </c>
      <c r="N83" s="132">
        <v>19.75</v>
      </c>
      <c r="O83" s="136">
        <f t="shared" ca="1" si="23"/>
        <v>3.5635153030893658E-2</v>
      </c>
      <c r="P83" s="133">
        <v>25</v>
      </c>
      <c r="Q83" s="133">
        <f t="shared" ca="1" si="24"/>
        <v>0.89087882577234145</v>
      </c>
      <c r="R83" s="133">
        <f t="shared" si="19"/>
        <v>100</v>
      </c>
    </row>
    <row r="84" spans="6:19" x14ac:dyDescent="0.3">
      <c r="F84" s="132">
        <v>20</v>
      </c>
      <c r="G84" s="136">
        <f t="shared" ca="1" si="21"/>
        <v>5.0433933970937178E-2</v>
      </c>
      <c r="H84" s="133">
        <v>100</v>
      </c>
      <c r="I84" s="133">
        <f t="shared" ca="1" si="22"/>
        <v>5.0433933970937179</v>
      </c>
      <c r="N84" s="132">
        <v>20</v>
      </c>
      <c r="O84" s="136">
        <f t="shared" ca="1" si="23"/>
        <v>5.0433933970937178E-2</v>
      </c>
      <c r="P84" s="133">
        <v>25</v>
      </c>
      <c r="Q84" s="133">
        <f t="shared" ca="1" si="24"/>
        <v>1.2608483492734295</v>
      </c>
      <c r="R84" s="133">
        <f t="shared" si="19"/>
        <v>100</v>
      </c>
      <c r="S84" s="133">
        <f t="shared" ref="S84" ca="1" si="28">SUM(Q80:Q83)</f>
        <v>4.5582120513897575</v>
      </c>
    </row>
  </sheetData>
  <hyperlinks>
    <hyperlink ref="B3" r:id="rId1" xr:uid="{3C2EDECD-046E-354C-B52C-504B99A0F62D}"/>
  </hyperlinks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A4AA86-0C49-BE43-AF51-CCE46F1FD36F}">
  <sheetPr>
    <tabColor rgb="FFFFC000"/>
  </sheetPr>
  <dimension ref="A2:E14"/>
  <sheetViews>
    <sheetView workbookViewId="0"/>
  </sheetViews>
  <sheetFormatPr baseColWidth="10" defaultRowHeight="26" x14ac:dyDescent="0.3"/>
  <cols>
    <col min="1" max="1" width="10.83203125" style="88"/>
    <col min="2" max="2" width="35.5" style="88" bestFit="1" customWidth="1"/>
    <col min="3" max="3" width="12.33203125" style="88" bestFit="1" customWidth="1"/>
    <col min="4" max="5" width="10.83203125" style="88"/>
    <col min="6" max="16384" width="10.83203125" style="186"/>
  </cols>
  <sheetData>
    <row r="2" spans="2:4" x14ac:dyDescent="0.3">
      <c r="B2" s="88" t="s">
        <v>403</v>
      </c>
    </row>
    <row r="4" spans="2:4" x14ac:dyDescent="0.3">
      <c r="B4" s="106" t="s">
        <v>11</v>
      </c>
      <c r="C4" s="106" t="s">
        <v>404</v>
      </c>
    </row>
    <row r="5" spans="2:4" x14ac:dyDescent="0.3">
      <c r="B5" s="88" t="s">
        <v>405</v>
      </c>
      <c r="C5" s="88">
        <v>20</v>
      </c>
    </row>
    <row r="6" spans="2:4" x14ac:dyDescent="0.3">
      <c r="B6" s="88" t="s">
        <v>406</v>
      </c>
      <c r="C6" s="88">
        <v>40</v>
      </c>
      <c r="D6" s="106"/>
    </row>
    <row r="7" spans="2:4" x14ac:dyDescent="0.3">
      <c r="B7" s="88" t="s">
        <v>407</v>
      </c>
      <c r="C7" s="88">
        <v>20</v>
      </c>
    </row>
    <row r="8" spans="2:4" x14ac:dyDescent="0.3">
      <c r="B8" s="88" t="s">
        <v>408</v>
      </c>
      <c r="C8" s="88">
        <v>20</v>
      </c>
    </row>
    <row r="9" spans="2:4" x14ac:dyDescent="0.3">
      <c r="B9" s="88" t="s">
        <v>409</v>
      </c>
      <c r="C9" s="88">
        <v>40</v>
      </c>
    </row>
    <row r="10" spans="2:4" x14ac:dyDescent="0.3">
      <c r="B10" s="88" t="s">
        <v>410</v>
      </c>
      <c r="C10" s="88">
        <v>60</v>
      </c>
    </row>
    <row r="11" spans="2:4" x14ac:dyDescent="0.3">
      <c r="B11" s="88" t="s">
        <v>411</v>
      </c>
      <c r="C11" s="88">
        <v>10</v>
      </c>
    </row>
    <row r="12" spans="2:4" x14ac:dyDescent="0.3">
      <c r="B12" s="88" t="s">
        <v>412</v>
      </c>
      <c r="C12" s="88">
        <v>20</v>
      </c>
    </row>
    <row r="13" spans="2:4" x14ac:dyDescent="0.3">
      <c r="B13" s="88" t="s">
        <v>413</v>
      </c>
      <c r="C13" s="88">
        <v>10</v>
      </c>
    </row>
    <row r="14" spans="2:4" x14ac:dyDescent="0.3">
      <c r="B14" s="88" t="s">
        <v>414</v>
      </c>
      <c r="C14" s="88">
        <v>40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0E9E0-BD76-E54F-90B3-A200912100A6}">
  <sheetPr>
    <tabColor rgb="FFFFC000"/>
  </sheetPr>
  <dimension ref="A1:D23"/>
  <sheetViews>
    <sheetView workbookViewId="0"/>
  </sheetViews>
  <sheetFormatPr baseColWidth="10" defaultRowHeight="26" x14ac:dyDescent="0.3"/>
  <cols>
    <col min="1" max="2" width="10.83203125" style="189"/>
    <col min="3" max="3" width="35.5" style="189" bestFit="1" customWidth="1"/>
    <col min="4" max="4" width="12.33203125" style="189" bestFit="1" customWidth="1"/>
    <col min="5" max="16384" width="10.83203125" style="190"/>
  </cols>
  <sheetData>
    <row r="1" spans="1:3" x14ac:dyDescent="0.3">
      <c r="A1" s="188" t="s">
        <v>415</v>
      </c>
    </row>
    <row r="2" spans="1:3" x14ac:dyDescent="0.3">
      <c r="A2" s="188" t="s">
        <v>416</v>
      </c>
    </row>
    <row r="3" spans="1:3" x14ac:dyDescent="0.3">
      <c r="A3" s="188" t="s">
        <v>417</v>
      </c>
      <c r="B3" s="189" t="s">
        <v>418</v>
      </c>
    </row>
    <row r="4" spans="1:3" x14ac:dyDescent="0.3">
      <c r="A4" s="188" t="s">
        <v>419</v>
      </c>
    </row>
    <row r="15" spans="1:3" x14ac:dyDescent="0.3">
      <c r="C15" s="191"/>
    </row>
    <row r="19" spans="3:3" x14ac:dyDescent="0.3">
      <c r="C19" s="189" t="s">
        <v>420</v>
      </c>
    </row>
    <row r="20" spans="3:3" x14ac:dyDescent="0.3">
      <c r="C20" s="189" t="s">
        <v>421</v>
      </c>
    </row>
    <row r="21" spans="3:3" x14ac:dyDescent="0.3">
      <c r="C21" s="189" t="s">
        <v>422</v>
      </c>
    </row>
    <row r="22" spans="3:3" x14ac:dyDescent="0.3">
      <c r="C22" s="189" t="s">
        <v>423</v>
      </c>
    </row>
    <row r="23" spans="3:3" ht="30" x14ac:dyDescent="0.4">
      <c r="C23" s="189" t="s">
        <v>424</v>
      </c>
    </row>
  </sheetData>
  <hyperlinks>
    <hyperlink ref="A1" r:id="rId1" xr:uid="{2E687ADA-89F3-B141-A2EE-C0B8B6548064}"/>
    <hyperlink ref="A2" r:id="rId2" xr:uid="{3DD575BE-97FD-E94F-B5BC-83A74541600B}"/>
    <hyperlink ref="A3" r:id="rId3" xr:uid="{308B23CA-71BE-6549-A216-47540D2E8CCD}"/>
    <hyperlink ref="A4" r:id="rId4" xr:uid="{89C9AE5F-4A87-9F45-BFC1-52FDEEBAE315}"/>
  </hyperlinks>
  <pageMargins left="0.7" right="0.7" top="0.75" bottom="0.75" header="0.3" footer="0.3"/>
  <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CA18A-AFF6-AB43-92C6-506FF0B04E6F}">
  <sheetPr>
    <tabColor rgb="FFFFC000"/>
  </sheetPr>
  <dimension ref="A2:E6"/>
  <sheetViews>
    <sheetView workbookViewId="0"/>
  </sheetViews>
  <sheetFormatPr baseColWidth="10" defaultRowHeight="26" x14ac:dyDescent="0.3"/>
  <cols>
    <col min="1" max="5" width="10.83203125" style="88"/>
    <col min="6" max="16384" width="10.83203125" style="186"/>
  </cols>
  <sheetData>
    <row r="2" spans="2:2" x14ac:dyDescent="0.3">
      <c r="B2" s="187" t="s">
        <v>425</v>
      </c>
    </row>
    <row r="3" spans="2:2" x14ac:dyDescent="0.3">
      <c r="B3" s="88" t="s">
        <v>426</v>
      </c>
    </row>
    <row r="4" spans="2:2" x14ac:dyDescent="0.3">
      <c r="B4" s="88" t="s">
        <v>427</v>
      </c>
    </row>
    <row r="5" spans="2:2" x14ac:dyDescent="0.3">
      <c r="B5" s="88" t="s">
        <v>428</v>
      </c>
    </row>
    <row r="6" spans="2:2" x14ac:dyDescent="0.3">
      <c r="B6" s="88" t="s">
        <v>429</v>
      </c>
    </row>
  </sheetData>
  <hyperlinks>
    <hyperlink ref="B2" r:id="rId1" display="FRTB" xr:uid="{6E4A8700-2B79-D24A-BBE0-4F2E40A90DF5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3F38A-23CE-F04D-A983-2C423CBA1ACE}">
  <sheetPr>
    <tabColor rgb="FF00B050"/>
  </sheetPr>
  <dimension ref="A2:R18"/>
  <sheetViews>
    <sheetView topLeftCell="A27" workbookViewId="0"/>
  </sheetViews>
  <sheetFormatPr baseColWidth="10" defaultRowHeight="26" x14ac:dyDescent="0.3"/>
  <cols>
    <col min="1" max="13" width="10.83203125" style="58"/>
    <col min="14" max="14" width="16.1640625" style="58" bestFit="1" customWidth="1"/>
    <col min="15" max="15" width="20.1640625" style="58" bestFit="1" customWidth="1"/>
    <col min="16" max="16" width="14.5" style="58" customWidth="1"/>
    <col min="17" max="17" width="25.1640625" style="58" bestFit="1" customWidth="1"/>
    <col min="18" max="18" width="23" style="58" bestFit="1" customWidth="1"/>
    <col min="19" max="16384" width="10.83203125" style="58"/>
  </cols>
  <sheetData>
    <row r="2" spans="1:18" ht="27" thickBot="1" x14ac:dyDescent="0.35">
      <c r="B2" s="58" t="s">
        <v>151</v>
      </c>
      <c r="P2" s="60" t="s">
        <v>154</v>
      </c>
      <c r="Q2" s="60" t="s">
        <v>162</v>
      </c>
      <c r="R2" s="60" t="s">
        <v>161</v>
      </c>
    </row>
    <row r="3" spans="1:18" x14ac:dyDescent="0.3">
      <c r="N3" s="58" t="s">
        <v>158</v>
      </c>
      <c r="O3" s="58" t="s">
        <v>155</v>
      </c>
      <c r="P3" s="61" t="s">
        <v>163</v>
      </c>
      <c r="Q3" s="61" t="s">
        <v>164</v>
      </c>
      <c r="R3" s="61" t="s">
        <v>163</v>
      </c>
    </row>
    <row r="4" spans="1:18" x14ac:dyDescent="0.3">
      <c r="A4" s="58">
        <v>1</v>
      </c>
      <c r="B4" s="58" t="s">
        <v>143</v>
      </c>
      <c r="O4" s="58" t="s">
        <v>156</v>
      </c>
      <c r="P4" s="62" t="s">
        <v>164</v>
      </c>
      <c r="Q4" s="62" t="s">
        <v>165</v>
      </c>
      <c r="R4" s="62" t="s">
        <v>164</v>
      </c>
    </row>
    <row r="5" spans="1:18" ht="27" thickBot="1" x14ac:dyDescent="0.35">
      <c r="A5" s="58">
        <v>2</v>
      </c>
      <c r="B5" s="58" t="s">
        <v>144</v>
      </c>
      <c r="G5" s="59" t="s">
        <v>153</v>
      </c>
      <c r="O5" s="58" t="s">
        <v>157</v>
      </c>
      <c r="P5" s="63" t="s">
        <v>165</v>
      </c>
      <c r="Q5" s="63" t="s">
        <v>166</v>
      </c>
      <c r="R5" s="63" t="s">
        <v>165</v>
      </c>
    </row>
    <row r="6" spans="1:18" x14ac:dyDescent="0.3">
      <c r="B6" s="58" t="s">
        <v>152</v>
      </c>
      <c r="N6" s="58" t="s">
        <v>159</v>
      </c>
      <c r="O6" s="58" t="s">
        <v>155</v>
      </c>
      <c r="P6" s="61" t="s">
        <v>163</v>
      </c>
      <c r="Q6" s="61" t="s">
        <v>163</v>
      </c>
      <c r="R6" s="61" t="s">
        <v>164</v>
      </c>
    </row>
    <row r="7" spans="1:18" x14ac:dyDescent="0.3">
      <c r="A7" s="58">
        <v>3</v>
      </c>
      <c r="B7" s="58" t="s">
        <v>145</v>
      </c>
      <c r="O7" s="58" t="s">
        <v>156</v>
      </c>
      <c r="P7" s="62" t="s">
        <v>164</v>
      </c>
      <c r="Q7" s="62" t="s">
        <v>164</v>
      </c>
      <c r="R7" s="62" t="s">
        <v>165</v>
      </c>
    </row>
    <row r="8" spans="1:18" ht="27" thickBot="1" x14ac:dyDescent="0.35">
      <c r="A8" s="58">
        <v>4</v>
      </c>
      <c r="B8" s="58" t="s">
        <v>146</v>
      </c>
      <c r="O8" s="58" t="s">
        <v>157</v>
      </c>
      <c r="P8" s="63" t="s">
        <v>165</v>
      </c>
      <c r="Q8" s="63" t="s">
        <v>165</v>
      </c>
      <c r="R8" s="63" t="s">
        <v>166</v>
      </c>
    </row>
    <row r="9" spans="1:18" x14ac:dyDescent="0.3">
      <c r="A9" s="58">
        <v>5</v>
      </c>
      <c r="B9" s="58" t="s">
        <v>147</v>
      </c>
      <c r="N9" s="58" t="s">
        <v>160</v>
      </c>
      <c r="O9" s="58" t="s">
        <v>155</v>
      </c>
      <c r="P9" s="61" t="s">
        <v>164</v>
      </c>
      <c r="Q9" s="61" t="s">
        <v>163</v>
      </c>
      <c r="R9" s="61" t="s">
        <v>163</v>
      </c>
    </row>
    <row r="10" spans="1:18" x14ac:dyDescent="0.3">
      <c r="A10" s="58">
        <v>6</v>
      </c>
      <c r="B10" s="58" t="s">
        <v>148</v>
      </c>
      <c r="O10" s="58" t="s">
        <v>156</v>
      </c>
      <c r="P10" s="62" t="s">
        <v>165</v>
      </c>
      <c r="Q10" s="62" t="s">
        <v>164</v>
      </c>
      <c r="R10" s="62" t="s">
        <v>164</v>
      </c>
    </row>
    <row r="11" spans="1:18" ht="27" thickBot="1" x14ac:dyDescent="0.35">
      <c r="A11" s="58">
        <v>7</v>
      </c>
      <c r="B11" s="58" t="s">
        <v>149</v>
      </c>
      <c r="O11" s="58" t="s">
        <v>157</v>
      </c>
      <c r="P11" s="63" t="s">
        <v>166</v>
      </c>
      <c r="Q11" s="63" t="s">
        <v>165</v>
      </c>
      <c r="R11" s="63" t="s">
        <v>165</v>
      </c>
    </row>
    <row r="12" spans="1:18" x14ac:dyDescent="0.3">
      <c r="A12" s="58">
        <v>8</v>
      </c>
      <c r="B12" s="58" t="s">
        <v>150</v>
      </c>
    </row>
    <row r="14" spans="1:18" x14ac:dyDescent="0.3">
      <c r="B14" s="58" t="s">
        <v>167</v>
      </c>
    </row>
    <row r="15" spans="1:18" x14ac:dyDescent="0.3">
      <c r="B15" s="58" t="s">
        <v>168</v>
      </c>
    </row>
    <row r="16" spans="1:18" x14ac:dyDescent="0.3">
      <c r="C16" s="58" t="s">
        <v>170</v>
      </c>
    </row>
    <row r="17" spans="2:3" x14ac:dyDescent="0.3">
      <c r="B17" s="58" t="s">
        <v>169</v>
      </c>
    </row>
    <row r="18" spans="2:3" x14ac:dyDescent="0.3">
      <c r="C18" s="58" t="s">
        <v>171</v>
      </c>
    </row>
  </sheetData>
  <phoneticPr fontId="2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43857-43C2-3D4F-8F51-5CFC5262821C}">
  <sheetPr>
    <tabColor rgb="FF00B050"/>
  </sheetPr>
  <dimension ref="A2:G18"/>
  <sheetViews>
    <sheetView topLeftCell="A151" workbookViewId="0">
      <selection activeCell="K27" sqref="K27"/>
    </sheetView>
  </sheetViews>
  <sheetFormatPr baseColWidth="10" defaultRowHeight="26" x14ac:dyDescent="0.3"/>
  <cols>
    <col min="1" max="16384" width="10.83203125" style="58"/>
  </cols>
  <sheetData>
    <row r="2" spans="1:7" x14ac:dyDescent="0.3">
      <c r="B2" s="58" t="s">
        <v>151</v>
      </c>
    </row>
    <row r="4" spans="1:7" x14ac:dyDescent="0.3">
      <c r="A4" s="58">
        <v>1</v>
      </c>
      <c r="B4" s="58" t="s">
        <v>143</v>
      </c>
    </row>
    <row r="5" spans="1:7" x14ac:dyDescent="0.3">
      <c r="A5" s="58">
        <v>2</v>
      </c>
      <c r="B5" s="58" t="s">
        <v>144</v>
      </c>
      <c r="G5" s="59" t="s">
        <v>153</v>
      </c>
    </row>
    <row r="6" spans="1:7" x14ac:dyDescent="0.3">
      <c r="B6" s="58" t="s">
        <v>152</v>
      </c>
    </row>
    <row r="7" spans="1:7" x14ac:dyDescent="0.3">
      <c r="A7" s="58">
        <v>3</v>
      </c>
      <c r="B7" s="58" t="s">
        <v>145</v>
      </c>
    </row>
    <row r="8" spans="1:7" x14ac:dyDescent="0.3">
      <c r="A8" s="58">
        <v>4</v>
      </c>
      <c r="B8" s="58" t="s">
        <v>146</v>
      </c>
    </row>
    <row r="9" spans="1:7" x14ac:dyDescent="0.3">
      <c r="A9" s="58">
        <v>5</v>
      </c>
      <c r="B9" s="58" t="s">
        <v>147</v>
      </c>
    </row>
    <row r="10" spans="1:7" x14ac:dyDescent="0.3">
      <c r="A10" s="58">
        <v>6</v>
      </c>
      <c r="B10" s="58" t="s">
        <v>148</v>
      </c>
    </row>
    <row r="11" spans="1:7" x14ac:dyDescent="0.3">
      <c r="A11" s="58">
        <v>7</v>
      </c>
      <c r="B11" s="58" t="s">
        <v>149</v>
      </c>
    </row>
    <row r="12" spans="1:7" x14ac:dyDescent="0.3">
      <c r="A12" s="58">
        <v>8</v>
      </c>
      <c r="B12" s="58" t="s">
        <v>150</v>
      </c>
    </row>
    <row r="14" spans="1:7" x14ac:dyDescent="0.3">
      <c r="B14" s="58" t="s">
        <v>167</v>
      </c>
    </row>
    <row r="15" spans="1:7" x14ac:dyDescent="0.3">
      <c r="B15" s="58" t="s">
        <v>168</v>
      </c>
    </row>
    <row r="16" spans="1:7" x14ac:dyDescent="0.3">
      <c r="C16" s="58" t="s">
        <v>170</v>
      </c>
    </row>
    <row r="17" spans="2:3" x14ac:dyDescent="0.3">
      <c r="B17" s="58" t="s">
        <v>169</v>
      </c>
    </row>
    <row r="18" spans="2:3" x14ac:dyDescent="0.3">
      <c r="C18" s="58" t="s">
        <v>171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C38CE-6AE3-1448-BCD2-E290C49D4385}">
  <sheetPr>
    <tabColor rgb="FFFFFF00"/>
  </sheetPr>
  <dimension ref="B2:C6"/>
  <sheetViews>
    <sheetView workbookViewId="0"/>
  </sheetViews>
  <sheetFormatPr baseColWidth="10" defaultRowHeight="26" x14ac:dyDescent="0.3"/>
  <cols>
    <col min="1" max="16384" width="10.83203125" style="137"/>
  </cols>
  <sheetData>
    <row r="2" spans="2:3" x14ac:dyDescent="0.3">
      <c r="B2" s="137" t="s">
        <v>12</v>
      </c>
      <c r="C2" s="137">
        <v>3</v>
      </c>
    </row>
    <row r="3" spans="2:3" x14ac:dyDescent="0.3">
      <c r="B3" s="137" t="s">
        <v>317</v>
      </c>
      <c r="C3" s="137">
        <v>2</v>
      </c>
    </row>
    <row r="4" spans="2:3" x14ac:dyDescent="0.3">
      <c r="B4" s="137" t="s">
        <v>289</v>
      </c>
      <c r="C4" s="137">
        <v>1</v>
      </c>
    </row>
    <row r="5" spans="2:3" x14ac:dyDescent="0.3">
      <c r="B5" s="137" t="s">
        <v>275</v>
      </c>
      <c r="C5" s="137">
        <v>2</v>
      </c>
    </row>
    <row r="6" spans="2:3" x14ac:dyDescent="0.3">
      <c r="B6" s="137" t="s">
        <v>280</v>
      </c>
      <c r="C6" s="137">
        <v>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C22"/>
  <sheetViews>
    <sheetView workbookViewId="0"/>
  </sheetViews>
  <sheetFormatPr baseColWidth="10" defaultColWidth="7.6640625" defaultRowHeight="21" x14ac:dyDescent="0.25"/>
  <cols>
    <col min="1" max="1" width="3.1640625" style="46" customWidth="1"/>
    <col min="2" max="2" width="22.33203125" style="45" bestFit="1" customWidth="1"/>
    <col min="3" max="3" width="173.5" style="46" customWidth="1"/>
    <col min="4" max="16384" width="7.6640625" style="46"/>
  </cols>
  <sheetData>
    <row r="1" spans="2:3" ht="22" thickBot="1" x14ac:dyDescent="0.3"/>
    <row r="2" spans="2:3" ht="23" thickBot="1" x14ac:dyDescent="0.3">
      <c r="B2" s="47" t="s">
        <v>0</v>
      </c>
      <c r="C2" s="48" t="s">
        <v>1</v>
      </c>
    </row>
    <row r="3" spans="2:3" ht="66" x14ac:dyDescent="0.25">
      <c r="B3" s="256" t="s">
        <v>2</v>
      </c>
      <c r="C3" s="49" t="s">
        <v>130</v>
      </c>
    </row>
    <row r="4" spans="2:3" x14ac:dyDescent="0.25">
      <c r="B4" s="257"/>
      <c r="C4" s="49"/>
    </row>
    <row r="5" spans="2:3" ht="22" x14ac:dyDescent="0.25">
      <c r="B5" s="257"/>
      <c r="C5" s="49" t="s">
        <v>3</v>
      </c>
    </row>
    <row r="6" spans="2:3" ht="22" x14ac:dyDescent="0.25">
      <c r="B6" s="257"/>
      <c r="C6" s="49" t="s">
        <v>4</v>
      </c>
    </row>
    <row r="7" spans="2:3" ht="22" x14ac:dyDescent="0.25">
      <c r="B7" s="257"/>
      <c r="C7" s="49" t="s">
        <v>5</v>
      </c>
    </row>
    <row r="8" spans="2:3" ht="22" x14ac:dyDescent="0.25">
      <c r="B8" s="257"/>
      <c r="C8" s="49" t="s">
        <v>6</v>
      </c>
    </row>
    <row r="9" spans="2:3" ht="22" x14ac:dyDescent="0.25">
      <c r="B9" s="257"/>
      <c r="C9" s="49" t="s">
        <v>7</v>
      </c>
    </row>
    <row r="10" spans="2:3" x14ac:dyDescent="0.25">
      <c r="B10" s="257"/>
      <c r="C10" s="49"/>
    </row>
    <row r="11" spans="2:3" ht="89" thickBot="1" x14ac:dyDescent="0.3">
      <c r="B11" s="257"/>
      <c r="C11" s="50" t="s">
        <v>316</v>
      </c>
    </row>
    <row r="12" spans="2:3" ht="66" x14ac:dyDescent="0.25">
      <c r="B12" s="256" t="s">
        <v>125</v>
      </c>
      <c r="C12" s="49" t="s">
        <v>308</v>
      </c>
    </row>
    <row r="13" spans="2:3" ht="22" x14ac:dyDescent="0.25">
      <c r="B13" s="257"/>
      <c r="C13" s="51" t="s">
        <v>126</v>
      </c>
    </row>
    <row r="14" spans="2:3" ht="22" x14ac:dyDescent="0.25">
      <c r="B14" s="257"/>
      <c r="C14" s="51" t="s">
        <v>127</v>
      </c>
    </row>
    <row r="15" spans="2:3" ht="23" thickBot="1" x14ac:dyDescent="0.3">
      <c r="B15" s="258"/>
      <c r="C15" s="52" t="s">
        <v>128</v>
      </c>
    </row>
    <row r="17" spans="2:3" x14ac:dyDescent="0.25">
      <c r="B17" s="120">
        <v>1</v>
      </c>
      <c r="C17" s="46" t="s">
        <v>307</v>
      </c>
    </row>
    <row r="18" spans="2:3" x14ac:dyDescent="0.25">
      <c r="B18" s="120">
        <v>2</v>
      </c>
      <c r="C18" s="46" t="s">
        <v>307</v>
      </c>
    </row>
    <row r="19" spans="2:3" x14ac:dyDescent="0.25">
      <c r="B19" s="120">
        <v>3.1</v>
      </c>
      <c r="C19" s="121"/>
    </row>
    <row r="20" spans="2:3" x14ac:dyDescent="0.25">
      <c r="B20" s="120">
        <v>3.2</v>
      </c>
      <c r="C20" s="121"/>
    </row>
    <row r="21" spans="2:3" x14ac:dyDescent="0.25">
      <c r="B21" s="120">
        <v>3.3</v>
      </c>
      <c r="C21" s="121"/>
    </row>
    <row r="22" spans="2:3" x14ac:dyDescent="0.25">
      <c r="B22" s="120"/>
    </row>
  </sheetData>
  <mergeCells count="2">
    <mergeCell ref="B3:B11"/>
    <mergeCell ref="B12:B15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FFFF00"/>
  </sheetPr>
  <dimension ref="A1:T32"/>
  <sheetViews>
    <sheetView workbookViewId="0"/>
  </sheetViews>
  <sheetFormatPr baseColWidth="10" defaultColWidth="8.83203125" defaultRowHeight="15" x14ac:dyDescent="0.2"/>
  <cols>
    <col min="1" max="1" width="5" customWidth="1"/>
    <col min="2" max="2" width="27.6640625" customWidth="1"/>
    <col min="3" max="3" width="9.6640625" style="2" bestFit="1" customWidth="1"/>
    <col min="4" max="4" width="4.6640625" customWidth="1"/>
    <col min="5" max="5" width="4.5" customWidth="1"/>
    <col min="6" max="6" width="29.5" customWidth="1"/>
    <col min="13" max="13" width="6.33203125" customWidth="1"/>
    <col min="14" max="14" width="21.5" customWidth="1"/>
    <col min="15" max="15" width="10.83203125" style="2" customWidth="1"/>
    <col min="16" max="16" width="9.6640625" bestFit="1" customWidth="1"/>
    <col min="17" max="17" width="9.83203125" bestFit="1" customWidth="1"/>
    <col min="18" max="20" width="9.6640625" bestFit="1" customWidth="1"/>
  </cols>
  <sheetData>
    <row r="1" spans="1:20" x14ac:dyDescent="0.2">
      <c r="A1" s="1" t="s">
        <v>8</v>
      </c>
      <c r="E1" s="1" t="s">
        <v>129</v>
      </c>
      <c r="M1" s="1" t="s">
        <v>9</v>
      </c>
      <c r="P1" s="3"/>
      <c r="Q1" s="3"/>
      <c r="R1" s="3"/>
      <c r="S1" s="3"/>
      <c r="T1" s="3"/>
    </row>
    <row r="2" spans="1:20" x14ac:dyDescent="0.2">
      <c r="C2" s="4" t="s">
        <v>10</v>
      </c>
      <c r="G2" s="259">
        <v>2022</v>
      </c>
      <c r="H2" s="259"/>
      <c r="I2" s="259"/>
      <c r="J2" s="259"/>
      <c r="K2" s="5">
        <v>2023</v>
      </c>
      <c r="P2" s="6">
        <v>44651</v>
      </c>
      <c r="Q2" s="6">
        <v>44742</v>
      </c>
      <c r="R2" s="6">
        <v>44834</v>
      </c>
      <c r="S2" s="6">
        <v>44926</v>
      </c>
      <c r="T2" s="6">
        <v>45016</v>
      </c>
    </row>
    <row r="3" spans="1:20" x14ac:dyDescent="0.2">
      <c r="B3" s="1" t="s">
        <v>11</v>
      </c>
      <c r="C3" s="7">
        <v>44561</v>
      </c>
      <c r="E3" s="8" t="s">
        <v>10</v>
      </c>
      <c r="G3" s="5" t="s">
        <v>12</v>
      </c>
      <c r="H3" s="5" t="s">
        <v>13</v>
      </c>
      <c r="I3" s="5" t="s">
        <v>14</v>
      </c>
      <c r="J3" s="5" t="s">
        <v>15</v>
      </c>
      <c r="K3" s="5" t="s">
        <v>12</v>
      </c>
      <c r="O3" s="2" t="s">
        <v>16</v>
      </c>
      <c r="P3" t="s">
        <v>133</v>
      </c>
      <c r="Q3" t="s">
        <v>17</v>
      </c>
      <c r="R3" t="s">
        <v>17</v>
      </c>
      <c r="S3" t="s">
        <v>17</v>
      </c>
      <c r="T3" t="s">
        <v>17</v>
      </c>
    </row>
    <row r="4" spans="1:20" x14ac:dyDescent="0.2">
      <c r="A4" t="s">
        <v>18</v>
      </c>
      <c r="C4" s="9">
        <f>SUM(C5:C8)</f>
        <v>470</v>
      </c>
      <c r="E4" s="1" t="s">
        <v>19</v>
      </c>
      <c r="G4" s="10">
        <f>SUM(G5:G10)</f>
        <v>499.5</v>
      </c>
      <c r="H4" s="10">
        <f>SUM(H5:H10)</f>
        <v>691</v>
      </c>
      <c r="I4" s="10">
        <f>SUM(I5:I10)</f>
        <v>832.5</v>
      </c>
      <c r="J4" s="10">
        <f>SUM(J5:J10)</f>
        <v>830</v>
      </c>
      <c r="K4" s="10">
        <f>SUM(K5:K10)</f>
        <v>515</v>
      </c>
      <c r="M4" s="11" t="s">
        <v>20</v>
      </c>
      <c r="O4" s="9"/>
      <c r="P4" s="12">
        <f>-C6-C7+C16+G6+G7+G8+G16+G17+G18</f>
        <v>-460.125</v>
      </c>
      <c r="Q4" s="12">
        <f>P4+H6+H7+H8+H16+H17+H18</f>
        <v>-653.625</v>
      </c>
      <c r="R4" s="12">
        <f>Q4+I6+I7+I8+I16+I17+I18</f>
        <v>-799.875</v>
      </c>
      <c r="S4" s="12">
        <f>R4+J6+J7+J8+J16+J17+J18</f>
        <v>-639.875</v>
      </c>
      <c r="T4" s="12">
        <f>S4+K6+K7+K8+K16+K17+K18</f>
        <v>-544.875</v>
      </c>
    </row>
    <row r="5" spans="1:20" x14ac:dyDescent="0.2">
      <c r="B5" s="13" t="s">
        <v>21</v>
      </c>
      <c r="C5" s="14">
        <v>50</v>
      </c>
      <c r="F5" s="13" t="s">
        <v>22</v>
      </c>
      <c r="G5" s="15">
        <v>450</v>
      </c>
      <c r="H5" s="15">
        <v>600</v>
      </c>
      <c r="I5" s="15">
        <v>750</v>
      </c>
      <c r="J5" s="15">
        <v>650</v>
      </c>
      <c r="K5" s="15">
        <v>400</v>
      </c>
      <c r="M5" s="260"/>
      <c r="N5" s="13" t="s">
        <v>23</v>
      </c>
      <c r="O5" s="14" t="s">
        <v>24</v>
      </c>
      <c r="P5" s="16">
        <f>P4*60%</f>
        <v>-276.07499999999999</v>
      </c>
      <c r="Q5" s="16">
        <f t="shared" ref="Q5:T5" si="0">Q4*60%</f>
        <v>-392.17500000000001</v>
      </c>
      <c r="R5" s="16">
        <f t="shared" si="0"/>
        <v>-479.92499999999995</v>
      </c>
      <c r="S5" s="16">
        <f t="shared" si="0"/>
        <v>-383.92500000000001</v>
      </c>
      <c r="T5" s="16">
        <f t="shared" si="0"/>
        <v>-326.92500000000001</v>
      </c>
    </row>
    <row r="6" spans="1:20" x14ac:dyDescent="0.2">
      <c r="B6" s="13" t="s">
        <v>25</v>
      </c>
      <c r="C6" s="14">
        <v>300</v>
      </c>
      <c r="F6" s="13" t="s">
        <v>26</v>
      </c>
      <c r="G6" s="15">
        <v>0</v>
      </c>
      <c r="H6" s="15">
        <v>0</v>
      </c>
      <c r="I6" s="15">
        <v>0</v>
      </c>
      <c r="J6" s="15">
        <v>150</v>
      </c>
      <c r="K6" s="15">
        <v>100</v>
      </c>
      <c r="M6" s="260"/>
      <c r="N6" s="13" t="s">
        <v>27</v>
      </c>
      <c r="O6" s="14" t="s">
        <v>24</v>
      </c>
      <c r="P6" s="16">
        <f>P4*10%</f>
        <v>-46.012500000000003</v>
      </c>
      <c r="Q6" s="16">
        <f t="shared" ref="Q6:T6" si="1">Q4*10%</f>
        <v>-65.362499999999997</v>
      </c>
      <c r="R6" s="16">
        <f t="shared" si="1"/>
        <v>-79.987500000000011</v>
      </c>
      <c r="S6" s="16">
        <f t="shared" si="1"/>
        <v>-63.987500000000004</v>
      </c>
      <c r="T6" s="16">
        <f t="shared" si="1"/>
        <v>-54.487500000000004</v>
      </c>
    </row>
    <row r="7" spans="1:20" x14ac:dyDescent="0.2">
      <c r="B7" s="13" t="s">
        <v>26</v>
      </c>
      <c r="C7" s="14">
        <v>100</v>
      </c>
      <c r="F7" s="13" t="s">
        <v>25</v>
      </c>
      <c r="G7" s="15">
        <v>0</v>
      </c>
      <c r="H7" s="15">
        <v>0</v>
      </c>
      <c r="I7" s="15">
        <v>0</v>
      </c>
      <c r="J7" s="15">
        <v>25</v>
      </c>
      <c r="K7" s="15">
        <v>15</v>
      </c>
      <c r="M7" s="260"/>
      <c r="N7" s="13" t="s">
        <v>28</v>
      </c>
      <c r="O7" s="14" t="s">
        <v>24</v>
      </c>
      <c r="P7" s="16">
        <f>P4*15%</f>
        <v>-69.018749999999997</v>
      </c>
      <c r="Q7" s="16">
        <f t="shared" ref="Q7:T7" si="2">Q4*15%</f>
        <v>-98.043750000000003</v>
      </c>
      <c r="R7" s="16">
        <f t="shared" si="2"/>
        <v>-119.98124999999999</v>
      </c>
      <c r="S7" s="16">
        <f t="shared" si="2"/>
        <v>-95.981250000000003</v>
      </c>
      <c r="T7" s="16">
        <f t="shared" si="2"/>
        <v>-81.731250000000003</v>
      </c>
    </row>
    <row r="8" spans="1:20" x14ac:dyDescent="0.2">
      <c r="B8" s="13" t="s">
        <v>29</v>
      </c>
      <c r="C8" s="14">
        <v>20</v>
      </c>
      <c r="F8" s="13" t="s">
        <v>30</v>
      </c>
      <c r="G8" s="15">
        <f>-G12*20%</f>
        <v>49.500000000000007</v>
      </c>
      <c r="H8" s="15">
        <f>-H12*20%</f>
        <v>66</v>
      </c>
      <c r="I8" s="15">
        <f>-I12*20%</f>
        <v>82.500000000000014</v>
      </c>
      <c r="J8" s="15">
        <v>0</v>
      </c>
      <c r="K8" s="15">
        <v>0</v>
      </c>
      <c r="M8" s="260"/>
      <c r="N8" s="13" t="s">
        <v>31</v>
      </c>
      <c r="O8" s="14" t="s">
        <v>24</v>
      </c>
      <c r="P8" s="16">
        <f>P4*15%</f>
        <v>-69.018749999999997</v>
      </c>
      <c r="Q8" s="16">
        <f t="shared" ref="Q8:T8" si="3">Q4*15%</f>
        <v>-98.043750000000003</v>
      </c>
      <c r="R8" s="16">
        <f t="shared" si="3"/>
        <v>-119.98124999999999</v>
      </c>
      <c r="S8" s="16">
        <f t="shared" si="3"/>
        <v>-95.981250000000003</v>
      </c>
      <c r="T8" s="16">
        <f t="shared" si="3"/>
        <v>-81.731250000000003</v>
      </c>
    </row>
    <row r="9" spans="1:20" x14ac:dyDescent="0.2">
      <c r="A9" t="s">
        <v>32</v>
      </c>
      <c r="C9" s="17">
        <f>SUM(C10:C11)</f>
        <v>750</v>
      </c>
      <c r="F9" s="13" t="s">
        <v>33</v>
      </c>
      <c r="G9" s="15">
        <v>0</v>
      </c>
      <c r="H9" s="15">
        <v>25</v>
      </c>
      <c r="I9" s="15">
        <v>0</v>
      </c>
      <c r="J9" s="15">
        <v>5</v>
      </c>
      <c r="K9" s="15">
        <v>0</v>
      </c>
      <c r="M9" s="1" t="s">
        <v>34</v>
      </c>
      <c r="O9" s="17"/>
      <c r="P9" s="18">
        <f>G28</f>
        <v>380</v>
      </c>
      <c r="Q9" s="18">
        <f>H28</f>
        <v>380</v>
      </c>
      <c r="R9" s="18">
        <f>I28</f>
        <v>380</v>
      </c>
      <c r="S9" s="18">
        <f>J28</f>
        <v>380</v>
      </c>
      <c r="T9" s="18">
        <f>K28</f>
        <v>380</v>
      </c>
    </row>
    <row r="10" spans="1:20" x14ac:dyDescent="0.2">
      <c r="B10" s="13" t="s">
        <v>35</v>
      </c>
      <c r="C10" s="14">
        <v>750</v>
      </c>
      <c r="F10" s="13" t="s">
        <v>36</v>
      </c>
      <c r="G10" s="15">
        <v>0</v>
      </c>
      <c r="H10" s="15">
        <v>0</v>
      </c>
      <c r="I10" s="15">
        <v>0</v>
      </c>
      <c r="J10" s="15">
        <v>0</v>
      </c>
      <c r="K10" s="15">
        <v>0</v>
      </c>
      <c r="M10" s="260" t="s">
        <v>37</v>
      </c>
      <c r="N10" s="13" t="s">
        <v>38</v>
      </c>
      <c r="O10" s="130">
        <v>2.5000000000000001E-2</v>
      </c>
      <c r="P10" s="129"/>
      <c r="Q10" s="129"/>
      <c r="R10" s="129"/>
      <c r="S10" s="129"/>
      <c r="T10" s="129"/>
    </row>
    <row r="11" spans="1:20" x14ac:dyDescent="0.2">
      <c r="B11" s="13" t="s">
        <v>39</v>
      </c>
      <c r="C11" s="19">
        <v>0</v>
      </c>
      <c r="E11" s="1" t="s">
        <v>40</v>
      </c>
      <c r="G11" s="10">
        <f>SUM(G12:G20)</f>
        <v>-696.89166666666665</v>
      </c>
      <c r="H11" s="10">
        <f>SUM(H12:H20)</f>
        <v>-861.53020833333335</v>
      </c>
      <c r="I11" s="10">
        <f>SUM(I12:I20)</f>
        <v>-895.33936674917504</v>
      </c>
      <c r="J11" s="10">
        <f>SUM(J12:J20)</f>
        <v>-639.89759114583342</v>
      </c>
      <c r="K11" s="10">
        <f>SUM(K12:K20)</f>
        <v>-488.06321614583339</v>
      </c>
      <c r="M11" s="260"/>
      <c r="N11" s="13" t="s">
        <v>41</v>
      </c>
      <c r="O11" s="130">
        <v>0.03</v>
      </c>
      <c r="P11" s="129"/>
      <c r="Q11" s="129"/>
      <c r="R11" s="129"/>
      <c r="S11" s="129"/>
      <c r="T11" s="129"/>
    </row>
    <row r="12" spans="1:20" x14ac:dyDescent="0.2">
      <c r="B12" s="1" t="s">
        <v>42</v>
      </c>
      <c r="C12" s="20">
        <f>SUM(C4,C9)</f>
        <v>1220</v>
      </c>
      <c r="F12" s="13" t="s">
        <v>43</v>
      </c>
      <c r="G12" s="15">
        <f>-G5*55%</f>
        <v>-247.50000000000003</v>
      </c>
      <c r="H12" s="15">
        <f>-H5*55%</f>
        <v>-330</v>
      </c>
      <c r="I12" s="15">
        <f>-I5*55%</f>
        <v>-412.50000000000006</v>
      </c>
      <c r="J12" s="15">
        <f>-J5*55%</f>
        <v>-357.50000000000006</v>
      </c>
      <c r="K12" s="15">
        <f>-K5*55%</f>
        <v>-220.00000000000003</v>
      </c>
      <c r="M12" s="260"/>
      <c r="N12" s="13" t="s">
        <v>44</v>
      </c>
      <c r="O12" s="130">
        <v>0.02</v>
      </c>
      <c r="P12" s="129"/>
      <c r="Q12" s="129"/>
      <c r="R12" s="129"/>
      <c r="S12" s="129"/>
      <c r="T12" s="129"/>
    </row>
    <row r="13" spans="1:20" x14ac:dyDescent="0.2">
      <c r="B13" s="1"/>
      <c r="C13" s="20"/>
      <c r="F13" s="13" t="s">
        <v>45</v>
      </c>
      <c r="G13" s="15">
        <v>-160</v>
      </c>
      <c r="H13" s="15">
        <f>-160*1.02</f>
        <v>-163.19999999999999</v>
      </c>
      <c r="I13" s="15">
        <f>H13/1.01</f>
        <v>-161.58415841584159</v>
      </c>
      <c r="J13" s="15">
        <f>G13*0.98</f>
        <v>-156.80000000000001</v>
      </c>
      <c r="K13" s="15">
        <f>G13*1.02</f>
        <v>-163.19999999999999</v>
      </c>
      <c r="M13" s="260"/>
      <c r="N13" s="13" t="s">
        <v>46</v>
      </c>
      <c r="O13" s="130">
        <v>7.0000000000000007E-2</v>
      </c>
      <c r="P13" s="129"/>
      <c r="Q13" s="129"/>
      <c r="R13" s="129"/>
      <c r="S13" s="129"/>
      <c r="T13" s="129"/>
    </row>
    <row r="14" spans="1:20" x14ac:dyDescent="0.2">
      <c r="B14" s="1" t="s">
        <v>47</v>
      </c>
      <c r="F14" s="13" t="s">
        <v>48</v>
      </c>
      <c r="G14" s="15">
        <v>-60</v>
      </c>
      <c r="H14" s="15">
        <f>G14*0.98</f>
        <v>-58.8</v>
      </c>
      <c r="I14" s="15">
        <f>G14*1.02</f>
        <v>-61.2</v>
      </c>
      <c r="J14" s="15">
        <f>I14</f>
        <v>-61.2</v>
      </c>
      <c r="K14" s="15">
        <f>G14*1.02</f>
        <v>-61.2</v>
      </c>
      <c r="M14" s="1" t="s">
        <v>49</v>
      </c>
      <c r="O14" s="17"/>
      <c r="P14" s="18">
        <f>G29</f>
        <v>260</v>
      </c>
      <c r="Q14" s="18">
        <f>H29</f>
        <v>243.75</v>
      </c>
      <c r="R14" s="18">
        <f>I29</f>
        <v>243.75</v>
      </c>
      <c r="S14" s="18">
        <f>J29</f>
        <v>228.515625</v>
      </c>
      <c r="T14" s="18">
        <f>K29</f>
        <v>228.515625</v>
      </c>
    </row>
    <row r="15" spans="1:20" x14ac:dyDescent="0.2">
      <c r="A15" t="s">
        <v>50</v>
      </c>
      <c r="C15" s="9">
        <f>SUM(C16:C18)</f>
        <v>270</v>
      </c>
      <c r="F15" s="13" t="s">
        <v>51</v>
      </c>
      <c r="G15" s="15">
        <f>-SUM(G28:G29)*AVERAGE($O$15:$O$17)/2</f>
        <v>-12.266666666666667</v>
      </c>
      <c r="H15" s="15">
        <f t="shared" ref="H15:K15" si="4">-SUM(H28:H29)*AVERAGE($O$15:$O$17)/2</f>
        <v>-11.955208333333335</v>
      </c>
      <c r="I15" s="15">
        <f t="shared" si="4"/>
        <v>-11.955208333333335</v>
      </c>
      <c r="J15" s="15">
        <f t="shared" si="4"/>
        <v>-11.663216145833335</v>
      </c>
      <c r="K15" s="15">
        <f t="shared" si="4"/>
        <v>-11.663216145833335</v>
      </c>
      <c r="M15" s="260" t="s">
        <v>37</v>
      </c>
      <c r="N15" s="13" t="s">
        <v>38</v>
      </c>
      <c r="O15" s="130">
        <v>3.5000000000000003E-2</v>
      </c>
      <c r="P15" s="128"/>
      <c r="Q15" s="129"/>
      <c r="R15" s="129"/>
      <c r="S15" s="129"/>
      <c r="T15" s="129"/>
    </row>
    <row r="16" spans="1:20" x14ac:dyDescent="0.2">
      <c r="B16" s="13" t="s">
        <v>30</v>
      </c>
      <c r="C16" s="14">
        <v>85</v>
      </c>
      <c r="F16" s="13" t="s">
        <v>26</v>
      </c>
      <c r="G16" s="15">
        <f>-G5*35%</f>
        <v>-157.5</v>
      </c>
      <c r="H16" s="15">
        <f>-H5*35%</f>
        <v>-210</v>
      </c>
      <c r="I16" s="15">
        <f>-I5*25%</f>
        <v>-187.5</v>
      </c>
      <c r="J16" s="15">
        <v>0</v>
      </c>
      <c r="K16" s="15">
        <v>0</v>
      </c>
      <c r="M16" s="260"/>
      <c r="N16" s="13" t="s">
        <v>41</v>
      </c>
      <c r="O16" s="130">
        <v>0.04</v>
      </c>
      <c r="P16" s="128"/>
      <c r="Q16" s="129"/>
      <c r="R16" s="129"/>
      <c r="S16" s="129"/>
      <c r="T16" s="129"/>
    </row>
    <row r="17" spans="1:20" x14ac:dyDescent="0.2">
      <c r="B17" s="13" t="s">
        <v>52</v>
      </c>
      <c r="C17" s="14">
        <v>180</v>
      </c>
      <c r="F17" s="13" t="s">
        <v>25</v>
      </c>
      <c r="G17" s="15">
        <f>G12*15%</f>
        <v>-37.125</v>
      </c>
      <c r="H17" s="15">
        <f>H12*15%</f>
        <v>-49.5</v>
      </c>
      <c r="I17" s="15">
        <f>I12*10%</f>
        <v>-41.250000000000007</v>
      </c>
      <c r="J17" s="15">
        <v>0</v>
      </c>
      <c r="K17" s="15">
        <v>0</v>
      </c>
      <c r="M17" s="260"/>
      <c r="N17" s="13" t="s">
        <v>44</v>
      </c>
      <c r="O17" s="130">
        <v>0.04</v>
      </c>
      <c r="P17" s="128"/>
      <c r="Q17" s="129"/>
      <c r="R17" s="129"/>
      <c r="S17" s="129"/>
      <c r="T17" s="129"/>
    </row>
    <row r="18" spans="1:20" x14ac:dyDescent="0.2">
      <c r="B18" s="13" t="s">
        <v>53</v>
      </c>
      <c r="C18" s="14">
        <v>5</v>
      </c>
      <c r="F18" s="13" t="s">
        <v>30</v>
      </c>
      <c r="G18" s="15">
        <v>0</v>
      </c>
      <c r="H18" s="15">
        <v>0</v>
      </c>
      <c r="I18" s="15">
        <v>0</v>
      </c>
      <c r="J18" s="15">
        <v>-15</v>
      </c>
      <c r="K18" s="15">
        <v>-20</v>
      </c>
      <c r="M18" s="260"/>
      <c r="N18" s="13" t="s">
        <v>46</v>
      </c>
      <c r="O18" s="21" t="s">
        <v>54</v>
      </c>
      <c r="P18" s="128"/>
      <c r="Q18" s="128"/>
      <c r="R18" s="129"/>
      <c r="S18" s="129"/>
      <c r="T18" s="129"/>
    </row>
    <row r="19" spans="1:20" x14ac:dyDescent="0.2">
      <c r="B19" t="s">
        <v>55</v>
      </c>
      <c r="C19" s="17">
        <v>260</v>
      </c>
      <c r="F19" s="13" t="s">
        <v>56</v>
      </c>
      <c r="G19" s="15">
        <v>0</v>
      </c>
      <c r="H19" s="15">
        <f>-G29/16</f>
        <v>-16.25</v>
      </c>
      <c r="I19" s="15">
        <v>0</v>
      </c>
      <c r="J19" s="15">
        <f>-I29/16</f>
        <v>-15.234375</v>
      </c>
      <c r="K19" s="15">
        <v>0</v>
      </c>
      <c r="M19" s="1" t="s">
        <v>57</v>
      </c>
      <c r="N19" s="13"/>
      <c r="O19" s="14"/>
      <c r="P19" s="18">
        <f>P24-P14-P9</f>
        <v>360</v>
      </c>
      <c r="Q19" s="18">
        <f>Q24-Q14-Q9</f>
        <v>376.25</v>
      </c>
      <c r="R19" s="18">
        <f>R24-R14-R9</f>
        <v>376.25</v>
      </c>
      <c r="S19" s="18">
        <f>S24-S14-S9</f>
        <v>391.484375</v>
      </c>
      <c r="T19" s="18">
        <f>T24-T14-T9</f>
        <v>391.484375</v>
      </c>
    </row>
    <row r="20" spans="1:20" x14ac:dyDescent="0.2">
      <c r="B20" t="s">
        <v>58</v>
      </c>
      <c r="C20" s="17">
        <v>15</v>
      </c>
      <c r="F20" s="13" t="s">
        <v>59</v>
      </c>
      <c r="G20" s="15">
        <f>-C10*3%</f>
        <v>-22.5</v>
      </c>
      <c r="H20" s="15">
        <f>G20*0.97</f>
        <v>-21.824999999999999</v>
      </c>
      <c r="I20" s="15">
        <f>G20*86%</f>
        <v>-19.350000000000001</v>
      </c>
      <c r="J20" s="15">
        <f>G20</f>
        <v>-22.5</v>
      </c>
      <c r="K20" s="15">
        <v>-12</v>
      </c>
      <c r="M20" s="260" t="s">
        <v>37</v>
      </c>
      <c r="N20" s="13" t="s">
        <v>38</v>
      </c>
      <c r="O20" s="130">
        <v>0.01</v>
      </c>
      <c r="P20" s="124">
        <f t="array" ref="P20:T23">0</f>
        <v>0</v>
      </c>
      <c r="Q20" s="124">
        <v>0</v>
      </c>
      <c r="R20" s="124">
        <v>0</v>
      </c>
      <c r="S20" s="124">
        <v>0</v>
      </c>
      <c r="T20" s="124">
        <v>0</v>
      </c>
    </row>
    <row r="21" spans="1:20" x14ac:dyDescent="0.2">
      <c r="A21" t="s">
        <v>60</v>
      </c>
      <c r="C21" s="22">
        <v>675</v>
      </c>
      <c r="F21" s="13" t="s">
        <v>36</v>
      </c>
      <c r="G21" s="15">
        <v>0</v>
      </c>
      <c r="H21" s="15">
        <v>0</v>
      </c>
      <c r="I21" s="15">
        <v>0</v>
      </c>
      <c r="J21" s="15">
        <v>0</v>
      </c>
      <c r="K21" s="15">
        <v>0</v>
      </c>
      <c r="M21" s="260"/>
      <c r="N21" s="13" t="s">
        <v>41</v>
      </c>
      <c r="O21" s="130">
        <v>1.4999999999999999E-2</v>
      </c>
      <c r="P21" s="124">
        <v>0</v>
      </c>
      <c r="Q21" s="124">
        <v>0</v>
      </c>
      <c r="R21" s="124">
        <v>0</v>
      </c>
      <c r="S21" s="124">
        <v>0</v>
      </c>
      <c r="T21" s="124">
        <v>0</v>
      </c>
    </row>
    <row r="22" spans="1:20" x14ac:dyDescent="0.2">
      <c r="B22" s="1" t="s">
        <v>61</v>
      </c>
      <c r="C22" s="20">
        <f>SUM(C15,C19,C20,C21)</f>
        <v>1220</v>
      </c>
      <c r="E22" s="1" t="s">
        <v>62</v>
      </c>
      <c r="G22" s="10">
        <f>SUM(G4,G11)</f>
        <v>-197.39166666666665</v>
      </c>
      <c r="H22" s="10">
        <f>SUM(H4,H11)</f>
        <v>-170.53020833333335</v>
      </c>
      <c r="I22" s="10">
        <f>SUM(I4,I11)</f>
        <v>-62.839366749175042</v>
      </c>
      <c r="J22" s="10">
        <f>SUM(J4,J11)</f>
        <v>190.10240885416658</v>
      </c>
      <c r="K22" s="10">
        <f>SUM(K4,K11)</f>
        <v>26.936783854166606</v>
      </c>
      <c r="M22" s="260"/>
      <c r="N22" s="13" t="s">
        <v>44</v>
      </c>
      <c r="O22" s="130">
        <v>1.4999999999999999E-2</v>
      </c>
      <c r="P22" s="125">
        <v>0</v>
      </c>
      <c r="Q22" s="124">
        <v>0</v>
      </c>
      <c r="R22" s="124">
        <v>0</v>
      </c>
      <c r="S22" s="124">
        <v>0</v>
      </c>
      <c r="T22" s="124">
        <v>0</v>
      </c>
    </row>
    <row r="23" spans="1:20" x14ac:dyDescent="0.2">
      <c r="F23" s="13" t="s">
        <v>63</v>
      </c>
      <c r="G23" s="15">
        <f>C5</f>
        <v>50</v>
      </c>
      <c r="H23" s="15">
        <f>G27</f>
        <v>52.598333333333358</v>
      </c>
      <c r="I23" s="15">
        <f>H27</f>
        <v>-117.93187499999999</v>
      </c>
      <c r="J23" s="15">
        <f>I27</f>
        <v>-180.77124174917503</v>
      </c>
      <c r="K23" s="15">
        <f>J27</f>
        <v>9.3311671049915503</v>
      </c>
      <c r="M23" s="260"/>
      <c r="N23" s="13" t="s">
        <v>46</v>
      </c>
      <c r="O23" s="23" t="s">
        <v>54</v>
      </c>
      <c r="P23" s="126">
        <v>0</v>
      </c>
      <c r="Q23" s="127">
        <v>0</v>
      </c>
      <c r="R23" s="127">
        <v>0</v>
      </c>
      <c r="S23" s="127">
        <v>0</v>
      </c>
      <c r="T23" s="127">
        <v>0</v>
      </c>
    </row>
    <row r="24" spans="1:20" x14ac:dyDescent="0.2">
      <c r="B24" t="s">
        <v>64</v>
      </c>
      <c r="C24" s="24"/>
      <c r="F24" s="13" t="s">
        <v>65</v>
      </c>
      <c r="G24" s="15">
        <v>0</v>
      </c>
      <c r="H24" s="44"/>
      <c r="I24" s="44"/>
      <c r="J24" s="44"/>
      <c r="K24" s="44"/>
      <c r="M24" s="1" t="s">
        <v>66</v>
      </c>
      <c r="N24" s="13"/>
      <c r="P24" s="25">
        <v>1000</v>
      </c>
      <c r="Q24" s="25">
        <v>1000</v>
      </c>
      <c r="R24" s="25">
        <v>1000</v>
      </c>
      <c r="S24" s="25">
        <v>1000</v>
      </c>
      <c r="T24" s="25">
        <v>1000</v>
      </c>
    </row>
    <row r="25" spans="1:20" x14ac:dyDescent="0.2">
      <c r="B25" t="s">
        <v>67</v>
      </c>
      <c r="C25" s="24">
        <f>C4/C15</f>
        <v>1.7407407407407407</v>
      </c>
      <c r="F25" s="13" t="s">
        <v>68</v>
      </c>
      <c r="G25" s="15">
        <v>200</v>
      </c>
      <c r="H25" s="44"/>
      <c r="I25" s="44"/>
      <c r="J25" s="44"/>
      <c r="K25" s="44"/>
      <c r="O25" s="53"/>
      <c r="T25" s="26"/>
    </row>
    <row r="26" spans="1:20" x14ac:dyDescent="0.2">
      <c r="B26" t="s">
        <v>69</v>
      </c>
      <c r="C26" s="24">
        <f>SUM(C17,C19)/C21</f>
        <v>0.6518518518518519</v>
      </c>
      <c r="F26" s="13" t="s">
        <v>70</v>
      </c>
      <c r="G26" s="15">
        <v>-0.01</v>
      </c>
      <c r="H26" s="44"/>
      <c r="I26" s="44"/>
      <c r="J26" s="44"/>
      <c r="K26" s="44"/>
      <c r="M26" s="13"/>
      <c r="N26" s="13"/>
      <c r="O26" s="54" t="s">
        <v>131</v>
      </c>
      <c r="P26" s="27"/>
      <c r="Q26" s="27"/>
      <c r="R26" s="27"/>
      <c r="S26" s="27"/>
      <c r="T26" s="27"/>
    </row>
    <row r="27" spans="1:20" x14ac:dyDescent="0.2">
      <c r="B27" t="s">
        <v>71</v>
      </c>
      <c r="C27" s="24">
        <f>C21/C10</f>
        <v>0.9</v>
      </c>
      <c r="E27" s="1" t="s">
        <v>72</v>
      </c>
      <c r="G27" s="10">
        <f>G23+G24+G25+G26+G22</f>
        <v>52.598333333333358</v>
      </c>
      <c r="H27" s="10">
        <f>H23+H24+H25+H26+H22</f>
        <v>-117.93187499999999</v>
      </c>
      <c r="I27" s="10">
        <f>I23+I24+I25+I26+I22</f>
        <v>-180.77124174917503</v>
      </c>
      <c r="J27" s="10">
        <f>J23+J24+J25+J26+J22</f>
        <v>9.3311671049915503</v>
      </c>
      <c r="K27" s="10">
        <f>K23+K24+K25+K26+K22</f>
        <v>36.267950959158156</v>
      </c>
      <c r="M27" s="13"/>
      <c r="N27" s="13"/>
      <c r="O27" s="54" t="s">
        <v>132</v>
      </c>
      <c r="P27" s="27"/>
      <c r="Q27" s="27"/>
      <c r="R27" s="27"/>
      <c r="S27" s="27"/>
      <c r="T27" s="27"/>
    </row>
    <row r="28" spans="1:20" x14ac:dyDescent="0.2">
      <c r="F28" s="13" t="s">
        <v>73</v>
      </c>
      <c r="G28" s="15">
        <f>C17+G25</f>
        <v>380</v>
      </c>
      <c r="H28" s="15">
        <f>G28+H25+H26</f>
        <v>380</v>
      </c>
      <c r="I28" s="15">
        <f>H28+I25+I26</f>
        <v>380</v>
      </c>
      <c r="J28" s="15">
        <f>I28+J25+J26</f>
        <v>380</v>
      </c>
      <c r="K28" s="15">
        <f>J28+K26</f>
        <v>380</v>
      </c>
      <c r="M28" s="30"/>
      <c r="N28" s="28"/>
      <c r="O28" s="54" t="s">
        <v>134</v>
      </c>
      <c r="P28" s="27"/>
      <c r="Q28" s="27"/>
      <c r="R28" s="27"/>
      <c r="S28" s="27"/>
      <c r="T28" s="27"/>
    </row>
    <row r="29" spans="1:20" x14ac:dyDescent="0.2">
      <c r="B29" t="s">
        <v>22</v>
      </c>
      <c r="C29" s="29">
        <v>1800</v>
      </c>
      <c r="F29" s="13" t="s">
        <v>74</v>
      </c>
      <c r="G29" s="15">
        <f>C19+G19</f>
        <v>260</v>
      </c>
      <c r="H29" s="15">
        <f t="shared" ref="H29:J29" si="5">G29+H24+H19</f>
        <v>243.75</v>
      </c>
      <c r="I29" s="15">
        <f t="shared" si="5"/>
        <v>243.75</v>
      </c>
      <c r="J29" s="15">
        <f t="shared" si="5"/>
        <v>228.515625</v>
      </c>
      <c r="K29" s="15">
        <f>J29+K24+K19</f>
        <v>228.515625</v>
      </c>
      <c r="M29" s="30"/>
      <c r="N29" s="28"/>
      <c r="O29" s="30"/>
      <c r="P29" s="43"/>
      <c r="Q29" s="43"/>
      <c r="R29" s="43"/>
      <c r="S29" s="43"/>
      <c r="T29" s="43"/>
    </row>
    <row r="30" spans="1:20" x14ac:dyDescent="0.2">
      <c r="B30" t="s">
        <v>75</v>
      </c>
      <c r="C30" s="24">
        <f>C29/C6</f>
        <v>6</v>
      </c>
      <c r="M30" s="30"/>
      <c r="N30" s="28"/>
      <c r="O30" s="30"/>
      <c r="P30" s="43"/>
      <c r="Q30" s="43"/>
      <c r="R30" s="43"/>
      <c r="S30" s="43"/>
      <c r="T30" s="43"/>
    </row>
    <row r="31" spans="1:20" x14ac:dyDescent="0.2">
      <c r="M31" s="30"/>
      <c r="N31" s="28"/>
      <c r="O31" s="31"/>
      <c r="P31" s="43"/>
      <c r="Q31" s="43"/>
      <c r="R31" s="43"/>
      <c r="S31" s="43"/>
      <c r="T31" s="32"/>
    </row>
    <row r="32" spans="1:20" x14ac:dyDescent="0.2">
      <c r="M32" s="30"/>
      <c r="N32" s="28"/>
      <c r="O32" s="31"/>
      <c r="P32" s="43"/>
      <c r="Q32" s="43"/>
      <c r="R32" s="43"/>
      <c r="S32" s="8"/>
      <c r="T32" s="8"/>
    </row>
  </sheetData>
  <mergeCells count="5">
    <mergeCell ref="G2:J2"/>
    <mergeCell ref="M5:M8"/>
    <mergeCell ref="M10:M13"/>
    <mergeCell ref="M15:M18"/>
    <mergeCell ref="M20:M23"/>
  </mergeCells>
  <pageMargins left="0.7" right="0.7" top="0.75" bottom="0.75" header="0.3" footer="0.3"/>
  <pageSetup orientation="portrait" horizontalDpi="4294967294" verticalDpi="0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1638D-5BAF-5346-9F2B-3D5C6C5AB364}">
  <sheetPr>
    <tabColor rgb="FFFFFF00"/>
  </sheetPr>
  <dimension ref="B7:S36"/>
  <sheetViews>
    <sheetView workbookViewId="0"/>
  </sheetViews>
  <sheetFormatPr baseColWidth="10" defaultRowHeight="19" x14ac:dyDescent="0.25"/>
  <cols>
    <col min="1" max="1" width="10.83203125" style="74" customWidth="1"/>
    <col min="2" max="2" width="13.83203125" style="74" bestFit="1" customWidth="1"/>
    <col min="3" max="4" width="10.83203125" style="74"/>
    <col min="5" max="5" width="17.83203125" style="74" customWidth="1"/>
    <col min="6" max="6" width="18.1640625" style="74" customWidth="1"/>
    <col min="7" max="16384" width="10.83203125" style="74"/>
  </cols>
  <sheetData>
    <row r="7" spans="2:19" x14ac:dyDescent="0.25">
      <c r="B7" s="74" t="s">
        <v>306</v>
      </c>
      <c r="D7" s="82" t="s">
        <v>241</v>
      </c>
    </row>
    <row r="9" spans="2:19" x14ac:dyDescent="0.25">
      <c r="B9" s="74" t="s">
        <v>180</v>
      </c>
      <c r="C9" s="74" t="s">
        <v>222</v>
      </c>
    </row>
    <row r="10" spans="2:19" x14ac:dyDescent="0.25">
      <c r="B10" s="74" t="s">
        <v>219</v>
      </c>
      <c r="C10" s="81">
        <v>0</v>
      </c>
      <c r="E10" s="74" t="s">
        <v>223</v>
      </c>
    </row>
    <row r="11" spans="2:19" x14ac:dyDescent="0.25">
      <c r="B11" s="74" t="s">
        <v>240</v>
      </c>
      <c r="C11" s="81">
        <v>0.15</v>
      </c>
      <c r="E11" s="74" t="s">
        <v>224</v>
      </c>
    </row>
    <row r="12" spans="2:19" x14ac:dyDescent="0.25">
      <c r="B12" s="74" t="s">
        <v>221</v>
      </c>
      <c r="C12" s="81">
        <v>0.5</v>
      </c>
      <c r="E12" s="74" t="s">
        <v>225</v>
      </c>
    </row>
    <row r="15" spans="2:19" x14ac:dyDescent="0.25">
      <c r="B15" s="74" t="s">
        <v>310</v>
      </c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</row>
    <row r="16" spans="2:19" x14ac:dyDescent="0.25">
      <c r="B16" s="80"/>
      <c r="E16" s="79"/>
      <c r="F16" s="76"/>
      <c r="G16" s="78"/>
      <c r="H16" s="78"/>
      <c r="I16" s="78"/>
      <c r="J16" s="78"/>
      <c r="K16" s="78"/>
      <c r="L16" s="78"/>
      <c r="M16" s="78"/>
      <c r="N16" s="78"/>
      <c r="O16" s="78"/>
      <c r="P16" s="78"/>
      <c r="Q16" s="78"/>
      <c r="R16" s="78"/>
      <c r="S16" s="78"/>
    </row>
    <row r="17" spans="5:19" x14ac:dyDescent="0.25">
      <c r="E17" s="77"/>
      <c r="F17" s="76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78"/>
    </row>
    <row r="18" spans="5:19" x14ac:dyDescent="0.25">
      <c r="E18" s="77"/>
      <c r="F18" s="76"/>
      <c r="G18" s="78"/>
      <c r="H18" s="78"/>
      <c r="I18" s="78"/>
      <c r="J18" s="78"/>
      <c r="K18" s="78"/>
      <c r="L18" s="78"/>
      <c r="M18" s="78"/>
      <c r="N18" s="78"/>
      <c r="O18" s="78"/>
      <c r="P18" s="78"/>
      <c r="Q18" s="78"/>
      <c r="R18" s="78"/>
      <c r="S18" s="78"/>
    </row>
    <row r="19" spans="5:19" x14ac:dyDescent="0.25">
      <c r="E19" s="77"/>
      <c r="F19" s="76"/>
      <c r="G19" s="78"/>
      <c r="H19" s="78"/>
      <c r="I19" s="78"/>
      <c r="J19" s="78"/>
      <c r="K19" s="78"/>
      <c r="L19" s="78"/>
      <c r="M19" s="78"/>
      <c r="N19" s="78"/>
      <c r="O19" s="78"/>
      <c r="P19" s="78"/>
      <c r="Q19" s="78"/>
      <c r="R19" s="78"/>
      <c r="S19" s="78"/>
    </row>
    <row r="20" spans="5:19" x14ac:dyDescent="0.25">
      <c r="E20" s="77"/>
      <c r="F20" s="76"/>
      <c r="G20" s="78"/>
      <c r="H20" s="78"/>
      <c r="I20" s="78"/>
      <c r="J20" s="78"/>
      <c r="K20" s="78"/>
      <c r="L20" s="78"/>
      <c r="M20" s="78"/>
      <c r="N20" s="78"/>
      <c r="O20" s="78"/>
      <c r="P20" s="78"/>
      <c r="Q20" s="78"/>
      <c r="R20" s="78"/>
      <c r="S20" s="78"/>
    </row>
    <row r="21" spans="5:19" x14ac:dyDescent="0.25">
      <c r="E21" s="77"/>
      <c r="F21" s="76"/>
      <c r="G21" s="78"/>
      <c r="H21" s="78"/>
      <c r="I21" s="78"/>
      <c r="J21" s="78"/>
      <c r="K21" s="78"/>
      <c r="L21" s="78"/>
      <c r="M21" s="78"/>
      <c r="N21" s="78"/>
      <c r="O21" s="78"/>
      <c r="P21" s="78"/>
      <c r="Q21" s="78"/>
      <c r="R21" s="78"/>
      <c r="S21" s="78"/>
    </row>
    <row r="22" spans="5:19" x14ac:dyDescent="0.25">
      <c r="E22" s="77"/>
      <c r="F22" s="76"/>
      <c r="G22" s="78"/>
      <c r="H22" s="78"/>
      <c r="I22" s="78"/>
      <c r="J22" s="78"/>
      <c r="K22" s="78"/>
      <c r="L22" s="78"/>
      <c r="M22" s="78"/>
      <c r="N22" s="78"/>
      <c r="O22" s="78"/>
      <c r="P22" s="78"/>
      <c r="Q22" s="78"/>
      <c r="R22" s="78"/>
      <c r="S22" s="78"/>
    </row>
    <row r="23" spans="5:19" x14ac:dyDescent="0.25">
      <c r="E23" s="77"/>
      <c r="F23" s="76"/>
      <c r="G23" s="78"/>
      <c r="H23" s="78"/>
      <c r="I23" s="78"/>
      <c r="J23" s="78"/>
      <c r="K23" s="78"/>
      <c r="L23" s="78"/>
      <c r="M23" s="78"/>
      <c r="N23" s="78"/>
      <c r="O23" s="78"/>
      <c r="P23" s="78"/>
      <c r="Q23" s="78"/>
      <c r="R23" s="78"/>
      <c r="S23" s="78"/>
    </row>
    <row r="24" spans="5:19" x14ac:dyDescent="0.25">
      <c r="E24" s="77"/>
      <c r="F24" s="76"/>
      <c r="G24" s="78"/>
      <c r="H24" s="78"/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</row>
    <row r="25" spans="5:19" x14ac:dyDescent="0.25">
      <c r="E25" s="77"/>
      <c r="F25" s="76"/>
      <c r="G25" s="78"/>
      <c r="H25" s="78"/>
      <c r="I25" s="78"/>
      <c r="J25" s="78"/>
      <c r="K25" s="78"/>
      <c r="L25" s="78"/>
      <c r="M25" s="78"/>
      <c r="N25" s="78"/>
      <c r="O25" s="78"/>
      <c r="P25" s="78"/>
      <c r="Q25" s="78"/>
      <c r="R25" s="78"/>
      <c r="S25" s="78"/>
    </row>
    <row r="26" spans="5:19" x14ac:dyDescent="0.25">
      <c r="E26" s="77"/>
      <c r="F26" s="76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</row>
    <row r="27" spans="5:19" x14ac:dyDescent="0.25">
      <c r="E27" s="77"/>
      <c r="F27" s="76"/>
      <c r="G27" s="78"/>
      <c r="H27" s="78"/>
      <c r="I27" s="78"/>
      <c r="J27" s="78"/>
      <c r="K27" s="78"/>
      <c r="L27" s="78"/>
      <c r="M27" s="78"/>
      <c r="N27" s="78"/>
      <c r="O27" s="78"/>
      <c r="P27" s="78"/>
      <c r="Q27" s="78"/>
      <c r="R27" s="78"/>
      <c r="S27" s="78"/>
    </row>
    <row r="28" spans="5:19" x14ac:dyDescent="0.25">
      <c r="E28" s="77"/>
      <c r="F28" s="76"/>
      <c r="G28" s="78"/>
      <c r="H28" s="78"/>
      <c r="I28" s="78"/>
      <c r="J28" s="78"/>
      <c r="K28" s="78"/>
      <c r="L28" s="78"/>
      <c r="M28" s="78"/>
      <c r="N28" s="78"/>
      <c r="O28" s="78"/>
      <c r="P28" s="78"/>
      <c r="Q28" s="78"/>
      <c r="R28" s="78"/>
      <c r="S28" s="78"/>
    </row>
    <row r="29" spans="5:19" x14ac:dyDescent="0.25">
      <c r="E29" s="77"/>
      <c r="F29" s="76"/>
      <c r="G29" s="78"/>
      <c r="H29" s="78"/>
      <c r="I29" s="78"/>
      <c r="J29" s="78"/>
      <c r="K29" s="78"/>
      <c r="L29" s="78"/>
      <c r="M29" s="78"/>
      <c r="N29" s="78"/>
      <c r="O29" s="78"/>
      <c r="P29" s="78"/>
      <c r="Q29" s="78"/>
      <c r="R29" s="78"/>
      <c r="S29" s="78"/>
    </row>
    <row r="30" spans="5:19" x14ac:dyDescent="0.25">
      <c r="E30" s="77"/>
      <c r="F30" s="76"/>
    </row>
    <row r="31" spans="5:19" x14ac:dyDescent="0.25">
      <c r="E31" s="75"/>
    </row>
    <row r="32" spans="5:19" x14ac:dyDescent="0.25">
      <c r="E32" s="75"/>
    </row>
    <row r="33" spans="5:5" x14ac:dyDescent="0.25">
      <c r="E33" s="75"/>
    </row>
    <row r="34" spans="5:5" x14ac:dyDescent="0.25">
      <c r="E34" s="75"/>
    </row>
    <row r="35" spans="5:5" x14ac:dyDescent="0.25">
      <c r="E35" s="75"/>
    </row>
    <row r="36" spans="5:5" x14ac:dyDescent="0.25">
      <c r="E36" s="75"/>
    </row>
  </sheetData>
  <hyperlinks>
    <hyperlink ref="D7" r:id="rId1" xr:uid="{FE272163-EB74-DC47-803D-BA9B9198BE26}"/>
  </hyperlink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6A4F44-6900-5547-94D7-5308ABED19CC}">
  <sheetPr>
    <tabColor rgb="FFFFFF00"/>
  </sheetPr>
  <dimension ref="A1:L39"/>
  <sheetViews>
    <sheetView workbookViewId="0">
      <selection activeCell="L4" sqref="L4"/>
    </sheetView>
  </sheetViews>
  <sheetFormatPr baseColWidth="10" defaultColWidth="8.83203125" defaultRowHeight="15" x14ac:dyDescent="0.2"/>
  <cols>
    <col min="1" max="1" width="5" customWidth="1"/>
    <col min="2" max="2" width="36.83203125" customWidth="1"/>
    <col min="3" max="3" width="9.6640625" style="2" bestFit="1" customWidth="1"/>
    <col min="4" max="4" width="4.6640625" customWidth="1"/>
    <col min="5" max="5" width="4.5" customWidth="1"/>
    <col min="6" max="6" width="41.6640625" customWidth="1"/>
  </cols>
  <sheetData>
    <row r="1" spans="1:12" x14ac:dyDescent="0.2">
      <c r="A1" s="1" t="s">
        <v>76</v>
      </c>
      <c r="E1" s="1" t="s">
        <v>77</v>
      </c>
    </row>
    <row r="2" spans="1:12" x14ac:dyDescent="0.2">
      <c r="C2" s="4" t="s">
        <v>78</v>
      </c>
    </row>
    <row r="3" spans="1:12" x14ac:dyDescent="0.2">
      <c r="B3" s="1" t="s">
        <v>11</v>
      </c>
      <c r="C3" s="7">
        <v>44561</v>
      </c>
      <c r="E3" s="8" t="s">
        <v>78</v>
      </c>
      <c r="G3" s="85">
        <v>44409</v>
      </c>
      <c r="H3" s="85">
        <v>44440</v>
      </c>
      <c r="I3" s="85">
        <v>44470</v>
      </c>
      <c r="J3" s="85">
        <v>44501</v>
      </c>
      <c r="K3" s="85">
        <v>44531</v>
      </c>
      <c r="L3" s="85">
        <v>44197</v>
      </c>
    </row>
    <row r="4" spans="1:12" x14ac:dyDescent="0.2">
      <c r="B4" s="13" t="s">
        <v>79</v>
      </c>
      <c r="C4" s="33">
        <v>3</v>
      </c>
      <c r="E4" s="1" t="s">
        <v>19</v>
      </c>
      <c r="G4" s="34">
        <f t="shared" ref="G4:L4" si="0">SUM(G5:G18)</f>
        <v>2.9435785575057807</v>
      </c>
      <c r="H4" s="34">
        <f t="shared" si="0"/>
        <v>2.8565242368992396</v>
      </c>
      <c r="I4" s="34">
        <f t="shared" si="0"/>
        <v>3.1388913332198989</v>
      </c>
      <c r="J4" s="34">
        <f t="shared" si="0"/>
        <v>3.5078720623541888</v>
      </c>
      <c r="K4" s="34">
        <f t="shared" si="0"/>
        <v>3.2681883145751276</v>
      </c>
      <c r="L4" s="34">
        <f t="shared" si="0"/>
        <v>3.1592579703113515</v>
      </c>
    </row>
    <row r="5" spans="1:12" x14ac:dyDescent="0.2">
      <c r="B5" s="13" t="s">
        <v>80</v>
      </c>
      <c r="C5" s="35">
        <f>SUM(C6:C8)</f>
        <v>17</v>
      </c>
      <c r="F5" s="13" t="s">
        <v>81</v>
      </c>
      <c r="G5" s="84">
        <v>0.19343993798664169</v>
      </c>
      <c r="H5" s="84">
        <v>0.17977810799712021</v>
      </c>
      <c r="I5" s="84">
        <v>0.16677826412400665</v>
      </c>
      <c r="J5" s="84">
        <v>0.31469616319961541</v>
      </c>
      <c r="K5" s="84">
        <v>0.29407285367462632</v>
      </c>
      <c r="L5" s="84">
        <v>0.28150274895184402</v>
      </c>
    </row>
    <row r="6" spans="1:12" x14ac:dyDescent="0.2">
      <c r="B6" s="36" t="s">
        <v>245</v>
      </c>
      <c r="C6" s="35">
        <v>12</v>
      </c>
      <c r="F6" s="13" t="s">
        <v>83</v>
      </c>
      <c r="G6" s="84">
        <v>7.9976927533420589E-2</v>
      </c>
      <c r="H6" s="84">
        <v>8.5255852489023828E-2</v>
      </c>
      <c r="I6" s="84">
        <v>9.1078522145888338E-2</v>
      </c>
      <c r="J6" s="84">
        <v>9.0710304571171615E-2</v>
      </c>
      <c r="K6" s="84">
        <v>9.5340218597522008E-2</v>
      </c>
      <c r="L6" s="84">
        <v>8.6965336706598395E-2</v>
      </c>
    </row>
    <row r="7" spans="1:12" x14ac:dyDescent="0.2">
      <c r="B7" s="36" t="s">
        <v>244</v>
      </c>
      <c r="C7" s="35">
        <v>4</v>
      </c>
      <c r="F7" s="13" t="s">
        <v>85</v>
      </c>
      <c r="G7" s="84">
        <v>0.19757033303403523</v>
      </c>
      <c r="H7" s="84">
        <v>0.25241172027469372</v>
      </c>
      <c r="I7" s="84">
        <v>0.24622289443152243</v>
      </c>
      <c r="J7" s="84">
        <v>0.178675055295198</v>
      </c>
      <c r="K7" s="84">
        <v>0.18284057113542107</v>
      </c>
      <c r="L7" s="84">
        <v>0.16254660032429105</v>
      </c>
    </row>
    <row r="8" spans="1:12" x14ac:dyDescent="0.2">
      <c r="B8" s="36" t="s">
        <v>243</v>
      </c>
      <c r="C8" s="35">
        <v>1</v>
      </c>
      <c r="F8" s="13" t="s">
        <v>87</v>
      </c>
      <c r="G8" s="84">
        <v>4.8922604313618584E-2</v>
      </c>
      <c r="H8" s="84">
        <v>4.9652844084225427E-2</v>
      </c>
      <c r="I8" s="84">
        <v>4.8472015340362072E-2</v>
      </c>
      <c r="J8" s="84">
        <v>4.8117349650197115E-2</v>
      </c>
      <c r="K8" s="84">
        <v>5.1960968207799538E-2</v>
      </c>
      <c r="L8" s="84">
        <v>6.3689665501785397E-2</v>
      </c>
    </row>
    <row r="9" spans="1:12" x14ac:dyDescent="0.2">
      <c r="B9" s="13" t="s">
        <v>82</v>
      </c>
      <c r="C9" s="35">
        <f>SUM(C10:C16)</f>
        <v>80</v>
      </c>
      <c r="F9" s="13" t="s">
        <v>89</v>
      </c>
      <c r="G9" s="84">
        <v>0.27349152703473645</v>
      </c>
      <c r="H9" s="84">
        <v>0.33723644624862087</v>
      </c>
      <c r="I9" s="84">
        <v>0.34283990579790746</v>
      </c>
      <c r="J9" s="84">
        <v>0.28921390231944522</v>
      </c>
      <c r="K9" s="84">
        <v>0.23534808637539645</v>
      </c>
      <c r="L9" s="84">
        <v>0.25691851722115377</v>
      </c>
    </row>
    <row r="10" spans="1:12" x14ac:dyDescent="0.2">
      <c r="B10" s="36" t="s">
        <v>84</v>
      </c>
      <c r="C10" s="37">
        <v>17</v>
      </c>
      <c r="F10" s="13" t="s">
        <v>91</v>
      </c>
      <c r="G10" s="84">
        <v>0.87689045062186655</v>
      </c>
      <c r="H10" s="84">
        <v>0.66980307543700268</v>
      </c>
      <c r="I10" s="84">
        <v>0.97991627415795768</v>
      </c>
      <c r="J10" s="84">
        <v>1.1730455601872316</v>
      </c>
      <c r="K10" s="84">
        <v>1.0196775653986354</v>
      </c>
      <c r="L10" s="84">
        <v>0.91624695665381228</v>
      </c>
    </row>
    <row r="11" spans="1:12" x14ac:dyDescent="0.2">
      <c r="B11" s="36" t="s">
        <v>86</v>
      </c>
      <c r="C11" s="37">
        <v>6</v>
      </c>
      <c r="F11" s="13" t="s">
        <v>93</v>
      </c>
      <c r="G11" s="84">
        <v>0.16983581643500795</v>
      </c>
      <c r="H11" s="84">
        <v>0.19177329107224617</v>
      </c>
      <c r="I11" s="84">
        <v>0.15186646372970061</v>
      </c>
      <c r="J11" s="84">
        <v>0.15682825975878545</v>
      </c>
      <c r="K11" s="84">
        <v>0.17687887387820933</v>
      </c>
      <c r="L11" s="84">
        <v>0.16808139543860356</v>
      </c>
    </row>
    <row r="12" spans="1:12" x14ac:dyDescent="0.2">
      <c r="B12" s="36" t="s">
        <v>88</v>
      </c>
      <c r="C12" s="37">
        <v>7</v>
      </c>
      <c r="F12" s="13" t="s">
        <v>95</v>
      </c>
      <c r="G12" s="84">
        <v>5.8555070247364741E-2</v>
      </c>
      <c r="H12" s="84">
        <v>6.3125716017790962E-2</v>
      </c>
      <c r="I12" s="84">
        <v>5.7630315800658055E-2</v>
      </c>
      <c r="J12" s="84">
        <v>9.7818061376090115E-2</v>
      </c>
      <c r="K12" s="84">
        <v>8.8622870366795739E-2</v>
      </c>
      <c r="L12" s="84">
        <v>0.10879762091484337</v>
      </c>
    </row>
    <row r="13" spans="1:12" x14ac:dyDescent="0.2">
      <c r="B13" s="36" t="s">
        <v>90</v>
      </c>
      <c r="C13" s="37">
        <v>12</v>
      </c>
      <c r="F13" s="13" t="s">
        <v>97</v>
      </c>
      <c r="G13" s="84">
        <v>0.15892326001290422</v>
      </c>
      <c r="H13" s="84">
        <v>0.19238886793507745</v>
      </c>
      <c r="I13" s="84">
        <v>0.18694126230935088</v>
      </c>
      <c r="J13" s="84">
        <v>0.18204218158114505</v>
      </c>
      <c r="K13" s="84">
        <v>0.16921437968928468</v>
      </c>
      <c r="L13" s="84">
        <v>0.14100603200792411</v>
      </c>
    </row>
    <row r="14" spans="1:12" x14ac:dyDescent="0.2">
      <c r="B14" s="36" t="s">
        <v>92</v>
      </c>
      <c r="C14" s="37">
        <v>5</v>
      </c>
      <c r="F14" s="13" t="s">
        <v>99</v>
      </c>
      <c r="G14" s="84">
        <v>0.37630659668568406</v>
      </c>
      <c r="H14" s="84">
        <v>0.36833071274010065</v>
      </c>
      <c r="I14" s="84">
        <v>0.35301859374369948</v>
      </c>
      <c r="J14" s="84">
        <v>0.4252418206249608</v>
      </c>
      <c r="K14" s="84">
        <v>0.37487151783761508</v>
      </c>
      <c r="L14" s="84">
        <v>0.41958534091195043</v>
      </c>
    </row>
    <row r="15" spans="1:12" x14ac:dyDescent="0.2">
      <c r="B15" s="36" t="s">
        <v>94</v>
      </c>
      <c r="C15" s="37">
        <v>22</v>
      </c>
      <c r="F15" s="13" t="s">
        <v>101</v>
      </c>
      <c r="G15" s="84">
        <v>3.2984563948453297E-2</v>
      </c>
      <c r="H15" s="84">
        <v>3.1207946994861943E-2</v>
      </c>
      <c r="I15" s="84">
        <v>3.2448465478160091E-2</v>
      </c>
      <c r="J15" s="84">
        <v>3.2594442565829211E-2</v>
      </c>
      <c r="K15" s="84">
        <v>3.2677300467060535E-2</v>
      </c>
      <c r="L15" s="84">
        <v>3.2385841542207208E-2</v>
      </c>
    </row>
    <row r="16" spans="1:12" x14ac:dyDescent="0.2">
      <c r="B16" s="36" t="s">
        <v>96</v>
      </c>
      <c r="C16" s="37">
        <v>11</v>
      </c>
      <c r="F16" s="13" t="s">
        <v>103</v>
      </c>
      <c r="G16" s="84">
        <v>0.41106473814202732</v>
      </c>
      <c r="H16" s="84">
        <v>0.37013303711819356</v>
      </c>
      <c r="I16" s="84">
        <v>0.39799819122170715</v>
      </c>
      <c r="J16" s="84">
        <v>0.44287755696652237</v>
      </c>
      <c r="K16" s="84">
        <v>0.47187789994043794</v>
      </c>
      <c r="L16" s="84">
        <v>0.44773085382100086</v>
      </c>
    </row>
    <row r="17" spans="2:12" x14ac:dyDescent="0.2">
      <c r="B17" s="38" t="s">
        <v>98</v>
      </c>
      <c r="C17" s="35">
        <v>6</v>
      </c>
      <c r="F17" s="13" t="s">
        <v>104</v>
      </c>
      <c r="G17" s="84">
        <v>6.2353621406100922E-2</v>
      </c>
      <c r="H17" s="84">
        <v>6.225882679930432E-2</v>
      </c>
      <c r="I17" s="84">
        <v>8.0283996302895441E-2</v>
      </c>
      <c r="J17" s="84">
        <v>7.2818701005882849E-2</v>
      </c>
      <c r="K17" s="84">
        <v>7.1589441723693706E-2</v>
      </c>
      <c r="L17" s="84">
        <v>7.0392664846316566E-2</v>
      </c>
    </row>
    <row r="18" spans="2:12" x14ac:dyDescent="0.2">
      <c r="B18" s="38" t="s">
        <v>100</v>
      </c>
      <c r="C18" s="35">
        <v>9</v>
      </c>
      <c r="F18" s="13" t="s">
        <v>105</v>
      </c>
      <c r="G18" s="84">
        <v>3.2631101039192938E-3</v>
      </c>
      <c r="H18" s="84">
        <v>3.1677916909777686E-3</v>
      </c>
      <c r="I18" s="84">
        <v>3.3961686360828949E-3</v>
      </c>
      <c r="J18" s="84">
        <v>3.192703252113958E-3</v>
      </c>
      <c r="K18" s="84">
        <v>3.2157672826299464E-3</v>
      </c>
      <c r="L18" s="84">
        <v>3.4083954690198818E-3</v>
      </c>
    </row>
    <row r="19" spans="2:12" x14ac:dyDescent="0.2">
      <c r="B19" s="13" t="s">
        <v>102</v>
      </c>
      <c r="C19" s="39">
        <v>3</v>
      </c>
      <c r="E19" s="1" t="s">
        <v>40</v>
      </c>
      <c r="G19" s="34">
        <f t="shared" ref="G19:L19" si="1">SUM(G20:G33)</f>
        <v>-3.5851089449905742</v>
      </c>
      <c r="H19" s="34">
        <f t="shared" si="1"/>
        <v>-3.7146095146888141</v>
      </c>
      <c r="I19" s="34">
        <f t="shared" si="1"/>
        <v>-3.8149306324833212</v>
      </c>
      <c r="J19" s="34">
        <f t="shared" si="1"/>
        <v>-3.9074684482269029</v>
      </c>
      <c r="K19" s="34">
        <f t="shared" si="1"/>
        <v>-4.2371506546479125</v>
      </c>
      <c r="L19" s="34">
        <f t="shared" si="1"/>
        <v>-4.0326829248158145</v>
      </c>
    </row>
    <row r="20" spans="2:12" x14ac:dyDescent="0.2">
      <c r="B20" s="1" t="s">
        <v>42</v>
      </c>
      <c r="C20" s="40">
        <f>SUM(C4:C5,C17:C19)</f>
        <v>38</v>
      </c>
      <c r="F20" s="13" t="s">
        <v>81</v>
      </c>
      <c r="G20" s="83">
        <v>-4.5787983454266545E-2</v>
      </c>
      <c r="H20" s="83">
        <v>-4.4176474919806301E-2</v>
      </c>
      <c r="I20" s="83">
        <v>-4.9962046390560677E-2</v>
      </c>
      <c r="J20" s="83">
        <v>-8.89958295167943E-2</v>
      </c>
      <c r="K20" s="83">
        <v>-6.6389189920628713E-2</v>
      </c>
      <c r="L20" s="83">
        <v>-7.8020361581889866E-2</v>
      </c>
    </row>
    <row r="21" spans="2:12" x14ac:dyDescent="0.2">
      <c r="B21" s="1"/>
      <c r="C21" s="40"/>
      <c r="F21" s="13" t="s">
        <v>83</v>
      </c>
      <c r="G21" s="83">
        <v>-2.2716940738792577E-2</v>
      </c>
      <c r="H21" s="83">
        <v>-2.0485070490061551E-2</v>
      </c>
      <c r="I21" s="83">
        <v>-2.3605854030182394E-2</v>
      </c>
      <c r="J21" s="83">
        <v>-2.2451627846690705E-2</v>
      </c>
      <c r="K21" s="83">
        <v>-1.2158379011746427E-2</v>
      </c>
      <c r="L21" s="83">
        <v>-2.1466225593883545E-2</v>
      </c>
    </row>
    <row r="22" spans="2:12" x14ac:dyDescent="0.2">
      <c r="B22" s="1" t="s">
        <v>47</v>
      </c>
      <c r="C22" s="24"/>
      <c r="F22" s="13" t="s">
        <v>85</v>
      </c>
      <c r="G22" s="83">
        <v>-6.2491936569687427E-2</v>
      </c>
      <c r="H22" s="83">
        <v>-5.7882373679772683E-2</v>
      </c>
      <c r="I22" s="83">
        <v>-6.033397932265893E-2</v>
      </c>
      <c r="J22" s="83">
        <v>-4.027129775209682E-2</v>
      </c>
      <c r="K22" s="83">
        <v>-3.3216546667232845E-2</v>
      </c>
      <c r="L22" s="83">
        <v>-4.2085950854980819E-2</v>
      </c>
    </row>
    <row r="23" spans="2:12" x14ac:dyDescent="0.2">
      <c r="B23" s="13" t="s">
        <v>106</v>
      </c>
      <c r="C23" s="33">
        <f>SUM(C24:C27)</f>
        <v>95</v>
      </c>
      <c r="F23" s="13" t="s">
        <v>87</v>
      </c>
      <c r="G23" s="83">
        <v>-1.284051631348922E-2</v>
      </c>
      <c r="H23" s="83">
        <v>-1.2866513324740517E-2</v>
      </c>
      <c r="I23" s="83">
        <v>-1.264107809014193E-2</v>
      </c>
      <c r="J23" s="83">
        <v>-1.0787870571361541E-2</v>
      </c>
      <c r="K23" s="83">
        <v>-1.1265374235316157E-2</v>
      </c>
      <c r="L23" s="83">
        <v>-1.1419326680246008E-2</v>
      </c>
    </row>
    <row r="24" spans="2:12" x14ac:dyDescent="0.2">
      <c r="B24" s="36" t="s">
        <v>107</v>
      </c>
      <c r="C24" s="41">
        <v>31</v>
      </c>
      <c r="F24" s="13" t="s">
        <v>111</v>
      </c>
      <c r="G24" s="83">
        <v>-0.60851447427197725</v>
      </c>
      <c r="H24" s="83">
        <v>-0.68890552555404327</v>
      </c>
      <c r="I24" s="83">
        <v>-0.61067282678826063</v>
      </c>
      <c r="J24" s="83">
        <v>-0.60469670090608363</v>
      </c>
      <c r="K24" s="83">
        <v>-0.88629551530754069</v>
      </c>
      <c r="L24" s="83">
        <v>-0.76730116477218546</v>
      </c>
    </row>
    <row r="25" spans="2:12" x14ac:dyDescent="0.2">
      <c r="B25" s="36" t="s">
        <v>108</v>
      </c>
      <c r="C25" s="41">
        <v>26</v>
      </c>
      <c r="F25" s="13" t="s">
        <v>113</v>
      </c>
      <c r="G25" s="83">
        <v>-0.83185201484858007</v>
      </c>
      <c r="H25" s="83">
        <v>-0.95729902262501843</v>
      </c>
      <c r="I25" s="83">
        <v>-0.90157788244181203</v>
      </c>
      <c r="J25" s="83">
        <v>-0.85810685788907759</v>
      </c>
      <c r="K25" s="83">
        <v>-1.0478074361433196</v>
      </c>
      <c r="L25" s="83">
        <v>-1.0862937261073975</v>
      </c>
    </row>
    <row r="26" spans="2:12" x14ac:dyDescent="0.2">
      <c r="B26" s="36" t="s">
        <v>109</v>
      </c>
      <c r="C26" s="41">
        <v>23</v>
      </c>
      <c r="F26" s="13" t="s">
        <v>115</v>
      </c>
      <c r="G26" s="83">
        <v>-8.2994263359306333E-2</v>
      </c>
      <c r="H26" s="83">
        <v>-8.3960821923664164E-2</v>
      </c>
      <c r="I26" s="83">
        <v>-7.7411586789076975E-2</v>
      </c>
      <c r="J26" s="83">
        <v>-7.4653116985785473E-2</v>
      </c>
      <c r="K26" s="83">
        <v>-9.7646325827953448E-2</v>
      </c>
      <c r="L26" s="83">
        <v>-0.10302367666862026</v>
      </c>
    </row>
    <row r="27" spans="2:12" x14ac:dyDescent="0.2">
      <c r="B27" s="36" t="s">
        <v>110</v>
      </c>
      <c r="C27" s="41">
        <v>15</v>
      </c>
      <c r="F27" s="13" t="s">
        <v>117</v>
      </c>
      <c r="G27" s="83">
        <v>-0.32362928328272428</v>
      </c>
      <c r="H27" s="83">
        <v>-0.24877178867460742</v>
      </c>
      <c r="I27" s="83">
        <v>-0.34946731875885378</v>
      </c>
      <c r="J27" s="83">
        <v>-0.34356119102463772</v>
      </c>
      <c r="K27" s="83">
        <v>-0.37538641359667968</v>
      </c>
      <c r="L27" s="83">
        <v>-0.347983297079002</v>
      </c>
    </row>
    <row r="28" spans="2:12" x14ac:dyDescent="0.2">
      <c r="B28" s="13" t="s">
        <v>112</v>
      </c>
      <c r="C28" s="35">
        <v>2</v>
      </c>
      <c r="F28" s="13" t="s">
        <v>119</v>
      </c>
      <c r="G28" s="83">
        <v>-0.49580422859420425</v>
      </c>
      <c r="H28" s="83">
        <v>-0.46743481979495155</v>
      </c>
      <c r="I28" s="83">
        <v>-0.43467960562609426</v>
      </c>
      <c r="J28" s="83">
        <v>-0.6237915450158269</v>
      </c>
      <c r="K28" s="83">
        <v>-0.54694973907805755</v>
      </c>
      <c r="L28" s="83">
        <v>-0.57081552406270719</v>
      </c>
    </row>
    <row r="29" spans="2:12" x14ac:dyDescent="0.2">
      <c r="B29" s="13" t="s">
        <v>114</v>
      </c>
      <c r="C29" s="35">
        <v>0</v>
      </c>
      <c r="F29" s="13" t="s">
        <v>120</v>
      </c>
      <c r="G29" s="83">
        <v>-1.7568035595994676E-2</v>
      </c>
      <c r="H29" s="83">
        <v>-1.7344676617802139E-2</v>
      </c>
      <c r="I29" s="83">
        <v>-1.9442713909478236E-2</v>
      </c>
      <c r="J29" s="83">
        <v>-1.5460604237671241E-2</v>
      </c>
      <c r="K29" s="83">
        <v>-1.9948981776526865E-2</v>
      </c>
      <c r="L29" s="83">
        <v>-1.6935154675900576E-2</v>
      </c>
    </row>
    <row r="30" spans="2:12" x14ac:dyDescent="0.2">
      <c r="B30" s="13" t="s">
        <v>116</v>
      </c>
      <c r="C30" s="35">
        <v>5</v>
      </c>
      <c r="F30" s="13" t="s">
        <v>121</v>
      </c>
      <c r="G30" s="83">
        <v>-0.7758834509939343</v>
      </c>
      <c r="H30" s="83">
        <v>-0.83001723975579045</v>
      </c>
      <c r="I30" s="83">
        <v>-0.94468987220005596</v>
      </c>
      <c r="J30" s="83">
        <v>-1.002540458172922</v>
      </c>
      <c r="K30" s="83">
        <v>-0.91435476319933762</v>
      </c>
      <c r="L30" s="83">
        <v>-0.75011208574764154</v>
      </c>
    </row>
    <row r="31" spans="2:12" x14ac:dyDescent="0.2">
      <c r="B31" s="13" t="s">
        <v>118</v>
      </c>
      <c r="C31" s="39">
        <v>18</v>
      </c>
      <c r="F31" s="13" t="s">
        <v>122</v>
      </c>
      <c r="G31" s="83">
        <v>-3.8825215731052382E-2</v>
      </c>
      <c r="H31" s="83">
        <v>-3.8026902117616931E-2</v>
      </c>
      <c r="I31" s="83">
        <v>-3.3466918336614651E-2</v>
      </c>
      <c r="J31" s="83">
        <v>-4.0688412850548548E-2</v>
      </c>
      <c r="K31" s="83">
        <v>-3.5941759119071701E-2</v>
      </c>
      <c r="L31" s="83">
        <v>-3.5327220321554539E-2</v>
      </c>
    </row>
    <row r="32" spans="2:12" x14ac:dyDescent="0.2">
      <c r="B32" s="1" t="s">
        <v>61</v>
      </c>
      <c r="C32" s="40">
        <f>SUM(C23,C28:C31)</f>
        <v>120</v>
      </c>
      <c r="F32" s="13" t="s">
        <v>56</v>
      </c>
      <c r="G32" s="83">
        <v>-0.23111880966384274</v>
      </c>
      <c r="H32" s="83">
        <v>-0.22687395054375667</v>
      </c>
      <c r="I32" s="83">
        <v>-0.26770347396682392</v>
      </c>
      <c r="J32" s="83">
        <v>-0.14927390731308238</v>
      </c>
      <c r="K32" s="83">
        <v>-0.15861760809456385</v>
      </c>
      <c r="L32" s="83">
        <v>-0.17192482260144495</v>
      </c>
    </row>
    <row r="33" spans="3:12" x14ac:dyDescent="0.2">
      <c r="C33" s="42"/>
      <c r="F33" s="13" t="s">
        <v>123</v>
      </c>
      <c r="G33" s="83">
        <v>-3.5081791572722218E-2</v>
      </c>
      <c r="H33" s="83">
        <v>-2.0564334667182337E-2</v>
      </c>
      <c r="I33" s="83">
        <v>-2.9275475832706628E-2</v>
      </c>
      <c r="J33" s="83">
        <v>-3.2189028144323943E-2</v>
      </c>
      <c r="K33" s="83">
        <v>-3.1172622669937831E-2</v>
      </c>
      <c r="L33" s="83">
        <v>-2.9974388068359888E-2</v>
      </c>
    </row>
    <row r="34" spans="3:12" x14ac:dyDescent="0.2">
      <c r="C34" s="42"/>
      <c r="E34" s="1" t="s">
        <v>62</v>
      </c>
      <c r="G34" s="34">
        <f t="shared" ref="G34:L34" si="2">G4+G19</f>
        <v>-0.64153038748479352</v>
      </c>
      <c r="H34" s="34">
        <f t="shared" si="2"/>
        <v>-0.85808527778957444</v>
      </c>
      <c r="I34" s="34">
        <f t="shared" si="2"/>
        <v>-0.67603929926342232</v>
      </c>
      <c r="J34" s="34">
        <f t="shared" si="2"/>
        <v>-0.39959638587271407</v>
      </c>
      <c r="K34" s="34">
        <f t="shared" si="2"/>
        <v>-0.96896234007278492</v>
      </c>
      <c r="L34" s="34">
        <f t="shared" si="2"/>
        <v>-0.873424954504463</v>
      </c>
    </row>
    <row r="35" spans="3:12" x14ac:dyDescent="0.2">
      <c r="C35" s="42"/>
      <c r="F35" s="13" t="s">
        <v>242</v>
      </c>
      <c r="G35" s="83">
        <f>C4</f>
        <v>3</v>
      </c>
      <c r="H35" s="83">
        <f>G37</f>
        <v>2.6584696125152063</v>
      </c>
      <c r="I35" s="83">
        <f>H37</f>
        <v>2.1003843347256317</v>
      </c>
      <c r="J35" s="83">
        <f>I37</f>
        <v>1.7243450354622094</v>
      </c>
      <c r="K35" s="83">
        <f>J37</f>
        <v>1.6247486495894954</v>
      </c>
      <c r="L35" s="83">
        <f>K37</f>
        <v>0.95578630951671051</v>
      </c>
    </row>
    <row r="36" spans="3:12" ht="15" customHeight="1" x14ac:dyDescent="0.2">
      <c r="C36" s="42"/>
      <c r="F36" s="13" t="s">
        <v>65</v>
      </c>
      <c r="G36" s="83">
        <v>0.3</v>
      </c>
      <c r="H36" s="83">
        <v>0.3</v>
      </c>
      <c r="I36" s="83">
        <v>0.3</v>
      </c>
      <c r="J36" s="83">
        <v>0.3</v>
      </c>
      <c r="K36" s="83">
        <v>0.3</v>
      </c>
      <c r="L36" s="83">
        <v>0.3</v>
      </c>
    </row>
    <row r="37" spans="3:12" x14ac:dyDescent="0.2">
      <c r="C37" s="42"/>
      <c r="E37" s="1" t="s">
        <v>124</v>
      </c>
      <c r="G37" s="34">
        <f t="shared" ref="G37:L37" si="3">SUM(G34:G36)</f>
        <v>2.6584696125152063</v>
      </c>
      <c r="H37" s="34">
        <f t="shared" si="3"/>
        <v>2.1003843347256317</v>
      </c>
      <c r="I37" s="34">
        <f t="shared" si="3"/>
        <v>1.7243450354622094</v>
      </c>
      <c r="J37" s="34">
        <f t="shared" si="3"/>
        <v>1.6247486495894954</v>
      </c>
      <c r="K37" s="34">
        <f t="shared" si="3"/>
        <v>0.95578630951671051</v>
      </c>
      <c r="L37" s="34">
        <f t="shared" si="3"/>
        <v>0.38236135501224749</v>
      </c>
    </row>
    <row r="38" spans="3:12" x14ac:dyDescent="0.2">
      <c r="C38" s="42"/>
    </row>
    <row r="39" spans="3:12" x14ac:dyDescent="0.2">
      <c r="C39" s="42"/>
    </row>
  </sheetData>
  <pageMargins left="0.7" right="0.7" top="0.75" bottom="0.75" header="0.3" footer="0.3"/>
  <pageSetup orientation="portrait" horizontalDpi="4294967294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63FEC-9557-5E40-821E-5D33D480C296}">
  <sheetPr>
    <tabColor rgb="FFFFFF00"/>
  </sheetPr>
  <dimension ref="B2:H9"/>
  <sheetViews>
    <sheetView workbookViewId="0"/>
  </sheetViews>
  <sheetFormatPr baseColWidth="10" defaultRowHeight="26" x14ac:dyDescent="0.3"/>
  <cols>
    <col min="1" max="16384" width="10.83203125" style="86"/>
  </cols>
  <sheetData>
    <row r="2" spans="2:8" x14ac:dyDescent="0.3">
      <c r="B2" s="89" t="s">
        <v>248</v>
      </c>
      <c r="C2" s="88"/>
      <c r="D2" s="88"/>
      <c r="E2" s="88"/>
      <c r="F2" s="88"/>
      <c r="G2" s="88"/>
      <c r="H2" s="88"/>
    </row>
    <row r="3" spans="2:8" x14ac:dyDescent="0.3">
      <c r="B3" s="56" t="s">
        <v>247</v>
      </c>
      <c r="C3" s="88"/>
      <c r="D3" s="88"/>
      <c r="E3" s="88"/>
      <c r="F3" s="88"/>
      <c r="G3" s="88"/>
      <c r="H3" s="88"/>
    </row>
    <row r="4" spans="2:8" x14ac:dyDescent="0.3">
      <c r="B4" s="88"/>
      <c r="C4" s="88"/>
      <c r="D4" s="88"/>
      <c r="E4" s="88"/>
      <c r="F4" s="88"/>
      <c r="G4" s="88"/>
      <c r="H4" s="88"/>
    </row>
    <row r="5" spans="2:8" x14ac:dyDescent="0.3">
      <c r="B5" s="88"/>
      <c r="C5" s="88"/>
      <c r="D5" s="88"/>
      <c r="E5" s="88"/>
      <c r="F5" s="88"/>
      <c r="G5" s="88"/>
      <c r="H5" s="88"/>
    </row>
    <row r="6" spans="2:8" x14ac:dyDescent="0.3">
      <c r="B6" s="88"/>
      <c r="C6" s="88"/>
      <c r="D6" s="88"/>
      <c r="E6" s="88"/>
      <c r="F6" s="88"/>
      <c r="G6" s="88"/>
      <c r="H6" s="88"/>
    </row>
    <row r="7" spans="2:8" x14ac:dyDescent="0.3">
      <c r="B7" s="88"/>
      <c r="C7" s="88"/>
      <c r="D7" s="88"/>
      <c r="E7" s="88"/>
      <c r="F7" s="88"/>
      <c r="G7" s="88"/>
      <c r="H7" s="88"/>
    </row>
    <row r="8" spans="2:8" x14ac:dyDescent="0.3">
      <c r="B8" s="86" t="s">
        <v>246</v>
      </c>
    </row>
    <row r="9" spans="2:8" x14ac:dyDescent="0.3">
      <c r="B9" s="87"/>
    </row>
  </sheetData>
  <hyperlinks>
    <hyperlink ref="B3" r:id="rId1" xr:uid="{595ADF1D-2881-C24A-A57A-0A6C4ECB82A1}"/>
  </hyperlinks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8037-EFA1-A447-85FD-674E2E2F077C}">
  <sheetPr>
    <tabColor rgb="FFFFFF00"/>
  </sheetPr>
  <dimension ref="B2:AE36"/>
  <sheetViews>
    <sheetView zoomScale="70" zoomScaleNormal="70" workbookViewId="0"/>
  </sheetViews>
  <sheetFormatPr baseColWidth="10" defaultColWidth="8.83203125" defaultRowHeight="26" x14ac:dyDescent="0.3"/>
  <cols>
    <col min="1" max="1" width="8.83203125" style="88"/>
    <col min="2" max="2" width="8.83203125" style="88" customWidth="1"/>
    <col min="3" max="3" width="10.83203125" style="88" customWidth="1"/>
    <col min="4" max="4" width="16" style="88" bestFit="1" customWidth="1"/>
    <col min="5" max="6" width="8.83203125" style="88"/>
    <col min="7" max="7" width="12.6640625" style="88" customWidth="1"/>
    <col min="8" max="12" width="8.83203125" style="88"/>
    <col min="13" max="13" width="11.1640625" style="88" bestFit="1" customWidth="1"/>
    <col min="14" max="14" width="14.33203125" style="88" customWidth="1"/>
    <col min="15" max="15" width="17.33203125" style="88" customWidth="1"/>
    <col min="16" max="16" width="16.33203125" style="88" customWidth="1"/>
    <col min="17" max="26" width="8.83203125" style="88"/>
    <col min="27" max="27" width="13.33203125" style="88" customWidth="1"/>
    <col min="28" max="16384" width="8.83203125" style="88"/>
  </cols>
  <sheetData>
    <row r="2" spans="2:31" x14ac:dyDescent="0.3">
      <c r="B2" s="76" t="str">
        <f t="shared" ref="B2:K6" ca="1" si="0">VLOOKUP(RANDBETWEEN(1,4),table_asf,2,0)</f>
        <v>Amount</v>
      </c>
      <c r="C2" s="76" t="str">
        <f t="shared" ca="1" si="0"/>
        <v>Stable</v>
      </c>
      <c r="D2" s="76" t="str">
        <f t="shared" ca="1" si="0"/>
        <v>Funding</v>
      </c>
      <c r="E2" s="76" t="str">
        <f t="shared" ca="1" si="0"/>
        <v>Amount</v>
      </c>
      <c r="F2" s="76" t="str">
        <f t="shared" ca="1" si="0"/>
        <v>Amount</v>
      </c>
      <c r="G2" s="76" t="str">
        <f t="shared" ca="1" si="0"/>
        <v>Amount</v>
      </c>
      <c r="H2" s="76" t="str">
        <f t="shared" ca="1" si="0"/>
        <v>Funding</v>
      </c>
      <c r="I2" s="76" t="str">
        <f t="shared" ca="1" si="0"/>
        <v>Stable</v>
      </c>
      <c r="J2" s="76" t="str">
        <f t="shared" ca="1" si="0"/>
        <v>of</v>
      </c>
      <c r="K2" s="76" t="str">
        <f t="shared" ca="1" si="0"/>
        <v>Amount</v>
      </c>
      <c r="L2" s="76" t="str">
        <f t="shared" ref="L2:U6" ca="1" si="1">VLOOKUP(RANDBETWEEN(1,4),table_asf,2,0)</f>
        <v>Stable</v>
      </c>
      <c r="M2" s="76" t="str">
        <f t="shared" ca="1" si="1"/>
        <v>of</v>
      </c>
      <c r="N2" s="76" t="str">
        <f t="shared" ca="1" si="1"/>
        <v>Stable</v>
      </c>
      <c r="O2" s="76" t="str">
        <f t="shared" ca="1" si="1"/>
        <v>Amount</v>
      </c>
      <c r="P2" s="76" t="str">
        <f t="shared" ca="1" si="1"/>
        <v>Amount</v>
      </c>
      <c r="Q2" s="76" t="str">
        <f t="shared" ca="1" si="1"/>
        <v>Amount</v>
      </c>
      <c r="R2" s="76" t="str">
        <f t="shared" ca="1" si="1"/>
        <v>Funding</v>
      </c>
      <c r="S2" s="76" t="str">
        <f t="shared" ca="1" si="1"/>
        <v>Stable</v>
      </c>
      <c r="T2" s="76" t="str">
        <f t="shared" ca="1" si="1"/>
        <v>Stable</v>
      </c>
      <c r="U2" s="76" t="str">
        <f t="shared" ca="1" si="1"/>
        <v>of</v>
      </c>
      <c r="V2" s="76" t="str">
        <f t="shared" ref="V2:AE6" ca="1" si="2">VLOOKUP(RANDBETWEEN(1,4),table_asf,2,0)</f>
        <v>Amount</v>
      </c>
      <c r="W2" s="76" t="str">
        <f t="shared" ca="1" si="2"/>
        <v>of</v>
      </c>
      <c r="X2" s="76" t="str">
        <f t="shared" ca="1" si="2"/>
        <v>Stable</v>
      </c>
      <c r="Y2" s="76" t="str">
        <f t="shared" ca="1" si="2"/>
        <v>of</v>
      </c>
      <c r="Z2" s="76" t="str">
        <f t="shared" ca="1" si="2"/>
        <v>Amount</v>
      </c>
      <c r="AA2" s="76" t="str">
        <f t="shared" ca="1" si="2"/>
        <v>Stable</v>
      </c>
      <c r="AB2" s="76" t="str">
        <f t="shared" ca="1" si="2"/>
        <v>Stable</v>
      </c>
      <c r="AC2" s="76" t="str">
        <f t="shared" ca="1" si="2"/>
        <v>of</v>
      </c>
      <c r="AD2" s="76" t="str">
        <f t="shared" ca="1" si="2"/>
        <v>Funding</v>
      </c>
      <c r="AE2" s="76" t="str">
        <f t="shared" ca="1" si="2"/>
        <v>of</v>
      </c>
    </row>
    <row r="3" spans="2:31" x14ac:dyDescent="0.3">
      <c r="B3" s="76" t="str">
        <f t="shared" ca="1" si="0"/>
        <v>Amount</v>
      </c>
      <c r="C3" s="76" t="str">
        <f t="shared" ca="1" si="0"/>
        <v>Funding</v>
      </c>
      <c r="D3" s="76" t="str">
        <f t="shared" ca="1" si="0"/>
        <v>Amount</v>
      </c>
      <c r="E3" s="76" t="str">
        <f t="shared" ca="1" si="0"/>
        <v>of</v>
      </c>
      <c r="F3" s="76" t="str">
        <f t="shared" ca="1" si="0"/>
        <v>Stable</v>
      </c>
      <c r="G3" s="76" t="str">
        <f t="shared" ca="1" si="0"/>
        <v>of</v>
      </c>
      <c r="H3" s="76" t="str">
        <f t="shared" ca="1" si="0"/>
        <v>Stable</v>
      </c>
      <c r="I3" s="76" t="str">
        <f t="shared" ca="1" si="0"/>
        <v>of</v>
      </c>
      <c r="J3" s="76" t="str">
        <f t="shared" ca="1" si="0"/>
        <v>Stable</v>
      </c>
      <c r="K3" s="76" t="str">
        <f t="shared" ca="1" si="0"/>
        <v>Funding</v>
      </c>
      <c r="L3" s="76" t="str">
        <f t="shared" ca="1" si="1"/>
        <v>Funding</v>
      </c>
      <c r="M3" s="76" t="str">
        <f t="shared" ca="1" si="1"/>
        <v>of</v>
      </c>
      <c r="N3" s="76" t="str">
        <f t="shared" ca="1" si="1"/>
        <v>Funding</v>
      </c>
      <c r="O3" s="76" t="str">
        <f t="shared" ca="1" si="1"/>
        <v>Amount</v>
      </c>
      <c r="P3" s="76" t="str">
        <f t="shared" ca="1" si="1"/>
        <v>Amount</v>
      </c>
      <c r="Q3" s="76" t="str">
        <f t="shared" ca="1" si="1"/>
        <v>Funding</v>
      </c>
      <c r="R3" s="76" t="str">
        <f t="shared" ca="1" si="1"/>
        <v>Funding</v>
      </c>
      <c r="S3" s="76" t="str">
        <f t="shared" ca="1" si="1"/>
        <v>Funding</v>
      </c>
      <c r="T3" s="76" t="str">
        <f t="shared" ca="1" si="1"/>
        <v>of</v>
      </c>
      <c r="U3" s="76" t="str">
        <f t="shared" ca="1" si="1"/>
        <v>Stable</v>
      </c>
      <c r="V3" s="76" t="str">
        <f t="shared" ca="1" si="2"/>
        <v>Stable</v>
      </c>
      <c r="W3" s="76" t="str">
        <f t="shared" ca="1" si="2"/>
        <v>Amount</v>
      </c>
      <c r="X3" s="76" t="str">
        <f t="shared" ca="1" si="2"/>
        <v>Amount</v>
      </c>
      <c r="Y3" s="76" t="str">
        <f t="shared" ca="1" si="2"/>
        <v>Amount</v>
      </c>
      <c r="Z3" s="76" t="str">
        <f t="shared" ca="1" si="2"/>
        <v>Stable</v>
      </c>
      <c r="AA3" s="76" t="str">
        <f t="shared" ca="1" si="2"/>
        <v>Funding</v>
      </c>
      <c r="AB3" s="76" t="str">
        <f t="shared" ca="1" si="2"/>
        <v>Funding</v>
      </c>
      <c r="AC3" s="76" t="str">
        <f t="shared" ca="1" si="2"/>
        <v>Funding</v>
      </c>
      <c r="AD3" s="76" t="str">
        <f t="shared" ca="1" si="2"/>
        <v>of</v>
      </c>
      <c r="AE3" s="76" t="str">
        <f t="shared" ca="1" si="2"/>
        <v>of</v>
      </c>
    </row>
    <row r="4" spans="2:31" x14ac:dyDescent="0.3">
      <c r="B4" s="76" t="str">
        <f t="shared" ca="1" si="0"/>
        <v>of</v>
      </c>
      <c r="C4" s="76" t="str">
        <f t="shared" ca="1" si="0"/>
        <v>Stable</v>
      </c>
      <c r="D4" s="76" t="str">
        <f t="shared" ca="1" si="0"/>
        <v>Amount</v>
      </c>
      <c r="E4" s="76" t="str">
        <f t="shared" ca="1" si="0"/>
        <v>of</v>
      </c>
      <c r="F4" s="76" t="str">
        <f t="shared" ca="1" si="0"/>
        <v>Amount</v>
      </c>
      <c r="G4" s="76" t="str">
        <f t="shared" ca="1" si="0"/>
        <v>of</v>
      </c>
      <c r="H4" s="76" t="str">
        <f t="shared" ca="1" si="0"/>
        <v>Amount</v>
      </c>
      <c r="I4" s="76" t="str">
        <f t="shared" ca="1" si="0"/>
        <v>Stable</v>
      </c>
      <c r="J4" s="76" t="str">
        <f t="shared" ca="1" si="0"/>
        <v>Amount</v>
      </c>
      <c r="K4" s="76" t="str">
        <f t="shared" ca="1" si="0"/>
        <v>of</v>
      </c>
      <c r="L4" s="76" t="str">
        <f t="shared" ca="1" si="1"/>
        <v>Funding</v>
      </c>
      <c r="M4" s="76" t="str">
        <f t="shared" ca="1" si="1"/>
        <v>of</v>
      </c>
      <c r="N4" s="76" t="str">
        <f t="shared" ca="1" si="1"/>
        <v>Amount</v>
      </c>
      <c r="O4" s="76" t="str">
        <f t="shared" ca="1" si="1"/>
        <v>of</v>
      </c>
      <c r="P4" s="76" t="str">
        <f t="shared" ca="1" si="1"/>
        <v>Stable</v>
      </c>
      <c r="Q4" s="76" t="str">
        <f t="shared" ca="1" si="1"/>
        <v>Stable</v>
      </c>
      <c r="R4" s="76" t="str">
        <f t="shared" ca="1" si="1"/>
        <v>of</v>
      </c>
      <c r="S4" s="76" t="str">
        <f t="shared" ca="1" si="1"/>
        <v>Stable</v>
      </c>
      <c r="T4" s="76" t="str">
        <f t="shared" ca="1" si="1"/>
        <v>Funding</v>
      </c>
      <c r="U4" s="76" t="str">
        <f t="shared" ca="1" si="1"/>
        <v>of</v>
      </c>
      <c r="V4" s="76" t="str">
        <f t="shared" ca="1" si="2"/>
        <v>Funding</v>
      </c>
      <c r="W4" s="76" t="str">
        <f t="shared" ca="1" si="2"/>
        <v>Amount</v>
      </c>
      <c r="X4" s="76" t="str">
        <f t="shared" ca="1" si="2"/>
        <v>Funding</v>
      </c>
      <c r="Y4" s="76" t="str">
        <f t="shared" ca="1" si="2"/>
        <v>Stable</v>
      </c>
      <c r="Z4" s="76" t="str">
        <f t="shared" ca="1" si="2"/>
        <v>Funding</v>
      </c>
      <c r="AA4" s="76" t="str">
        <f t="shared" ca="1" si="2"/>
        <v>Amount</v>
      </c>
      <c r="AB4" s="76" t="str">
        <f t="shared" ca="1" si="2"/>
        <v>Funding</v>
      </c>
      <c r="AC4" s="76" t="str">
        <f t="shared" ca="1" si="2"/>
        <v>Stable</v>
      </c>
      <c r="AD4" s="76" t="str">
        <f t="shared" ca="1" si="2"/>
        <v>Funding</v>
      </c>
      <c r="AE4" s="76" t="str">
        <f t="shared" ca="1" si="2"/>
        <v>of</v>
      </c>
    </row>
    <row r="5" spans="2:31" x14ac:dyDescent="0.3">
      <c r="B5" s="76" t="str">
        <f t="shared" ca="1" si="0"/>
        <v>Stable</v>
      </c>
      <c r="C5" s="76" t="str">
        <f t="shared" ca="1" si="0"/>
        <v>Funding</v>
      </c>
      <c r="D5" s="76" t="str">
        <f t="shared" ca="1" si="0"/>
        <v>of</v>
      </c>
      <c r="E5" s="76" t="str">
        <f t="shared" ca="1" si="0"/>
        <v>Funding</v>
      </c>
      <c r="F5" s="76" t="str">
        <f t="shared" ca="1" si="0"/>
        <v>of</v>
      </c>
      <c r="G5" s="76" t="str">
        <f t="shared" ca="1" si="0"/>
        <v>Stable</v>
      </c>
      <c r="H5" s="76" t="str">
        <f t="shared" ca="1" si="0"/>
        <v>Stable</v>
      </c>
      <c r="I5" s="76" t="str">
        <f t="shared" ca="1" si="0"/>
        <v>of</v>
      </c>
      <c r="J5" s="76" t="str">
        <f t="shared" ca="1" si="0"/>
        <v>Amount</v>
      </c>
      <c r="K5" s="76" t="str">
        <f t="shared" ca="1" si="0"/>
        <v>of</v>
      </c>
      <c r="L5" s="76" t="str">
        <f t="shared" ca="1" si="1"/>
        <v>of</v>
      </c>
      <c r="M5" s="76" t="str">
        <f t="shared" ca="1" si="1"/>
        <v>of</v>
      </c>
      <c r="N5" s="76" t="str">
        <f t="shared" ca="1" si="1"/>
        <v>Stable</v>
      </c>
      <c r="O5" s="76" t="str">
        <f t="shared" ca="1" si="1"/>
        <v>of</v>
      </c>
      <c r="P5" s="76" t="str">
        <f t="shared" ca="1" si="1"/>
        <v>of</v>
      </c>
      <c r="Q5" s="76" t="str">
        <f t="shared" ca="1" si="1"/>
        <v>of</v>
      </c>
      <c r="R5" s="76" t="str">
        <f t="shared" ca="1" si="1"/>
        <v>of</v>
      </c>
      <c r="S5" s="76" t="str">
        <f t="shared" ca="1" si="1"/>
        <v>of</v>
      </c>
      <c r="T5" s="76" t="str">
        <f t="shared" ca="1" si="1"/>
        <v>of</v>
      </c>
      <c r="U5" s="76" t="str">
        <f t="shared" ca="1" si="1"/>
        <v>Amount</v>
      </c>
      <c r="V5" s="76" t="str">
        <f t="shared" ca="1" si="2"/>
        <v>Stable</v>
      </c>
      <c r="W5" s="76" t="str">
        <f t="shared" ca="1" si="2"/>
        <v>of</v>
      </c>
      <c r="X5" s="76" t="str">
        <f t="shared" ca="1" si="2"/>
        <v>Amount</v>
      </c>
      <c r="Y5" s="76" t="str">
        <f t="shared" ca="1" si="2"/>
        <v>Funding</v>
      </c>
      <c r="Z5" s="76" t="str">
        <f t="shared" ca="1" si="2"/>
        <v>of</v>
      </c>
      <c r="AA5" s="76" t="str">
        <f t="shared" ca="1" si="2"/>
        <v>Stable</v>
      </c>
      <c r="AB5" s="76" t="str">
        <f t="shared" ca="1" si="2"/>
        <v>Funding</v>
      </c>
      <c r="AC5" s="76" t="str">
        <f t="shared" ca="1" si="2"/>
        <v>Stable</v>
      </c>
      <c r="AD5" s="76" t="str">
        <f t="shared" ca="1" si="2"/>
        <v>Amount</v>
      </c>
      <c r="AE5" s="76" t="str">
        <f t="shared" ca="1" si="2"/>
        <v>Funding</v>
      </c>
    </row>
    <row r="6" spans="2:31" x14ac:dyDescent="0.3">
      <c r="B6" s="76" t="str">
        <f t="shared" ca="1" si="0"/>
        <v>Stable</v>
      </c>
      <c r="C6" s="76" t="str">
        <f t="shared" ca="1" si="0"/>
        <v>Funding</v>
      </c>
      <c r="D6" s="76" t="str">
        <f t="shared" ca="1" si="0"/>
        <v>of</v>
      </c>
      <c r="E6" s="76" t="str">
        <f t="shared" ca="1" si="0"/>
        <v>Amount</v>
      </c>
      <c r="F6" s="76" t="str">
        <f t="shared" ca="1" si="0"/>
        <v>Amount</v>
      </c>
      <c r="G6" s="76" t="str">
        <f t="shared" ca="1" si="0"/>
        <v>Stable</v>
      </c>
      <c r="H6" s="76" t="str">
        <f t="shared" ca="1" si="0"/>
        <v>Stable</v>
      </c>
      <c r="I6" s="76" t="str">
        <f t="shared" ca="1" si="0"/>
        <v>Amount</v>
      </c>
      <c r="J6" s="76" t="str">
        <f t="shared" ca="1" si="0"/>
        <v>Amount</v>
      </c>
      <c r="K6" s="76" t="str">
        <f t="shared" ca="1" si="0"/>
        <v>Stable</v>
      </c>
      <c r="L6" s="76" t="str">
        <f t="shared" ca="1" si="1"/>
        <v>of</v>
      </c>
      <c r="M6" s="76" t="str">
        <f t="shared" ca="1" si="1"/>
        <v>of</v>
      </c>
      <c r="N6" s="76" t="str">
        <f t="shared" ca="1" si="1"/>
        <v>Stable</v>
      </c>
      <c r="O6" s="76" t="str">
        <f t="shared" ca="1" si="1"/>
        <v>Funding</v>
      </c>
      <c r="P6" s="76" t="str">
        <f t="shared" ca="1" si="1"/>
        <v>of</v>
      </c>
      <c r="Q6" s="76" t="str">
        <f t="shared" ca="1" si="1"/>
        <v>Funding</v>
      </c>
      <c r="R6" s="76" t="str">
        <f t="shared" ca="1" si="1"/>
        <v>Funding</v>
      </c>
      <c r="S6" s="76" t="str">
        <f t="shared" ca="1" si="1"/>
        <v>Amount</v>
      </c>
      <c r="T6" s="76" t="str">
        <f t="shared" ca="1" si="1"/>
        <v>Stable</v>
      </c>
      <c r="U6" s="76" t="str">
        <f t="shared" ca="1" si="1"/>
        <v>Stable</v>
      </c>
      <c r="V6" s="76" t="str">
        <f t="shared" ca="1" si="2"/>
        <v>Funding</v>
      </c>
      <c r="W6" s="76" t="str">
        <f t="shared" ca="1" si="2"/>
        <v>Stable</v>
      </c>
      <c r="X6" s="76" t="str">
        <f t="shared" ca="1" si="2"/>
        <v>of</v>
      </c>
      <c r="Y6" s="76" t="str">
        <f t="shared" ca="1" si="2"/>
        <v>of</v>
      </c>
      <c r="Z6" s="76" t="str">
        <f t="shared" ca="1" si="2"/>
        <v>Amount</v>
      </c>
      <c r="AA6" s="76" t="str">
        <f t="shared" ca="1" si="2"/>
        <v>Funding</v>
      </c>
      <c r="AB6" s="76" t="str">
        <f t="shared" ca="1" si="2"/>
        <v>Amount</v>
      </c>
      <c r="AC6" s="76" t="str">
        <f t="shared" ca="1" si="2"/>
        <v>Funding</v>
      </c>
      <c r="AD6" s="76" t="str">
        <f t="shared" ca="1" si="2"/>
        <v>Stable</v>
      </c>
      <c r="AE6" s="76" t="str">
        <f t="shared" ca="1" si="2"/>
        <v>Amount</v>
      </c>
    </row>
    <row r="7" spans="2:31" ht="26" customHeight="1" x14ac:dyDescent="0.3">
      <c r="B7" s="76" t="str">
        <f t="shared" ref="B7:M13" ca="1" si="3">VLOOKUP(RANDBETWEEN(1,4),table_asf,2,0)</f>
        <v>Stable</v>
      </c>
      <c r="C7" s="76" t="str">
        <f t="shared" ca="1" si="3"/>
        <v>Stable</v>
      </c>
      <c r="D7" s="76" t="str">
        <f t="shared" ca="1" si="3"/>
        <v>Funding</v>
      </c>
      <c r="E7" s="76" t="str">
        <f t="shared" ca="1" si="3"/>
        <v>Amount</v>
      </c>
      <c r="F7" s="76" t="str">
        <f t="shared" ca="1" si="3"/>
        <v>Stable</v>
      </c>
      <c r="G7" s="76" t="str">
        <f t="shared" ca="1" si="3"/>
        <v>Funding</v>
      </c>
      <c r="H7" s="76" t="str">
        <f t="shared" ca="1" si="3"/>
        <v>of</v>
      </c>
      <c r="I7" s="76" t="str">
        <f t="shared" ca="1" si="3"/>
        <v>Amount</v>
      </c>
      <c r="J7" s="76" t="str">
        <f t="shared" ca="1" si="3"/>
        <v>Stable</v>
      </c>
      <c r="K7" s="76" t="str">
        <f t="shared" ca="1" si="3"/>
        <v>Funding</v>
      </c>
      <c r="L7" s="76" t="str">
        <f t="shared" ca="1" si="3"/>
        <v>Stable</v>
      </c>
      <c r="M7" s="76" t="str">
        <f t="shared" ca="1" si="3"/>
        <v>Funding</v>
      </c>
      <c r="N7" s="261" t="s">
        <v>275</v>
      </c>
      <c r="O7" s="261"/>
      <c r="P7" s="261"/>
      <c r="Q7" s="76" t="str">
        <f t="shared" ref="Q7:AE13" ca="1" si="4">VLOOKUP(RANDBETWEEN(1,4),table_asf,2,0)</f>
        <v>Funding</v>
      </c>
      <c r="R7" s="76" t="str">
        <f t="shared" ca="1" si="4"/>
        <v>Stable</v>
      </c>
      <c r="S7" s="76" t="str">
        <f t="shared" ca="1" si="4"/>
        <v>of</v>
      </c>
      <c r="T7" s="76" t="str">
        <f t="shared" ca="1" si="4"/>
        <v>of</v>
      </c>
      <c r="U7" s="76" t="str">
        <f t="shared" ca="1" si="4"/>
        <v>Funding</v>
      </c>
      <c r="V7" s="76" t="str">
        <f t="shared" ca="1" si="4"/>
        <v>Stable</v>
      </c>
      <c r="W7" s="76" t="str">
        <f t="shared" ca="1" si="4"/>
        <v>Amount</v>
      </c>
      <c r="X7" s="76" t="str">
        <f t="shared" ca="1" si="4"/>
        <v>of</v>
      </c>
      <c r="Y7" s="76" t="str">
        <f t="shared" ca="1" si="4"/>
        <v>Funding</v>
      </c>
      <c r="Z7" s="76" t="str">
        <f t="shared" ca="1" si="4"/>
        <v>Stable</v>
      </c>
      <c r="AA7" s="76" t="str">
        <f t="shared" ca="1" si="4"/>
        <v>of</v>
      </c>
      <c r="AB7" s="76" t="str">
        <f t="shared" ca="1" si="4"/>
        <v>Stable</v>
      </c>
      <c r="AC7" s="76" t="str">
        <f t="shared" ca="1" si="4"/>
        <v>of</v>
      </c>
      <c r="AD7" s="76" t="str">
        <f t="shared" ca="1" si="4"/>
        <v>Funding</v>
      </c>
      <c r="AE7" s="76" t="str">
        <f t="shared" ca="1" si="4"/>
        <v>Funding</v>
      </c>
    </row>
    <row r="8" spans="2:31" ht="26" customHeight="1" x14ac:dyDescent="0.3">
      <c r="B8" s="76" t="str">
        <f t="shared" ca="1" si="3"/>
        <v>of</v>
      </c>
      <c r="C8" s="76" t="str">
        <f t="shared" ca="1" si="3"/>
        <v>Funding</v>
      </c>
      <c r="D8" s="76" t="str">
        <f t="shared" ca="1" si="3"/>
        <v>Stable</v>
      </c>
      <c r="E8" s="76" t="str">
        <f t="shared" ca="1" si="3"/>
        <v>Amount</v>
      </c>
      <c r="F8" s="76" t="str">
        <f t="shared" ca="1" si="3"/>
        <v>Amount</v>
      </c>
      <c r="G8" s="76" t="str">
        <f t="shared" ca="1" si="3"/>
        <v>Stable</v>
      </c>
      <c r="H8" s="76" t="str">
        <f t="shared" ca="1" si="3"/>
        <v>of</v>
      </c>
      <c r="I8" s="76" t="str">
        <f t="shared" ca="1" si="3"/>
        <v>Funding</v>
      </c>
      <c r="J8" s="76" t="str">
        <f t="shared" ca="1" si="3"/>
        <v>of</v>
      </c>
      <c r="K8" s="76" t="str">
        <f t="shared" ca="1" si="3"/>
        <v>Funding</v>
      </c>
      <c r="L8" s="76" t="str">
        <f t="shared" ca="1" si="3"/>
        <v>of</v>
      </c>
      <c r="M8" s="76" t="str">
        <f t="shared" ca="1" si="3"/>
        <v>Funding</v>
      </c>
      <c r="N8" s="261"/>
      <c r="O8" s="261"/>
      <c r="P8" s="261"/>
      <c r="Q8" s="76" t="str">
        <f t="shared" ca="1" si="4"/>
        <v>of</v>
      </c>
      <c r="R8" s="76" t="str">
        <f t="shared" ca="1" si="4"/>
        <v>Amount</v>
      </c>
      <c r="S8" s="76" t="str">
        <f t="shared" ca="1" si="4"/>
        <v>of</v>
      </c>
      <c r="T8" s="76" t="str">
        <f t="shared" ca="1" si="4"/>
        <v>of</v>
      </c>
      <c r="U8" s="76" t="str">
        <f t="shared" ca="1" si="4"/>
        <v>Stable</v>
      </c>
      <c r="V8" s="76" t="str">
        <f t="shared" ca="1" si="4"/>
        <v>Funding</v>
      </c>
      <c r="W8" s="76" t="str">
        <f t="shared" ca="1" si="4"/>
        <v>of</v>
      </c>
      <c r="X8" s="76" t="str">
        <f t="shared" ca="1" si="4"/>
        <v>Amount</v>
      </c>
      <c r="Y8" s="76" t="str">
        <f t="shared" ca="1" si="4"/>
        <v>Stable</v>
      </c>
      <c r="Z8" s="76" t="str">
        <f t="shared" ca="1" si="4"/>
        <v>Funding</v>
      </c>
      <c r="AA8" s="76" t="str">
        <f t="shared" ca="1" si="4"/>
        <v>of</v>
      </c>
      <c r="AB8" s="76" t="str">
        <f t="shared" ca="1" si="4"/>
        <v>Funding</v>
      </c>
      <c r="AC8" s="76" t="str">
        <f t="shared" ca="1" si="4"/>
        <v>Amount</v>
      </c>
      <c r="AD8" s="76" t="str">
        <f t="shared" ca="1" si="4"/>
        <v>Funding</v>
      </c>
      <c r="AE8" s="76" t="str">
        <f t="shared" ca="1" si="4"/>
        <v>Funding</v>
      </c>
    </row>
    <row r="9" spans="2:31" ht="26" customHeight="1" x14ac:dyDescent="0.3">
      <c r="B9" s="76" t="str">
        <f t="shared" ca="1" si="3"/>
        <v>Amount</v>
      </c>
      <c r="C9" s="76" t="str">
        <f t="shared" ca="1" si="3"/>
        <v>Funding</v>
      </c>
      <c r="D9" s="76" t="str">
        <f t="shared" ca="1" si="3"/>
        <v>Amount</v>
      </c>
      <c r="E9" s="76" t="str">
        <f t="shared" ca="1" si="3"/>
        <v>Stable</v>
      </c>
      <c r="F9" s="76" t="str">
        <f t="shared" ca="1" si="3"/>
        <v>Funding</v>
      </c>
      <c r="G9" s="76" t="str">
        <f t="shared" ca="1" si="3"/>
        <v>Amount</v>
      </c>
      <c r="H9" s="76" t="str">
        <f t="shared" ca="1" si="3"/>
        <v>Funding</v>
      </c>
      <c r="I9" s="76" t="str">
        <f t="shared" ca="1" si="3"/>
        <v>Amount</v>
      </c>
      <c r="J9" s="76" t="str">
        <f t="shared" ca="1" si="3"/>
        <v>Funding</v>
      </c>
      <c r="K9" s="76" t="str">
        <f t="shared" ca="1" si="3"/>
        <v>Stable</v>
      </c>
      <c r="L9" s="76" t="str">
        <f t="shared" ca="1" si="3"/>
        <v>Funding</v>
      </c>
      <c r="M9" s="76" t="str">
        <f t="shared" ca="1" si="3"/>
        <v>of</v>
      </c>
      <c r="N9" s="261"/>
      <c r="O9" s="261"/>
      <c r="P9" s="261"/>
      <c r="Q9" s="76" t="str">
        <f t="shared" ca="1" si="4"/>
        <v>Stable</v>
      </c>
      <c r="R9" s="76" t="str">
        <f t="shared" ca="1" si="4"/>
        <v>Stable</v>
      </c>
      <c r="S9" s="76" t="str">
        <f t="shared" ca="1" si="4"/>
        <v>Amount</v>
      </c>
      <c r="T9" s="76" t="str">
        <f t="shared" ca="1" si="4"/>
        <v>Stable</v>
      </c>
      <c r="U9" s="76" t="str">
        <f t="shared" ca="1" si="4"/>
        <v>Funding</v>
      </c>
      <c r="V9" s="76" t="str">
        <f t="shared" ca="1" si="4"/>
        <v>Amount</v>
      </c>
      <c r="W9" s="76" t="str">
        <f t="shared" ca="1" si="4"/>
        <v>Amount</v>
      </c>
      <c r="X9" s="76" t="str">
        <f t="shared" ca="1" si="4"/>
        <v>Funding</v>
      </c>
      <c r="Y9" s="76" t="str">
        <f t="shared" ca="1" si="4"/>
        <v>Stable</v>
      </c>
      <c r="Z9" s="76" t="str">
        <f t="shared" ca="1" si="4"/>
        <v>Stable</v>
      </c>
      <c r="AA9" s="76" t="str">
        <f t="shared" ca="1" si="4"/>
        <v>Amount</v>
      </c>
      <c r="AB9" s="76" t="str">
        <f t="shared" ca="1" si="4"/>
        <v>Amount</v>
      </c>
      <c r="AC9" s="76" t="str">
        <f t="shared" ca="1" si="4"/>
        <v>Amount</v>
      </c>
      <c r="AD9" s="76" t="str">
        <f t="shared" ca="1" si="4"/>
        <v>Stable</v>
      </c>
      <c r="AE9" s="76" t="str">
        <f t="shared" ca="1" si="4"/>
        <v>Stable</v>
      </c>
    </row>
    <row r="10" spans="2:31" ht="26" customHeight="1" x14ac:dyDescent="0.3">
      <c r="B10" s="76" t="str">
        <f t="shared" ca="1" si="3"/>
        <v>Funding</v>
      </c>
      <c r="C10" s="76" t="str">
        <f t="shared" ca="1" si="3"/>
        <v>Funding</v>
      </c>
      <c r="D10" s="76" t="str">
        <f t="shared" ca="1" si="3"/>
        <v>Amount</v>
      </c>
      <c r="E10" s="76" t="str">
        <f t="shared" ca="1" si="3"/>
        <v>of</v>
      </c>
      <c r="F10" s="76" t="str">
        <f t="shared" ca="1" si="3"/>
        <v>Funding</v>
      </c>
      <c r="G10" s="76" t="str">
        <f t="shared" ca="1" si="3"/>
        <v>Stable</v>
      </c>
      <c r="H10" s="76" t="str">
        <f t="shared" ca="1" si="3"/>
        <v>Amount</v>
      </c>
      <c r="I10" s="76" t="str">
        <f t="shared" ca="1" si="3"/>
        <v>Funding</v>
      </c>
      <c r="J10" s="76" t="str">
        <f t="shared" ca="1" si="3"/>
        <v>of</v>
      </c>
      <c r="K10" s="76" t="str">
        <f t="shared" ca="1" si="3"/>
        <v>Amount</v>
      </c>
      <c r="L10" s="76" t="str">
        <f t="shared" ca="1" si="3"/>
        <v>Funding</v>
      </c>
      <c r="M10" s="76" t="str">
        <f t="shared" ca="1" si="3"/>
        <v>of</v>
      </c>
      <c r="N10" s="76" t="str">
        <f t="shared" ref="N10:P13" ca="1" si="5">VLOOKUP(RANDBETWEEN(1,4),table_asf,2,0)</f>
        <v>of</v>
      </c>
      <c r="O10" s="76" t="str">
        <f t="shared" ca="1" si="5"/>
        <v>Funding</v>
      </c>
      <c r="P10" s="76" t="str">
        <f t="shared" ca="1" si="5"/>
        <v>of</v>
      </c>
      <c r="Q10" s="76" t="str">
        <f t="shared" ca="1" si="4"/>
        <v>Stable</v>
      </c>
      <c r="R10" s="76" t="str">
        <f t="shared" ca="1" si="4"/>
        <v>Amount</v>
      </c>
      <c r="S10" s="76" t="str">
        <f t="shared" ca="1" si="4"/>
        <v>Amount</v>
      </c>
      <c r="T10" s="76" t="str">
        <f t="shared" ca="1" si="4"/>
        <v>Stable</v>
      </c>
      <c r="U10" s="76" t="str">
        <f t="shared" ca="1" si="4"/>
        <v>Funding</v>
      </c>
      <c r="V10" s="76" t="str">
        <f t="shared" ca="1" si="4"/>
        <v>Amount</v>
      </c>
      <c r="W10" s="76" t="str">
        <f t="shared" ca="1" si="4"/>
        <v>Stable</v>
      </c>
      <c r="X10" s="76" t="str">
        <f t="shared" ca="1" si="4"/>
        <v>Amount</v>
      </c>
      <c r="Y10" s="76" t="str">
        <f t="shared" ca="1" si="4"/>
        <v>Amount</v>
      </c>
      <c r="Z10" s="76" t="str">
        <f t="shared" ca="1" si="4"/>
        <v>Funding</v>
      </c>
      <c r="AA10" s="76" t="str">
        <f t="shared" ca="1" si="4"/>
        <v>Amount</v>
      </c>
      <c r="AB10" s="76" t="str">
        <f t="shared" ca="1" si="4"/>
        <v>Amount</v>
      </c>
      <c r="AC10" s="76" t="str">
        <f t="shared" ca="1" si="4"/>
        <v>Amount</v>
      </c>
      <c r="AD10" s="76" t="str">
        <f t="shared" ca="1" si="4"/>
        <v>Amount</v>
      </c>
      <c r="AE10" s="76" t="str">
        <f t="shared" ca="1" si="4"/>
        <v>Amount</v>
      </c>
    </row>
    <row r="11" spans="2:31" ht="26" customHeight="1" x14ac:dyDescent="0.3">
      <c r="B11" s="76" t="str">
        <f t="shared" ca="1" si="3"/>
        <v>Funding</v>
      </c>
      <c r="C11" s="76" t="str">
        <f t="shared" ca="1" si="3"/>
        <v>Amount</v>
      </c>
      <c r="D11" s="76" t="str">
        <f t="shared" ca="1" si="3"/>
        <v>of</v>
      </c>
      <c r="E11" s="76" t="str">
        <f t="shared" ca="1" si="3"/>
        <v>of</v>
      </c>
      <c r="F11" s="76" t="str">
        <f t="shared" ca="1" si="3"/>
        <v>of</v>
      </c>
      <c r="G11" s="76" t="str">
        <f t="shared" ca="1" si="3"/>
        <v>Stable</v>
      </c>
      <c r="H11" s="76" t="str">
        <f t="shared" ca="1" si="3"/>
        <v>Amount</v>
      </c>
      <c r="I11" s="76" t="str">
        <f t="shared" ca="1" si="3"/>
        <v>Amount</v>
      </c>
      <c r="J11" s="76" t="str">
        <f t="shared" ca="1" si="3"/>
        <v>of</v>
      </c>
      <c r="K11" s="76" t="str">
        <f t="shared" ca="1" si="3"/>
        <v>Funding</v>
      </c>
      <c r="L11" s="76" t="str">
        <f t="shared" ca="1" si="3"/>
        <v>of</v>
      </c>
      <c r="M11" s="76" t="str">
        <f t="shared" ca="1" si="3"/>
        <v>Funding</v>
      </c>
      <c r="N11" s="76" t="str">
        <f t="shared" ca="1" si="5"/>
        <v>Stable</v>
      </c>
      <c r="O11" s="76" t="str">
        <f t="shared" ca="1" si="5"/>
        <v>of</v>
      </c>
      <c r="P11" s="76" t="str">
        <f t="shared" ca="1" si="5"/>
        <v>Amount</v>
      </c>
      <c r="Q11" s="76" t="str">
        <f t="shared" ca="1" si="4"/>
        <v>Amount</v>
      </c>
      <c r="R11" s="76" t="str">
        <f t="shared" ca="1" si="4"/>
        <v>Funding</v>
      </c>
      <c r="S11" s="76" t="str">
        <f t="shared" ca="1" si="4"/>
        <v>Funding</v>
      </c>
      <c r="T11" s="76" t="str">
        <f t="shared" ca="1" si="4"/>
        <v>of</v>
      </c>
      <c r="U11" s="76" t="str">
        <f t="shared" ca="1" si="4"/>
        <v>Funding</v>
      </c>
      <c r="V11" s="76" t="str">
        <f t="shared" ca="1" si="4"/>
        <v>of</v>
      </c>
      <c r="W11" s="76" t="str">
        <f t="shared" ca="1" si="4"/>
        <v>Amount</v>
      </c>
      <c r="X11" s="76" t="str">
        <f t="shared" ca="1" si="4"/>
        <v>Funding</v>
      </c>
      <c r="Y11" s="76" t="str">
        <f t="shared" ca="1" si="4"/>
        <v>Stable</v>
      </c>
      <c r="Z11" s="76" t="str">
        <f t="shared" ca="1" si="4"/>
        <v>Funding</v>
      </c>
      <c r="AA11" s="76" t="str">
        <f t="shared" ca="1" si="4"/>
        <v>Stable</v>
      </c>
      <c r="AB11" s="76" t="str">
        <f t="shared" ca="1" si="4"/>
        <v>Funding</v>
      </c>
      <c r="AC11" s="76" t="str">
        <f t="shared" ca="1" si="4"/>
        <v>of</v>
      </c>
      <c r="AD11" s="76" t="str">
        <f t="shared" ca="1" si="4"/>
        <v>Funding</v>
      </c>
      <c r="AE11" s="76" t="str">
        <f t="shared" ca="1" si="4"/>
        <v>Amount</v>
      </c>
    </row>
    <row r="12" spans="2:31" ht="26" customHeight="1" x14ac:dyDescent="0.3">
      <c r="B12" s="76" t="str">
        <f t="shared" ca="1" si="3"/>
        <v>Amount</v>
      </c>
      <c r="C12" s="76" t="str">
        <f t="shared" ca="1" si="3"/>
        <v>of</v>
      </c>
      <c r="D12" s="76" t="str">
        <f t="shared" ca="1" si="3"/>
        <v>of</v>
      </c>
      <c r="E12" s="76" t="str">
        <f t="shared" ca="1" si="3"/>
        <v>Funding</v>
      </c>
      <c r="F12" s="76" t="str">
        <f t="shared" ca="1" si="3"/>
        <v>of</v>
      </c>
      <c r="G12" s="76" t="str">
        <f t="shared" ca="1" si="3"/>
        <v>Stable</v>
      </c>
      <c r="H12" s="76" t="str">
        <f t="shared" ca="1" si="3"/>
        <v>Stable</v>
      </c>
      <c r="I12" s="76" t="str">
        <f t="shared" ca="1" si="3"/>
        <v>of</v>
      </c>
      <c r="J12" s="76" t="str">
        <f t="shared" ca="1" si="3"/>
        <v>Funding</v>
      </c>
      <c r="K12" s="76" t="str">
        <f t="shared" ca="1" si="3"/>
        <v>Amount</v>
      </c>
      <c r="L12" s="76" t="str">
        <f t="shared" ca="1" si="3"/>
        <v>Amount</v>
      </c>
      <c r="M12" s="76" t="str">
        <f t="shared" ca="1" si="3"/>
        <v>of</v>
      </c>
      <c r="N12" s="76" t="str">
        <f t="shared" ca="1" si="5"/>
        <v>Stable</v>
      </c>
      <c r="O12" s="76" t="str">
        <f t="shared" ca="1" si="5"/>
        <v>Amount</v>
      </c>
      <c r="P12" s="76" t="str">
        <f t="shared" ca="1" si="5"/>
        <v>of</v>
      </c>
      <c r="Q12" s="76" t="str">
        <f t="shared" ca="1" si="4"/>
        <v>Stable</v>
      </c>
      <c r="R12" s="76" t="str">
        <f t="shared" ca="1" si="4"/>
        <v>Amount</v>
      </c>
      <c r="S12" s="76" t="str">
        <f t="shared" ca="1" si="4"/>
        <v>of</v>
      </c>
      <c r="T12" s="76" t="str">
        <f t="shared" ca="1" si="4"/>
        <v>Stable</v>
      </c>
      <c r="U12" s="76" t="str">
        <f t="shared" ca="1" si="4"/>
        <v>of</v>
      </c>
      <c r="V12" s="76" t="str">
        <f t="shared" ca="1" si="4"/>
        <v>Amount</v>
      </c>
      <c r="W12" s="76" t="str">
        <f t="shared" ca="1" si="4"/>
        <v>of</v>
      </c>
      <c r="X12" s="76" t="str">
        <f t="shared" ca="1" si="4"/>
        <v>of</v>
      </c>
      <c r="Y12" s="76" t="str">
        <f t="shared" ca="1" si="4"/>
        <v>Funding</v>
      </c>
      <c r="Z12" s="76" t="str">
        <f t="shared" ca="1" si="4"/>
        <v>Stable</v>
      </c>
      <c r="AA12" s="76" t="str">
        <f t="shared" ca="1" si="4"/>
        <v>Funding</v>
      </c>
      <c r="AB12" s="76" t="str">
        <f t="shared" ca="1" si="4"/>
        <v>Amount</v>
      </c>
      <c r="AC12" s="76" t="str">
        <f t="shared" ca="1" si="4"/>
        <v>Funding</v>
      </c>
      <c r="AD12" s="76" t="str">
        <f t="shared" ca="1" si="4"/>
        <v>Stable</v>
      </c>
      <c r="AE12" s="76" t="str">
        <f t="shared" ca="1" si="4"/>
        <v>Funding</v>
      </c>
    </row>
    <row r="13" spans="2:31" x14ac:dyDescent="0.3">
      <c r="B13" s="76" t="str">
        <f t="shared" ca="1" si="3"/>
        <v>Amount</v>
      </c>
      <c r="C13" s="76" t="str">
        <f t="shared" ca="1" si="3"/>
        <v>Funding</v>
      </c>
      <c r="D13" s="76" t="str">
        <f t="shared" ca="1" si="3"/>
        <v>of</v>
      </c>
      <c r="E13" s="76" t="str">
        <f t="shared" ca="1" si="3"/>
        <v>Funding</v>
      </c>
      <c r="F13" s="76" t="str">
        <f t="shared" ca="1" si="3"/>
        <v>Amount</v>
      </c>
      <c r="G13" s="76" t="str">
        <f t="shared" ca="1" si="3"/>
        <v>Funding</v>
      </c>
      <c r="H13" s="76" t="str">
        <f t="shared" ca="1" si="3"/>
        <v>Amount</v>
      </c>
      <c r="I13" s="76" t="str">
        <f t="shared" ca="1" si="3"/>
        <v>Stable</v>
      </c>
      <c r="J13" s="76" t="str">
        <f t="shared" ca="1" si="3"/>
        <v>of</v>
      </c>
      <c r="K13" s="76" t="str">
        <f t="shared" ca="1" si="3"/>
        <v>Funding</v>
      </c>
      <c r="L13" s="76" t="str">
        <f t="shared" ca="1" si="3"/>
        <v>Funding</v>
      </c>
      <c r="M13" s="76" t="str">
        <f t="shared" ca="1" si="3"/>
        <v>Stable</v>
      </c>
      <c r="N13" s="76" t="str">
        <f t="shared" ca="1" si="5"/>
        <v>Stable</v>
      </c>
      <c r="O13" s="76" t="str">
        <f t="shared" ca="1" si="5"/>
        <v>Funding</v>
      </c>
      <c r="P13" s="76" t="str">
        <f t="shared" ca="1" si="5"/>
        <v>Amount</v>
      </c>
      <c r="Q13" s="76" t="str">
        <f t="shared" ca="1" si="4"/>
        <v>Stable</v>
      </c>
      <c r="R13" s="76" t="str">
        <f t="shared" ca="1" si="4"/>
        <v>Funding</v>
      </c>
      <c r="S13" s="76" t="str">
        <f t="shared" ca="1" si="4"/>
        <v>Stable</v>
      </c>
      <c r="T13" s="76" t="str">
        <f t="shared" ca="1" si="4"/>
        <v>Funding</v>
      </c>
      <c r="U13" s="76" t="str">
        <f t="shared" ca="1" si="4"/>
        <v>Stable</v>
      </c>
      <c r="V13" s="76" t="str">
        <f t="shared" ca="1" si="4"/>
        <v>Stable</v>
      </c>
      <c r="W13" s="76" t="str">
        <f t="shared" ca="1" si="4"/>
        <v>Amount</v>
      </c>
      <c r="X13" s="76" t="str">
        <f t="shared" ca="1" si="4"/>
        <v>Amount</v>
      </c>
      <c r="Y13" s="76" t="str">
        <f t="shared" ca="1" si="4"/>
        <v>Amount</v>
      </c>
      <c r="Z13" s="76" t="str">
        <f t="shared" ca="1" si="4"/>
        <v>Funding</v>
      </c>
      <c r="AA13" s="76" t="str">
        <f t="shared" ca="1" si="4"/>
        <v>Stable</v>
      </c>
      <c r="AB13" s="76" t="str">
        <f t="shared" ca="1" si="4"/>
        <v>of</v>
      </c>
      <c r="AC13" s="76" t="str">
        <f t="shared" ca="1" si="4"/>
        <v>Amount</v>
      </c>
      <c r="AD13" s="76" t="str">
        <f t="shared" ca="1" si="4"/>
        <v>of</v>
      </c>
      <c r="AE13" s="76" t="str">
        <f t="shared" ca="1" si="4"/>
        <v>Stable</v>
      </c>
    </row>
    <row r="15" spans="2:31" x14ac:dyDescent="0.3">
      <c r="D15" s="107" t="s">
        <v>180</v>
      </c>
      <c r="E15" s="106" t="s">
        <v>179</v>
      </c>
      <c r="K15" s="106" t="s">
        <v>276</v>
      </c>
      <c r="O15" s="88" t="s">
        <v>275</v>
      </c>
      <c r="T15" s="90"/>
    </row>
    <row r="16" spans="2:31" x14ac:dyDescent="0.3">
      <c r="D16" s="98" t="s">
        <v>218</v>
      </c>
      <c r="E16" s="100">
        <v>1</v>
      </c>
      <c r="K16" s="98" t="s">
        <v>267</v>
      </c>
      <c r="L16" s="88">
        <v>18</v>
      </c>
      <c r="M16" s="122"/>
      <c r="N16" s="100"/>
      <c r="O16" s="105"/>
      <c r="T16" s="90"/>
      <c r="X16" s="91"/>
      <c r="AD16" s="91"/>
    </row>
    <row r="17" spans="3:27" x14ac:dyDescent="0.3">
      <c r="D17" s="98" t="s">
        <v>217</v>
      </c>
      <c r="E17" s="100">
        <v>1</v>
      </c>
      <c r="K17" s="98" t="s">
        <v>265</v>
      </c>
      <c r="L17" s="88">
        <v>12</v>
      </c>
      <c r="M17" s="122"/>
      <c r="N17" s="100"/>
      <c r="T17" s="90"/>
    </row>
    <row r="18" spans="3:27" x14ac:dyDescent="0.3">
      <c r="D18" s="98" t="s">
        <v>274</v>
      </c>
      <c r="E18" s="100">
        <v>1</v>
      </c>
      <c r="K18" s="98" t="s">
        <v>274</v>
      </c>
      <c r="L18" s="88">
        <v>2</v>
      </c>
      <c r="M18" s="122"/>
      <c r="N18" s="100"/>
      <c r="T18" s="104"/>
      <c r="U18" s="103"/>
      <c r="V18" s="103"/>
      <c r="W18" s="103"/>
      <c r="X18" s="103"/>
      <c r="Y18" s="103"/>
      <c r="Z18" s="103"/>
      <c r="AA18" s="102"/>
    </row>
    <row r="19" spans="3:27" x14ac:dyDescent="0.3">
      <c r="D19" s="98" t="s">
        <v>273</v>
      </c>
      <c r="E19" s="100">
        <v>0.9</v>
      </c>
      <c r="K19" s="98" t="s">
        <v>259</v>
      </c>
      <c r="L19" s="88">
        <v>8</v>
      </c>
      <c r="M19" s="122"/>
      <c r="N19" s="100"/>
      <c r="T19" s="101"/>
      <c r="U19" s="91" t="s">
        <v>272</v>
      </c>
      <c r="V19" s="91"/>
      <c r="W19" s="91"/>
      <c r="X19" s="91"/>
      <c r="Y19" s="91"/>
      <c r="Z19" s="91"/>
      <c r="AA19" s="96"/>
    </row>
    <row r="20" spans="3:27" x14ac:dyDescent="0.3">
      <c r="D20" s="98" t="s">
        <v>271</v>
      </c>
      <c r="E20" s="100">
        <v>0.8</v>
      </c>
      <c r="K20" s="98" t="s">
        <v>270</v>
      </c>
      <c r="L20" s="88">
        <v>20</v>
      </c>
      <c r="M20" s="122"/>
      <c r="N20" s="100"/>
      <c r="T20" s="101"/>
      <c r="U20" s="91"/>
      <c r="V20" s="99" t="s">
        <v>218</v>
      </c>
      <c r="W20" s="91"/>
      <c r="X20" s="91"/>
      <c r="Y20" s="91"/>
      <c r="Z20" s="91"/>
      <c r="AA20" s="96"/>
    </row>
    <row r="21" spans="3:27" x14ac:dyDescent="0.3">
      <c r="D21" s="98" t="s">
        <v>269</v>
      </c>
      <c r="E21" s="100">
        <v>0.5</v>
      </c>
      <c r="K21" s="98" t="s">
        <v>268</v>
      </c>
      <c r="L21" s="88">
        <v>8</v>
      </c>
      <c r="M21" s="122"/>
      <c r="N21" s="100"/>
      <c r="T21" s="97"/>
      <c r="U21" s="91"/>
      <c r="V21" s="91" t="s">
        <v>268</v>
      </c>
      <c r="W21" s="91"/>
      <c r="X21" s="91"/>
      <c r="Y21" s="91"/>
      <c r="Z21" s="91"/>
      <c r="AA21" s="96"/>
    </row>
    <row r="22" spans="3:27" x14ac:dyDescent="0.3">
      <c r="D22" s="98" t="s">
        <v>267</v>
      </c>
      <c r="E22" s="100">
        <v>0</v>
      </c>
      <c r="K22" s="98" t="s">
        <v>266</v>
      </c>
      <c r="L22" s="88">
        <v>80</v>
      </c>
      <c r="M22" s="123"/>
      <c r="N22" s="100"/>
      <c r="T22" s="97"/>
      <c r="U22" s="91"/>
      <c r="V22" s="91" t="s">
        <v>263</v>
      </c>
      <c r="W22" s="91"/>
      <c r="X22" s="91"/>
      <c r="Y22" s="91"/>
      <c r="Z22" s="91"/>
      <c r="AA22" s="96"/>
    </row>
    <row r="23" spans="3:27" x14ac:dyDescent="0.3">
      <c r="D23" s="98" t="s">
        <v>265</v>
      </c>
      <c r="E23" s="100">
        <v>0</v>
      </c>
      <c r="K23" s="98" t="s">
        <v>264</v>
      </c>
      <c r="L23" s="88">
        <v>24</v>
      </c>
      <c r="M23" s="122"/>
      <c r="N23" s="100"/>
      <c r="T23" s="97"/>
      <c r="U23" s="91"/>
      <c r="V23" s="91"/>
      <c r="W23" s="91"/>
      <c r="X23" s="91"/>
      <c r="Y23" s="91"/>
      <c r="Z23" s="91"/>
      <c r="AA23" s="96"/>
    </row>
    <row r="24" spans="3:27" x14ac:dyDescent="0.3">
      <c r="D24" s="98" t="s">
        <v>213</v>
      </c>
      <c r="E24" s="100">
        <v>0</v>
      </c>
      <c r="I24" s="98"/>
      <c r="K24" s="98" t="s">
        <v>263</v>
      </c>
      <c r="L24" s="88">
        <v>6</v>
      </c>
      <c r="M24" s="122"/>
      <c r="N24" s="100"/>
      <c r="Q24" s="91"/>
      <c r="R24" s="91"/>
      <c r="S24" s="90"/>
      <c r="T24" s="97"/>
      <c r="U24" s="91"/>
      <c r="V24" s="99" t="s">
        <v>217</v>
      </c>
      <c r="W24" s="91"/>
      <c r="X24" s="91"/>
      <c r="Y24" s="91"/>
      <c r="Z24" s="91"/>
      <c r="AA24" s="96"/>
    </row>
    <row r="25" spans="3:27" x14ac:dyDescent="0.3">
      <c r="D25" s="98" t="s">
        <v>258</v>
      </c>
      <c r="E25" s="100">
        <v>0</v>
      </c>
      <c r="F25" s="90"/>
      <c r="G25" s="91"/>
      <c r="I25" s="98"/>
      <c r="K25" s="98" t="s">
        <v>262</v>
      </c>
      <c r="L25" s="88">
        <v>22</v>
      </c>
      <c r="M25" s="122"/>
      <c r="N25" s="100"/>
      <c r="T25" s="97"/>
      <c r="U25" s="91"/>
      <c r="V25" s="91" t="s">
        <v>261</v>
      </c>
      <c r="W25" s="91"/>
      <c r="X25" s="91"/>
      <c r="Y25" s="91"/>
      <c r="Z25" s="91"/>
      <c r="AA25" s="96"/>
    </row>
    <row r="26" spans="3:27" x14ac:dyDescent="0.3">
      <c r="D26" s="98" t="s">
        <v>256</v>
      </c>
      <c r="E26" s="100">
        <v>0</v>
      </c>
      <c r="F26" s="91"/>
      <c r="H26" s="91"/>
      <c r="I26" s="91"/>
      <c r="K26" s="98" t="s">
        <v>260</v>
      </c>
      <c r="L26" s="88">
        <v>80</v>
      </c>
      <c r="M26" s="122"/>
      <c r="N26" s="100"/>
      <c r="T26" s="97"/>
      <c r="U26" s="91"/>
      <c r="V26" s="91" t="s">
        <v>259</v>
      </c>
      <c r="W26" s="91"/>
      <c r="X26" s="91"/>
      <c r="Y26" s="91"/>
      <c r="Z26" s="91"/>
      <c r="AA26" s="96"/>
    </row>
    <row r="27" spans="3:27" x14ac:dyDescent="0.3">
      <c r="K27" s="98" t="s">
        <v>213</v>
      </c>
      <c r="L27" s="88">
        <v>80</v>
      </c>
      <c r="M27" s="122"/>
      <c r="T27" s="97"/>
      <c r="U27" s="91"/>
      <c r="V27" s="91"/>
      <c r="W27" s="91"/>
      <c r="X27" s="91"/>
      <c r="Y27" s="91"/>
      <c r="Z27" s="91"/>
      <c r="AA27" s="96"/>
    </row>
    <row r="28" spans="3:27" x14ac:dyDescent="0.3">
      <c r="K28" s="98" t="s">
        <v>258</v>
      </c>
      <c r="L28" s="88">
        <v>4</v>
      </c>
      <c r="M28" s="122"/>
      <c r="T28" s="97"/>
      <c r="U28" s="91"/>
      <c r="V28" s="99" t="s">
        <v>257</v>
      </c>
      <c r="W28" s="91"/>
      <c r="X28" s="91"/>
      <c r="Y28" s="91"/>
      <c r="Z28" s="91"/>
      <c r="AA28" s="96"/>
    </row>
    <row r="29" spans="3:27" x14ac:dyDescent="0.3">
      <c r="D29" s="98"/>
      <c r="K29" s="98" t="s">
        <v>256</v>
      </c>
      <c r="L29" s="88">
        <v>22</v>
      </c>
      <c r="M29" s="122"/>
      <c r="T29" s="97"/>
      <c r="U29" s="91"/>
      <c r="V29" s="91"/>
      <c r="W29" s="91" t="s">
        <v>255</v>
      </c>
      <c r="X29" s="91"/>
      <c r="Y29" s="91"/>
      <c r="Z29" s="91"/>
      <c r="AA29" s="96"/>
    </row>
    <row r="30" spans="3:27" x14ac:dyDescent="0.3">
      <c r="T30" s="97"/>
      <c r="U30" s="91"/>
      <c r="V30" s="91"/>
      <c r="W30" s="91" t="s">
        <v>254</v>
      </c>
      <c r="X30" s="91"/>
      <c r="Y30" s="91"/>
      <c r="Z30" s="91"/>
      <c r="AA30" s="96"/>
    </row>
    <row r="31" spans="3:27" x14ac:dyDescent="0.3">
      <c r="C31" s="92">
        <v>1</v>
      </c>
      <c r="D31" s="92" t="s">
        <v>253</v>
      </c>
      <c r="T31" s="97"/>
      <c r="U31" s="91"/>
      <c r="V31" s="91"/>
      <c r="W31" s="91" t="s">
        <v>252</v>
      </c>
      <c r="X31" s="91"/>
      <c r="Y31" s="91"/>
      <c r="Z31" s="91"/>
      <c r="AA31" s="96"/>
    </row>
    <row r="32" spans="3:27" x14ac:dyDescent="0.3">
      <c r="C32" s="92">
        <v>2</v>
      </c>
      <c r="D32" s="92" t="s">
        <v>251</v>
      </c>
      <c r="T32" s="95"/>
      <c r="U32" s="94"/>
      <c r="V32" s="94"/>
      <c r="W32" s="94"/>
      <c r="X32" s="94"/>
      <c r="Y32" s="94"/>
      <c r="Z32" s="94"/>
      <c r="AA32" s="93"/>
    </row>
    <row r="33" spans="3:6" x14ac:dyDescent="0.3">
      <c r="C33" s="92">
        <v>3</v>
      </c>
      <c r="D33" s="92" t="s">
        <v>250</v>
      </c>
    </row>
    <row r="34" spans="3:6" x14ac:dyDescent="0.3">
      <c r="C34" s="92">
        <v>4</v>
      </c>
      <c r="D34" s="92" t="s">
        <v>249</v>
      </c>
    </row>
    <row r="35" spans="3:6" x14ac:dyDescent="0.3">
      <c r="E35" s="91"/>
      <c r="F35" s="90"/>
    </row>
    <row r="36" spans="3:6" x14ac:dyDescent="0.3">
      <c r="D36" s="91"/>
      <c r="E36" s="91"/>
      <c r="F36" s="90"/>
    </row>
  </sheetData>
  <mergeCells count="1">
    <mergeCell ref="N7:P9"/>
  </mergeCell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15318-B243-BC45-880C-E92042EE4964}">
  <sheetPr>
    <tabColor rgb="FFFFFF00"/>
  </sheetPr>
  <dimension ref="B2:AE32"/>
  <sheetViews>
    <sheetView zoomScale="70" zoomScaleNormal="70" workbookViewId="0"/>
  </sheetViews>
  <sheetFormatPr baseColWidth="10" defaultColWidth="8.83203125" defaultRowHeight="26" x14ac:dyDescent="0.3"/>
  <cols>
    <col min="1" max="1" width="8.83203125" style="88"/>
    <col min="2" max="2" width="8.83203125" style="88" customWidth="1"/>
    <col min="3" max="3" width="10.83203125" style="88" customWidth="1"/>
    <col min="4" max="4" width="22.33203125" style="88" customWidth="1"/>
    <col min="5" max="6" width="8.83203125" style="88"/>
    <col min="7" max="7" width="12.6640625" style="88" customWidth="1"/>
    <col min="8" max="12" width="8.83203125" style="88"/>
    <col min="13" max="13" width="11.1640625" style="88" bestFit="1" customWidth="1"/>
    <col min="14" max="14" width="14.33203125" style="88" customWidth="1"/>
    <col min="15" max="15" width="17.33203125" style="88" customWidth="1"/>
    <col min="16" max="16" width="16.33203125" style="88" customWidth="1"/>
    <col min="17" max="26" width="8.83203125" style="88"/>
    <col min="27" max="27" width="13.33203125" style="88" customWidth="1"/>
    <col min="28" max="16384" width="8.83203125" style="88"/>
  </cols>
  <sheetData>
    <row r="2" spans="2:31" x14ac:dyDescent="0.3">
      <c r="B2" s="76" t="str">
        <f t="shared" ref="B2:K6" ca="1" si="0">VLOOKUP(RANDBETWEEN(1,4),table_asf,2,0)</f>
        <v>of</v>
      </c>
      <c r="C2" s="76" t="str">
        <f t="shared" ca="1" si="0"/>
        <v>Stable</v>
      </c>
      <c r="D2" s="76" t="str">
        <f t="shared" ca="1" si="0"/>
        <v>Funding</v>
      </c>
      <c r="E2" s="76" t="str">
        <f t="shared" ca="1" si="0"/>
        <v>Required</v>
      </c>
      <c r="F2" s="76" t="str">
        <f t="shared" ca="1" si="0"/>
        <v>Required</v>
      </c>
      <c r="G2" s="76" t="str">
        <f t="shared" ca="1" si="0"/>
        <v>of</v>
      </c>
      <c r="H2" s="76" t="str">
        <f t="shared" ca="1" si="0"/>
        <v>of</v>
      </c>
      <c r="I2" s="76" t="str">
        <f t="shared" ca="1" si="0"/>
        <v>Funding</v>
      </c>
      <c r="J2" s="76" t="str">
        <f t="shared" ca="1" si="0"/>
        <v>Funding</v>
      </c>
      <c r="K2" s="76" t="str">
        <f t="shared" ca="1" si="0"/>
        <v>Funding</v>
      </c>
      <c r="L2" s="76" t="str">
        <f t="shared" ref="L2:U6" ca="1" si="1">VLOOKUP(RANDBETWEEN(1,4),table_asf,2,0)</f>
        <v>Required</v>
      </c>
      <c r="M2" s="76" t="str">
        <f t="shared" ca="1" si="1"/>
        <v>Required</v>
      </c>
      <c r="N2" s="76" t="str">
        <f t="shared" ca="1" si="1"/>
        <v>Stable</v>
      </c>
      <c r="O2" s="76" t="str">
        <f t="shared" ca="1" si="1"/>
        <v>of</v>
      </c>
      <c r="P2" s="76" t="str">
        <f t="shared" ca="1" si="1"/>
        <v>Stable</v>
      </c>
      <c r="Q2" s="76" t="str">
        <f t="shared" ca="1" si="1"/>
        <v>Stable</v>
      </c>
      <c r="R2" s="76" t="str">
        <f t="shared" ca="1" si="1"/>
        <v>Required</v>
      </c>
      <c r="S2" s="76" t="str">
        <f t="shared" ca="1" si="1"/>
        <v>Funding</v>
      </c>
      <c r="T2" s="76" t="str">
        <f t="shared" ca="1" si="1"/>
        <v>Stable</v>
      </c>
      <c r="U2" s="76" t="str">
        <f t="shared" ca="1" si="1"/>
        <v>Stable</v>
      </c>
      <c r="V2" s="76" t="str">
        <f t="shared" ref="V2:AE6" ca="1" si="2">VLOOKUP(RANDBETWEEN(1,4),table_asf,2,0)</f>
        <v>Required</v>
      </c>
      <c r="W2" s="76" t="str">
        <f t="shared" ca="1" si="2"/>
        <v>Stable</v>
      </c>
      <c r="X2" s="76" t="str">
        <f t="shared" ca="1" si="2"/>
        <v>Stable</v>
      </c>
      <c r="Y2" s="76" t="str">
        <f t="shared" ca="1" si="2"/>
        <v>Stable</v>
      </c>
      <c r="Z2" s="76" t="str">
        <f t="shared" ca="1" si="2"/>
        <v>Required</v>
      </c>
      <c r="AA2" s="76" t="str">
        <f t="shared" ca="1" si="2"/>
        <v>Required</v>
      </c>
      <c r="AB2" s="76" t="str">
        <f t="shared" ca="1" si="2"/>
        <v>Required</v>
      </c>
      <c r="AC2" s="76" t="str">
        <f t="shared" ca="1" si="2"/>
        <v>of</v>
      </c>
      <c r="AD2" s="76" t="str">
        <f t="shared" ca="1" si="2"/>
        <v>Stable</v>
      </c>
      <c r="AE2" s="76" t="str">
        <f t="shared" ca="1" si="2"/>
        <v>Required</v>
      </c>
    </row>
    <row r="3" spans="2:31" x14ac:dyDescent="0.3">
      <c r="B3" s="76" t="str">
        <f t="shared" ca="1" si="0"/>
        <v>Required</v>
      </c>
      <c r="C3" s="76" t="str">
        <f t="shared" ca="1" si="0"/>
        <v>of</v>
      </c>
      <c r="D3" s="76" t="str">
        <f t="shared" ca="1" si="0"/>
        <v>Funding</v>
      </c>
      <c r="E3" s="76" t="str">
        <f t="shared" ca="1" si="0"/>
        <v>of</v>
      </c>
      <c r="F3" s="76" t="str">
        <f t="shared" ca="1" si="0"/>
        <v>Stable</v>
      </c>
      <c r="G3" s="76" t="str">
        <f t="shared" ca="1" si="0"/>
        <v>of</v>
      </c>
      <c r="H3" s="76" t="str">
        <f t="shared" ca="1" si="0"/>
        <v>of</v>
      </c>
      <c r="I3" s="76" t="str">
        <f t="shared" ca="1" si="0"/>
        <v>Required</v>
      </c>
      <c r="J3" s="76" t="str">
        <f t="shared" ca="1" si="0"/>
        <v>Funding</v>
      </c>
      <c r="K3" s="76" t="str">
        <f t="shared" ca="1" si="0"/>
        <v>Required</v>
      </c>
      <c r="L3" s="76" t="str">
        <f t="shared" ca="1" si="1"/>
        <v>Required</v>
      </c>
      <c r="M3" s="76" t="str">
        <f t="shared" ca="1" si="1"/>
        <v>Required</v>
      </c>
      <c r="N3" s="76" t="str">
        <f t="shared" ca="1" si="1"/>
        <v>Funding</v>
      </c>
      <c r="O3" s="76" t="str">
        <f t="shared" ca="1" si="1"/>
        <v>Required</v>
      </c>
      <c r="P3" s="76" t="str">
        <f t="shared" ca="1" si="1"/>
        <v>Funding</v>
      </c>
      <c r="Q3" s="76" t="str">
        <f t="shared" ca="1" si="1"/>
        <v>Funding</v>
      </c>
      <c r="R3" s="76" t="str">
        <f t="shared" ca="1" si="1"/>
        <v>Required</v>
      </c>
      <c r="S3" s="76" t="str">
        <f t="shared" ca="1" si="1"/>
        <v>of</v>
      </c>
      <c r="T3" s="76" t="str">
        <f t="shared" ca="1" si="1"/>
        <v>Stable</v>
      </c>
      <c r="U3" s="76" t="str">
        <f t="shared" ca="1" si="1"/>
        <v>Funding</v>
      </c>
      <c r="V3" s="76" t="str">
        <f t="shared" ca="1" si="2"/>
        <v>Funding</v>
      </c>
      <c r="W3" s="76" t="str">
        <f t="shared" ca="1" si="2"/>
        <v>Required</v>
      </c>
      <c r="X3" s="76" t="str">
        <f t="shared" ca="1" si="2"/>
        <v>Required</v>
      </c>
      <c r="Y3" s="76" t="str">
        <f t="shared" ca="1" si="2"/>
        <v>Required</v>
      </c>
      <c r="Z3" s="76" t="str">
        <f t="shared" ca="1" si="2"/>
        <v>Required</v>
      </c>
      <c r="AA3" s="76" t="str">
        <f t="shared" ca="1" si="2"/>
        <v>Funding</v>
      </c>
      <c r="AB3" s="76" t="str">
        <f t="shared" ca="1" si="2"/>
        <v>Funding</v>
      </c>
      <c r="AC3" s="76" t="str">
        <f t="shared" ca="1" si="2"/>
        <v>Funding</v>
      </c>
      <c r="AD3" s="76" t="str">
        <f t="shared" ca="1" si="2"/>
        <v>Stable</v>
      </c>
      <c r="AE3" s="76" t="str">
        <f t="shared" ca="1" si="2"/>
        <v>Stable</v>
      </c>
    </row>
    <row r="4" spans="2:31" x14ac:dyDescent="0.3">
      <c r="B4" s="76" t="str">
        <f t="shared" ca="1" si="0"/>
        <v>of</v>
      </c>
      <c r="C4" s="76" t="str">
        <f t="shared" ca="1" si="0"/>
        <v>Required</v>
      </c>
      <c r="D4" s="76" t="str">
        <f t="shared" ca="1" si="0"/>
        <v>of</v>
      </c>
      <c r="E4" s="76" t="str">
        <f t="shared" ca="1" si="0"/>
        <v>Stable</v>
      </c>
      <c r="F4" s="76" t="str">
        <f t="shared" ca="1" si="0"/>
        <v>Required</v>
      </c>
      <c r="G4" s="76" t="str">
        <f t="shared" ca="1" si="0"/>
        <v>Funding</v>
      </c>
      <c r="H4" s="76" t="str">
        <f t="shared" ca="1" si="0"/>
        <v>Stable</v>
      </c>
      <c r="I4" s="76" t="str">
        <f t="shared" ca="1" si="0"/>
        <v>Funding</v>
      </c>
      <c r="J4" s="76" t="str">
        <f t="shared" ca="1" si="0"/>
        <v>Required</v>
      </c>
      <c r="K4" s="76" t="str">
        <f t="shared" ca="1" si="0"/>
        <v>Required</v>
      </c>
      <c r="L4" s="76" t="str">
        <f t="shared" ca="1" si="1"/>
        <v>Stable</v>
      </c>
      <c r="M4" s="76" t="str">
        <f t="shared" ca="1" si="1"/>
        <v>Required</v>
      </c>
      <c r="N4" s="76" t="str">
        <f t="shared" ca="1" si="1"/>
        <v>Stable</v>
      </c>
      <c r="O4" s="76" t="str">
        <f t="shared" ca="1" si="1"/>
        <v>Stable</v>
      </c>
      <c r="P4" s="76" t="str">
        <f t="shared" ca="1" si="1"/>
        <v>Funding</v>
      </c>
      <c r="Q4" s="76" t="str">
        <f t="shared" ca="1" si="1"/>
        <v>Required</v>
      </c>
      <c r="R4" s="76" t="str">
        <f t="shared" ca="1" si="1"/>
        <v>Funding</v>
      </c>
      <c r="S4" s="76" t="str">
        <f t="shared" ca="1" si="1"/>
        <v>Stable</v>
      </c>
      <c r="T4" s="76" t="str">
        <f t="shared" ca="1" si="1"/>
        <v>of</v>
      </c>
      <c r="U4" s="76" t="str">
        <f t="shared" ca="1" si="1"/>
        <v>Funding</v>
      </c>
      <c r="V4" s="76" t="str">
        <f t="shared" ca="1" si="2"/>
        <v>Required</v>
      </c>
      <c r="W4" s="76" t="str">
        <f t="shared" ca="1" si="2"/>
        <v>Funding</v>
      </c>
      <c r="X4" s="76" t="str">
        <f t="shared" ca="1" si="2"/>
        <v>Stable</v>
      </c>
      <c r="Y4" s="76" t="str">
        <f t="shared" ca="1" si="2"/>
        <v>Funding</v>
      </c>
      <c r="Z4" s="76" t="str">
        <f t="shared" ca="1" si="2"/>
        <v>Funding</v>
      </c>
      <c r="AA4" s="76" t="str">
        <f t="shared" ca="1" si="2"/>
        <v>Stable</v>
      </c>
      <c r="AB4" s="76" t="str">
        <f t="shared" ca="1" si="2"/>
        <v>of</v>
      </c>
      <c r="AC4" s="76" t="str">
        <f t="shared" ca="1" si="2"/>
        <v>Required</v>
      </c>
      <c r="AD4" s="76" t="str">
        <f t="shared" ca="1" si="2"/>
        <v>Required</v>
      </c>
      <c r="AE4" s="76" t="str">
        <f t="shared" ca="1" si="2"/>
        <v>Stable</v>
      </c>
    </row>
    <row r="5" spans="2:31" x14ac:dyDescent="0.3">
      <c r="B5" s="76" t="str">
        <f t="shared" ca="1" si="0"/>
        <v>of</v>
      </c>
      <c r="C5" s="76" t="str">
        <f t="shared" ca="1" si="0"/>
        <v>Required</v>
      </c>
      <c r="D5" s="76" t="str">
        <f t="shared" ca="1" si="0"/>
        <v>Stable</v>
      </c>
      <c r="E5" s="76" t="str">
        <f t="shared" ca="1" si="0"/>
        <v>of</v>
      </c>
      <c r="F5" s="76" t="str">
        <f t="shared" ca="1" si="0"/>
        <v>Funding</v>
      </c>
      <c r="G5" s="76" t="str">
        <f t="shared" ca="1" si="0"/>
        <v>Stable</v>
      </c>
      <c r="H5" s="76" t="str">
        <f t="shared" ca="1" si="0"/>
        <v>of</v>
      </c>
      <c r="I5" s="76" t="str">
        <f t="shared" ca="1" si="0"/>
        <v>Stable</v>
      </c>
      <c r="J5" s="76" t="str">
        <f t="shared" ca="1" si="0"/>
        <v>of</v>
      </c>
      <c r="K5" s="76" t="str">
        <f t="shared" ca="1" si="0"/>
        <v>Stable</v>
      </c>
      <c r="L5" s="76" t="str">
        <f t="shared" ca="1" si="1"/>
        <v>of</v>
      </c>
      <c r="M5" s="76" t="str">
        <f t="shared" ca="1" si="1"/>
        <v>of</v>
      </c>
      <c r="N5" s="76" t="str">
        <f t="shared" ca="1" si="1"/>
        <v>Funding</v>
      </c>
      <c r="O5" s="76" t="str">
        <f t="shared" ca="1" si="1"/>
        <v>Stable</v>
      </c>
      <c r="P5" s="76" t="str">
        <f t="shared" ca="1" si="1"/>
        <v>of</v>
      </c>
      <c r="Q5" s="76" t="str">
        <f t="shared" ca="1" si="1"/>
        <v>Funding</v>
      </c>
      <c r="R5" s="76" t="str">
        <f t="shared" ca="1" si="1"/>
        <v>Required</v>
      </c>
      <c r="S5" s="76" t="str">
        <f t="shared" ca="1" si="1"/>
        <v>Required</v>
      </c>
      <c r="T5" s="76" t="str">
        <f t="shared" ca="1" si="1"/>
        <v>Funding</v>
      </c>
      <c r="U5" s="76" t="str">
        <f t="shared" ca="1" si="1"/>
        <v>Required</v>
      </c>
      <c r="V5" s="76" t="str">
        <f t="shared" ca="1" si="2"/>
        <v>Stable</v>
      </c>
      <c r="W5" s="76" t="str">
        <f t="shared" ca="1" si="2"/>
        <v>Funding</v>
      </c>
      <c r="X5" s="76" t="str">
        <f t="shared" ca="1" si="2"/>
        <v>Required</v>
      </c>
      <c r="Y5" s="76" t="str">
        <f t="shared" ca="1" si="2"/>
        <v>Stable</v>
      </c>
      <c r="Z5" s="76" t="str">
        <f t="shared" ca="1" si="2"/>
        <v>Stable</v>
      </c>
      <c r="AA5" s="76" t="str">
        <f t="shared" ca="1" si="2"/>
        <v>Required</v>
      </c>
      <c r="AB5" s="76" t="str">
        <f t="shared" ca="1" si="2"/>
        <v>Required</v>
      </c>
      <c r="AC5" s="76" t="str">
        <f t="shared" ca="1" si="2"/>
        <v>Stable</v>
      </c>
      <c r="AD5" s="76" t="str">
        <f t="shared" ca="1" si="2"/>
        <v>Funding</v>
      </c>
      <c r="AE5" s="76" t="str">
        <f t="shared" ca="1" si="2"/>
        <v>of</v>
      </c>
    </row>
    <row r="6" spans="2:31" x14ac:dyDescent="0.3">
      <c r="B6" s="76" t="str">
        <f t="shared" ca="1" si="0"/>
        <v>of</v>
      </c>
      <c r="C6" s="76" t="str">
        <f t="shared" ca="1" si="0"/>
        <v>Funding</v>
      </c>
      <c r="D6" s="76" t="str">
        <f t="shared" ca="1" si="0"/>
        <v>of</v>
      </c>
      <c r="E6" s="76" t="str">
        <f t="shared" ca="1" si="0"/>
        <v>Required</v>
      </c>
      <c r="F6" s="76" t="str">
        <f t="shared" ca="1" si="0"/>
        <v>Stable</v>
      </c>
      <c r="G6" s="76" t="str">
        <f t="shared" ca="1" si="0"/>
        <v>Stable</v>
      </c>
      <c r="H6" s="76" t="str">
        <f t="shared" ca="1" si="0"/>
        <v>Funding</v>
      </c>
      <c r="I6" s="76" t="str">
        <f t="shared" ca="1" si="0"/>
        <v>Stable</v>
      </c>
      <c r="J6" s="76" t="str">
        <f t="shared" ca="1" si="0"/>
        <v>Stable</v>
      </c>
      <c r="K6" s="76" t="str">
        <f t="shared" ca="1" si="0"/>
        <v>of</v>
      </c>
      <c r="L6" s="76" t="str">
        <f t="shared" ca="1" si="1"/>
        <v>Stable</v>
      </c>
      <c r="M6" s="76" t="str">
        <f t="shared" ca="1" si="1"/>
        <v>Required</v>
      </c>
      <c r="N6" s="76" t="str">
        <f t="shared" ca="1" si="1"/>
        <v>Funding</v>
      </c>
      <c r="O6" s="76" t="str">
        <f t="shared" ca="1" si="1"/>
        <v>Funding</v>
      </c>
      <c r="P6" s="76" t="str">
        <f t="shared" ca="1" si="1"/>
        <v>Required</v>
      </c>
      <c r="Q6" s="76" t="str">
        <f t="shared" ca="1" si="1"/>
        <v>of</v>
      </c>
      <c r="R6" s="76" t="str">
        <f t="shared" ca="1" si="1"/>
        <v>of</v>
      </c>
      <c r="S6" s="76" t="str">
        <f t="shared" ca="1" si="1"/>
        <v>Stable</v>
      </c>
      <c r="T6" s="76" t="str">
        <f t="shared" ca="1" si="1"/>
        <v>of</v>
      </c>
      <c r="U6" s="76" t="str">
        <f t="shared" ca="1" si="1"/>
        <v>Required</v>
      </c>
      <c r="V6" s="76" t="str">
        <f t="shared" ca="1" si="2"/>
        <v>Required</v>
      </c>
      <c r="W6" s="76" t="str">
        <f t="shared" ca="1" si="2"/>
        <v>of</v>
      </c>
      <c r="X6" s="76" t="str">
        <f t="shared" ca="1" si="2"/>
        <v>Required</v>
      </c>
      <c r="Y6" s="76" t="str">
        <f t="shared" ca="1" si="2"/>
        <v>Required</v>
      </c>
      <c r="Z6" s="76" t="str">
        <f t="shared" ca="1" si="2"/>
        <v>Required</v>
      </c>
      <c r="AA6" s="76" t="str">
        <f t="shared" ca="1" si="2"/>
        <v>of</v>
      </c>
      <c r="AB6" s="76" t="str">
        <f t="shared" ca="1" si="2"/>
        <v>of</v>
      </c>
      <c r="AC6" s="76" t="str">
        <f t="shared" ca="1" si="2"/>
        <v>Stable</v>
      </c>
      <c r="AD6" s="76" t="str">
        <f t="shared" ca="1" si="2"/>
        <v>Required</v>
      </c>
      <c r="AE6" s="76" t="str">
        <f t="shared" ca="1" si="2"/>
        <v>Stable</v>
      </c>
    </row>
    <row r="7" spans="2:31" ht="26" customHeight="1" x14ac:dyDescent="0.3">
      <c r="B7" s="76" t="str">
        <f t="shared" ref="B7:M13" ca="1" si="3">VLOOKUP(RANDBETWEEN(1,4),table_asf,2,0)</f>
        <v>Required</v>
      </c>
      <c r="C7" s="76" t="str">
        <f t="shared" ca="1" si="3"/>
        <v>Stable</v>
      </c>
      <c r="D7" s="76" t="str">
        <f t="shared" ca="1" si="3"/>
        <v>Stable</v>
      </c>
      <c r="E7" s="76" t="str">
        <f t="shared" ca="1" si="3"/>
        <v>Stable</v>
      </c>
      <c r="F7" s="76" t="str">
        <f t="shared" ca="1" si="3"/>
        <v>Stable</v>
      </c>
      <c r="G7" s="76" t="str">
        <f t="shared" ca="1" si="3"/>
        <v>of</v>
      </c>
      <c r="H7" s="76" t="str">
        <f t="shared" ca="1" si="3"/>
        <v>Funding</v>
      </c>
      <c r="I7" s="76" t="str">
        <f t="shared" ca="1" si="3"/>
        <v>Stable</v>
      </c>
      <c r="J7" s="76" t="str">
        <f t="shared" ca="1" si="3"/>
        <v>of</v>
      </c>
      <c r="K7" s="76" t="str">
        <f t="shared" ca="1" si="3"/>
        <v>Funding</v>
      </c>
      <c r="L7" s="76" t="str">
        <f t="shared" ca="1" si="3"/>
        <v>Funding</v>
      </c>
      <c r="M7" s="76" t="str">
        <f t="shared" ca="1" si="3"/>
        <v>Required</v>
      </c>
      <c r="N7" s="261" t="s">
        <v>280</v>
      </c>
      <c r="O7" s="261"/>
      <c r="P7" s="261"/>
      <c r="Q7" s="76" t="str">
        <f t="shared" ref="Q7:AE13" ca="1" si="4">VLOOKUP(RANDBETWEEN(1,4),table_asf,2,0)</f>
        <v>of</v>
      </c>
      <c r="R7" s="76" t="str">
        <f t="shared" ca="1" si="4"/>
        <v>Required</v>
      </c>
      <c r="S7" s="76" t="str">
        <f t="shared" ca="1" si="4"/>
        <v>Funding</v>
      </c>
      <c r="T7" s="76" t="str">
        <f t="shared" ca="1" si="4"/>
        <v>Stable</v>
      </c>
      <c r="U7" s="76" t="str">
        <f t="shared" ca="1" si="4"/>
        <v>Required</v>
      </c>
      <c r="V7" s="76" t="str">
        <f t="shared" ca="1" si="4"/>
        <v>Required</v>
      </c>
      <c r="W7" s="76" t="str">
        <f t="shared" ca="1" si="4"/>
        <v>Required</v>
      </c>
      <c r="X7" s="76" t="str">
        <f t="shared" ca="1" si="4"/>
        <v>Stable</v>
      </c>
      <c r="Y7" s="76" t="str">
        <f t="shared" ca="1" si="4"/>
        <v>Required</v>
      </c>
      <c r="Z7" s="76" t="str">
        <f t="shared" ca="1" si="4"/>
        <v>Funding</v>
      </c>
      <c r="AA7" s="76" t="str">
        <f t="shared" ca="1" si="4"/>
        <v>Funding</v>
      </c>
      <c r="AB7" s="76" t="str">
        <f t="shared" ca="1" si="4"/>
        <v>of</v>
      </c>
      <c r="AC7" s="76" t="str">
        <f t="shared" ca="1" si="4"/>
        <v>of</v>
      </c>
      <c r="AD7" s="76" t="str">
        <f t="shared" ca="1" si="4"/>
        <v>Stable</v>
      </c>
      <c r="AE7" s="76" t="str">
        <f t="shared" ca="1" si="4"/>
        <v>Funding</v>
      </c>
    </row>
    <row r="8" spans="2:31" ht="26" customHeight="1" x14ac:dyDescent="0.3">
      <c r="B8" s="76" t="str">
        <f t="shared" ca="1" si="3"/>
        <v>Stable</v>
      </c>
      <c r="C8" s="76" t="str">
        <f t="shared" ca="1" si="3"/>
        <v>Stable</v>
      </c>
      <c r="D8" s="76" t="str">
        <f t="shared" ca="1" si="3"/>
        <v>of</v>
      </c>
      <c r="E8" s="76" t="str">
        <f t="shared" ca="1" si="3"/>
        <v>of</v>
      </c>
      <c r="F8" s="76" t="str">
        <f t="shared" ca="1" si="3"/>
        <v>Required</v>
      </c>
      <c r="G8" s="76" t="str">
        <f t="shared" ca="1" si="3"/>
        <v>Required</v>
      </c>
      <c r="H8" s="76" t="str">
        <f t="shared" ca="1" si="3"/>
        <v>of</v>
      </c>
      <c r="I8" s="76" t="str">
        <f t="shared" ca="1" si="3"/>
        <v>Stable</v>
      </c>
      <c r="J8" s="76" t="str">
        <f t="shared" ca="1" si="3"/>
        <v>Stable</v>
      </c>
      <c r="K8" s="76" t="str">
        <f t="shared" ca="1" si="3"/>
        <v>of</v>
      </c>
      <c r="L8" s="76" t="str">
        <f t="shared" ca="1" si="3"/>
        <v>Funding</v>
      </c>
      <c r="M8" s="76" t="str">
        <f t="shared" ca="1" si="3"/>
        <v>Required</v>
      </c>
      <c r="N8" s="261"/>
      <c r="O8" s="261"/>
      <c r="P8" s="261"/>
      <c r="Q8" s="76" t="str">
        <f t="shared" ca="1" si="4"/>
        <v>of</v>
      </c>
      <c r="R8" s="76" t="str">
        <f t="shared" ca="1" si="4"/>
        <v>of</v>
      </c>
      <c r="S8" s="76" t="str">
        <f t="shared" ca="1" si="4"/>
        <v>Required</v>
      </c>
      <c r="T8" s="76" t="str">
        <f t="shared" ca="1" si="4"/>
        <v>of</v>
      </c>
      <c r="U8" s="76" t="str">
        <f t="shared" ca="1" si="4"/>
        <v>Stable</v>
      </c>
      <c r="V8" s="76" t="str">
        <f t="shared" ca="1" si="4"/>
        <v>Stable</v>
      </c>
      <c r="W8" s="76" t="str">
        <f t="shared" ca="1" si="4"/>
        <v>Stable</v>
      </c>
      <c r="X8" s="76" t="str">
        <f t="shared" ca="1" si="4"/>
        <v>Funding</v>
      </c>
      <c r="Y8" s="76" t="str">
        <f t="shared" ca="1" si="4"/>
        <v>Stable</v>
      </c>
      <c r="Z8" s="76" t="str">
        <f t="shared" ca="1" si="4"/>
        <v>Funding</v>
      </c>
      <c r="AA8" s="76" t="str">
        <f t="shared" ca="1" si="4"/>
        <v>of</v>
      </c>
      <c r="AB8" s="76" t="str">
        <f t="shared" ca="1" si="4"/>
        <v>Funding</v>
      </c>
      <c r="AC8" s="76" t="str">
        <f t="shared" ca="1" si="4"/>
        <v>of</v>
      </c>
      <c r="AD8" s="76" t="str">
        <f t="shared" ca="1" si="4"/>
        <v>of</v>
      </c>
      <c r="AE8" s="76" t="str">
        <f t="shared" ca="1" si="4"/>
        <v>Funding</v>
      </c>
    </row>
    <row r="9" spans="2:31" ht="26" customHeight="1" x14ac:dyDescent="0.3">
      <c r="B9" s="76" t="str">
        <f t="shared" ca="1" si="3"/>
        <v>Required</v>
      </c>
      <c r="C9" s="76" t="str">
        <f t="shared" ca="1" si="3"/>
        <v>Required</v>
      </c>
      <c r="D9" s="76" t="str">
        <f t="shared" ca="1" si="3"/>
        <v>Stable</v>
      </c>
      <c r="E9" s="76" t="str">
        <f t="shared" ca="1" si="3"/>
        <v>Stable</v>
      </c>
      <c r="F9" s="76" t="str">
        <f t="shared" ca="1" si="3"/>
        <v>Stable</v>
      </c>
      <c r="G9" s="76" t="str">
        <f t="shared" ca="1" si="3"/>
        <v>Required</v>
      </c>
      <c r="H9" s="76" t="str">
        <f t="shared" ca="1" si="3"/>
        <v>Required</v>
      </c>
      <c r="I9" s="76" t="str">
        <f t="shared" ca="1" si="3"/>
        <v>Stable</v>
      </c>
      <c r="J9" s="76" t="str">
        <f t="shared" ca="1" si="3"/>
        <v>of</v>
      </c>
      <c r="K9" s="76" t="str">
        <f t="shared" ca="1" si="3"/>
        <v>Funding</v>
      </c>
      <c r="L9" s="76" t="str">
        <f t="shared" ca="1" si="3"/>
        <v>Funding</v>
      </c>
      <c r="M9" s="76" t="str">
        <f t="shared" ca="1" si="3"/>
        <v>Stable</v>
      </c>
      <c r="N9" s="261"/>
      <c r="O9" s="261"/>
      <c r="P9" s="261"/>
      <c r="Q9" s="76" t="str">
        <f t="shared" ca="1" si="4"/>
        <v>Stable</v>
      </c>
      <c r="R9" s="76" t="str">
        <f t="shared" ca="1" si="4"/>
        <v>Stable</v>
      </c>
      <c r="S9" s="76" t="str">
        <f t="shared" ca="1" si="4"/>
        <v>Funding</v>
      </c>
      <c r="T9" s="76" t="str">
        <f t="shared" ca="1" si="4"/>
        <v>Funding</v>
      </c>
      <c r="U9" s="76" t="str">
        <f t="shared" ca="1" si="4"/>
        <v>Required</v>
      </c>
      <c r="V9" s="76" t="str">
        <f t="shared" ca="1" si="4"/>
        <v>Required</v>
      </c>
      <c r="W9" s="76" t="str">
        <f t="shared" ca="1" si="4"/>
        <v>Funding</v>
      </c>
      <c r="X9" s="76" t="str">
        <f t="shared" ca="1" si="4"/>
        <v>of</v>
      </c>
      <c r="Y9" s="76" t="str">
        <f t="shared" ca="1" si="4"/>
        <v>Funding</v>
      </c>
      <c r="Z9" s="76" t="str">
        <f t="shared" ca="1" si="4"/>
        <v>Required</v>
      </c>
      <c r="AA9" s="76" t="str">
        <f t="shared" ca="1" si="4"/>
        <v>of</v>
      </c>
      <c r="AB9" s="76" t="str">
        <f t="shared" ca="1" si="4"/>
        <v>Required</v>
      </c>
      <c r="AC9" s="76" t="str">
        <f t="shared" ca="1" si="4"/>
        <v>Stable</v>
      </c>
      <c r="AD9" s="76" t="str">
        <f t="shared" ca="1" si="4"/>
        <v>Required</v>
      </c>
      <c r="AE9" s="76" t="str">
        <f t="shared" ca="1" si="4"/>
        <v>Stable</v>
      </c>
    </row>
    <row r="10" spans="2:31" ht="26" customHeight="1" x14ac:dyDescent="0.3">
      <c r="B10" s="76" t="str">
        <f t="shared" ca="1" si="3"/>
        <v>Funding</v>
      </c>
      <c r="C10" s="76" t="str">
        <f t="shared" ca="1" si="3"/>
        <v>Required</v>
      </c>
      <c r="D10" s="76" t="str">
        <f t="shared" ca="1" si="3"/>
        <v>Funding</v>
      </c>
      <c r="E10" s="76" t="str">
        <f t="shared" ca="1" si="3"/>
        <v>of</v>
      </c>
      <c r="F10" s="76" t="str">
        <f t="shared" ca="1" si="3"/>
        <v>of</v>
      </c>
      <c r="G10" s="76" t="str">
        <f t="shared" ca="1" si="3"/>
        <v>Funding</v>
      </c>
      <c r="H10" s="76" t="str">
        <f t="shared" ca="1" si="3"/>
        <v>of</v>
      </c>
      <c r="I10" s="76" t="str">
        <f t="shared" ca="1" si="3"/>
        <v>of</v>
      </c>
      <c r="J10" s="76" t="str">
        <f t="shared" ca="1" si="3"/>
        <v>of</v>
      </c>
      <c r="K10" s="76" t="str">
        <f t="shared" ca="1" si="3"/>
        <v>of</v>
      </c>
      <c r="L10" s="76" t="str">
        <f t="shared" ca="1" si="3"/>
        <v>Funding</v>
      </c>
      <c r="M10" s="76" t="str">
        <f t="shared" ca="1" si="3"/>
        <v>Required</v>
      </c>
      <c r="N10" s="76" t="str">
        <f t="shared" ref="N10:P13" ca="1" si="5">VLOOKUP(RANDBETWEEN(1,4),table_asf,2,0)</f>
        <v>Funding</v>
      </c>
      <c r="O10" s="76" t="str">
        <f t="shared" ca="1" si="5"/>
        <v>of</v>
      </c>
      <c r="P10" s="76" t="str">
        <f t="shared" ca="1" si="5"/>
        <v>Funding</v>
      </c>
      <c r="Q10" s="76" t="str">
        <f t="shared" ca="1" si="4"/>
        <v>of</v>
      </c>
      <c r="R10" s="76" t="str">
        <f t="shared" ca="1" si="4"/>
        <v>Required</v>
      </c>
      <c r="S10" s="76" t="str">
        <f t="shared" ca="1" si="4"/>
        <v>of</v>
      </c>
      <c r="T10" s="76" t="str">
        <f t="shared" ca="1" si="4"/>
        <v>Stable</v>
      </c>
      <c r="U10" s="76" t="str">
        <f t="shared" ca="1" si="4"/>
        <v>of</v>
      </c>
      <c r="V10" s="76" t="str">
        <f t="shared" ca="1" si="4"/>
        <v>of</v>
      </c>
      <c r="W10" s="76" t="str">
        <f t="shared" ca="1" si="4"/>
        <v>Stable</v>
      </c>
      <c r="X10" s="76" t="str">
        <f t="shared" ca="1" si="4"/>
        <v>of</v>
      </c>
      <c r="Y10" s="76" t="str">
        <f t="shared" ca="1" si="4"/>
        <v>Stable</v>
      </c>
      <c r="Z10" s="76" t="str">
        <f t="shared" ca="1" si="4"/>
        <v>Stable</v>
      </c>
      <c r="AA10" s="76" t="str">
        <f t="shared" ca="1" si="4"/>
        <v>Required</v>
      </c>
      <c r="AB10" s="76" t="str">
        <f t="shared" ca="1" si="4"/>
        <v>Required</v>
      </c>
      <c r="AC10" s="76" t="str">
        <f t="shared" ca="1" si="4"/>
        <v>of</v>
      </c>
      <c r="AD10" s="76" t="str">
        <f t="shared" ca="1" si="4"/>
        <v>Funding</v>
      </c>
      <c r="AE10" s="76" t="str">
        <f t="shared" ca="1" si="4"/>
        <v>Required</v>
      </c>
    </row>
    <row r="11" spans="2:31" ht="26" customHeight="1" x14ac:dyDescent="0.3">
      <c r="B11" s="76" t="str">
        <f t="shared" ca="1" si="3"/>
        <v>Required</v>
      </c>
      <c r="C11" s="76" t="str">
        <f t="shared" ca="1" si="3"/>
        <v>Required</v>
      </c>
      <c r="D11" s="76" t="str">
        <f t="shared" ca="1" si="3"/>
        <v>Stable</v>
      </c>
      <c r="E11" s="76" t="str">
        <f t="shared" ca="1" si="3"/>
        <v>Required</v>
      </c>
      <c r="F11" s="76" t="str">
        <f t="shared" ca="1" si="3"/>
        <v>Required</v>
      </c>
      <c r="G11" s="76" t="str">
        <f t="shared" ca="1" si="3"/>
        <v>Funding</v>
      </c>
      <c r="H11" s="76" t="str">
        <f t="shared" ca="1" si="3"/>
        <v>Funding</v>
      </c>
      <c r="I11" s="76" t="str">
        <f t="shared" ca="1" si="3"/>
        <v>of</v>
      </c>
      <c r="J11" s="76" t="str">
        <f t="shared" ca="1" si="3"/>
        <v>Funding</v>
      </c>
      <c r="K11" s="76" t="str">
        <f t="shared" ca="1" si="3"/>
        <v>Required</v>
      </c>
      <c r="L11" s="76" t="str">
        <f t="shared" ca="1" si="3"/>
        <v>Stable</v>
      </c>
      <c r="M11" s="76" t="str">
        <f t="shared" ca="1" si="3"/>
        <v>Required</v>
      </c>
      <c r="N11" s="76" t="str">
        <f t="shared" ca="1" si="5"/>
        <v>Funding</v>
      </c>
      <c r="O11" s="76" t="str">
        <f t="shared" ca="1" si="5"/>
        <v>of</v>
      </c>
      <c r="P11" s="76" t="str">
        <f t="shared" ca="1" si="5"/>
        <v>Funding</v>
      </c>
      <c r="Q11" s="76" t="str">
        <f t="shared" ca="1" si="4"/>
        <v>Funding</v>
      </c>
      <c r="R11" s="76" t="str">
        <f t="shared" ca="1" si="4"/>
        <v>Funding</v>
      </c>
      <c r="S11" s="76" t="str">
        <f t="shared" ca="1" si="4"/>
        <v>Required</v>
      </c>
      <c r="T11" s="76" t="str">
        <f t="shared" ca="1" si="4"/>
        <v>Funding</v>
      </c>
      <c r="U11" s="76" t="str">
        <f t="shared" ca="1" si="4"/>
        <v>Required</v>
      </c>
      <c r="V11" s="76" t="str">
        <f t="shared" ca="1" si="4"/>
        <v>Stable</v>
      </c>
      <c r="W11" s="76" t="str">
        <f t="shared" ca="1" si="4"/>
        <v>Funding</v>
      </c>
      <c r="X11" s="76" t="str">
        <f t="shared" ca="1" si="4"/>
        <v>Funding</v>
      </c>
      <c r="Y11" s="76" t="str">
        <f t="shared" ca="1" si="4"/>
        <v>Funding</v>
      </c>
      <c r="Z11" s="76" t="str">
        <f t="shared" ca="1" si="4"/>
        <v>Required</v>
      </c>
      <c r="AA11" s="76" t="str">
        <f t="shared" ca="1" si="4"/>
        <v>Stable</v>
      </c>
      <c r="AB11" s="76" t="str">
        <f t="shared" ca="1" si="4"/>
        <v>Stable</v>
      </c>
      <c r="AC11" s="76" t="str">
        <f t="shared" ca="1" si="4"/>
        <v>Stable</v>
      </c>
      <c r="AD11" s="76" t="str">
        <f t="shared" ca="1" si="4"/>
        <v>Funding</v>
      </c>
      <c r="AE11" s="76" t="str">
        <f t="shared" ca="1" si="4"/>
        <v>Funding</v>
      </c>
    </row>
    <row r="12" spans="2:31" ht="26" customHeight="1" x14ac:dyDescent="0.3">
      <c r="B12" s="76" t="str">
        <f t="shared" ca="1" si="3"/>
        <v>of</v>
      </c>
      <c r="C12" s="76" t="str">
        <f t="shared" ca="1" si="3"/>
        <v>Stable</v>
      </c>
      <c r="D12" s="76" t="str">
        <f t="shared" ca="1" si="3"/>
        <v>Funding</v>
      </c>
      <c r="E12" s="76" t="str">
        <f t="shared" ca="1" si="3"/>
        <v>Required</v>
      </c>
      <c r="F12" s="76" t="str">
        <f t="shared" ca="1" si="3"/>
        <v>of</v>
      </c>
      <c r="G12" s="76" t="str">
        <f t="shared" ca="1" si="3"/>
        <v>Required</v>
      </c>
      <c r="H12" s="76" t="str">
        <f t="shared" ca="1" si="3"/>
        <v>Funding</v>
      </c>
      <c r="I12" s="76" t="str">
        <f t="shared" ca="1" si="3"/>
        <v>Required</v>
      </c>
      <c r="J12" s="76" t="str">
        <f t="shared" ca="1" si="3"/>
        <v>Funding</v>
      </c>
      <c r="K12" s="76" t="str">
        <f t="shared" ca="1" si="3"/>
        <v>Funding</v>
      </c>
      <c r="L12" s="76" t="str">
        <f t="shared" ca="1" si="3"/>
        <v>of</v>
      </c>
      <c r="M12" s="76" t="str">
        <f t="shared" ca="1" si="3"/>
        <v>Required</v>
      </c>
      <c r="N12" s="76" t="str">
        <f t="shared" ca="1" si="5"/>
        <v>Stable</v>
      </c>
      <c r="O12" s="76" t="str">
        <f t="shared" ca="1" si="5"/>
        <v>Funding</v>
      </c>
      <c r="P12" s="76" t="str">
        <f t="shared" ca="1" si="5"/>
        <v>of</v>
      </c>
      <c r="Q12" s="76" t="str">
        <f t="shared" ca="1" si="4"/>
        <v>Required</v>
      </c>
      <c r="R12" s="76" t="str">
        <f t="shared" ca="1" si="4"/>
        <v>Required</v>
      </c>
      <c r="S12" s="76" t="str">
        <f t="shared" ca="1" si="4"/>
        <v>Stable</v>
      </c>
      <c r="T12" s="76" t="str">
        <f t="shared" ca="1" si="4"/>
        <v>Stable</v>
      </c>
      <c r="U12" s="76" t="str">
        <f t="shared" ca="1" si="4"/>
        <v>of</v>
      </c>
      <c r="V12" s="76" t="str">
        <f t="shared" ca="1" si="4"/>
        <v>Required</v>
      </c>
      <c r="W12" s="76" t="str">
        <f t="shared" ca="1" si="4"/>
        <v>Funding</v>
      </c>
      <c r="X12" s="76" t="str">
        <f t="shared" ca="1" si="4"/>
        <v>Stable</v>
      </c>
      <c r="Y12" s="76" t="str">
        <f t="shared" ca="1" si="4"/>
        <v>Funding</v>
      </c>
      <c r="Z12" s="76" t="str">
        <f t="shared" ca="1" si="4"/>
        <v>of</v>
      </c>
      <c r="AA12" s="76" t="str">
        <f t="shared" ca="1" si="4"/>
        <v>Funding</v>
      </c>
      <c r="AB12" s="76" t="str">
        <f t="shared" ca="1" si="4"/>
        <v>Stable</v>
      </c>
      <c r="AC12" s="76" t="str">
        <f t="shared" ca="1" si="4"/>
        <v>of</v>
      </c>
      <c r="AD12" s="76" t="str">
        <f t="shared" ca="1" si="4"/>
        <v>Stable</v>
      </c>
      <c r="AE12" s="76" t="str">
        <f t="shared" ca="1" si="4"/>
        <v>Stable</v>
      </c>
    </row>
    <row r="13" spans="2:31" x14ac:dyDescent="0.3">
      <c r="B13" s="76" t="str">
        <f t="shared" ca="1" si="3"/>
        <v>Stable</v>
      </c>
      <c r="C13" s="76" t="str">
        <f t="shared" ca="1" si="3"/>
        <v>of</v>
      </c>
      <c r="D13" s="76" t="str">
        <f t="shared" ca="1" si="3"/>
        <v>Stable</v>
      </c>
      <c r="E13" s="76" t="str">
        <f t="shared" ca="1" si="3"/>
        <v>Stable</v>
      </c>
      <c r="F13" s="76" t="str">
        <f t="shared" ca="1" si="3"/>
        <v>Stable</v>
      </c>
      <c r="G13" s="76" t="str">
        <f t="shared" ca="1" si="3"/>
        <v>of</v>
      </c>
      <c r="H13" s="76" t="str">
        <f t="shared" ca="1" si="3"/>
        <v>Stable</v>
      </c>
      <c r="I13" s="76" t="str">
        <f t="shared" ca="1" si="3"/>
        <v>Stable</v>
      </c>
      <c r="J13" s="76" t="str">
        <f t="shared" ca="1" si="3"/>
        <v>of</v>
      </c>
      <c r="K13" s="76" t="str">
        <f t="shared" ca="1" si="3"/>
        <v>Stable</v>
      </c>
      <c r="L13" s="76" t="str">
        <f t="shared" ca="1" si="3"/>
        <v>Required</v>
      </c>
      <c r="M13" s="76" t="str">
        <f t="shared" ca="1" si="3"/>
        <v>of</v>
      </c>
      <c r="N13" s="76" t="str">
        <f t="shared" ca="1" si="5"/>
        <v>Stable</v>
      </c>
      <c r="O13" s="76" t="str">
        <f t="shared" ca="1" si="5"/>
        <v>Stable</v>
      </c>
      <c r="P13" s="76" t="str">
        <f t="shared" ca="1" si="5"/>
        <v>Stable</v>
      </c>
      <c r="Q13" s="76" t="str">
        <f t="shared" ca="1" si="4"/>
        <v>of</v>
      </c>
      <c r="R13" s="76" t="str">
        <f t="shared" ca="1" si="4"/>
        <v>of</v>
      </c>
      <c r="S13" s="76" t="str">
        <f t="shared" ca="1" si="4"/>
        <v>Funding</v>
      </c>
      <c r="T13" s="76" t="str">
        <f t="shared" ca="1" si="4"/>
        <v>Required</v>
      </c>
      <c r="U13" s="76" t="str">
        <f t="shared" ca="1" si="4"/>
        <v>of</v>
      </c>
      <c r="V13" s="76" t="str">
        <f t="shared" ca="1" si="4"/>
        <v>Stable</v>
      </c>
      <c r="W13" s="76" t="str">
        <f t="shared" ca="1" si="4"/>
        <v>Funding</v>
      </c>
      <c r="X13" s="76" t="str">
        <f t="shared" ca="1" si="4"/>
        <v>Funding</v>
      </c>
      <c r="Y13" s="76" t="str">
        <f t="shared" ca="1" si="4"/>
        <v>of</v>
      </c>
      <c r="Z13" s="76" t="str">
        <f t="shared" ca="1" si="4"/>
        <v>of</v>
      </c>
      <c r="AA13" s="76" t="str">
        <f t="shared" ca="1" si="4"/>
        <v>Funding</v>
      </c>
      <c r="AB13" s="76" t="str">
        <f t="shared" ca="1" si="4"/>
        <v>Stable</v>
      </c>
      <c r="AC13" s="76" t="str">
        <f t="shared" ca="1" si="4"/>
        <v>Funding</v>
      </c>
      <c r="AD13" s="76" t="str">
        <f t="shared" ca="1" si="4"/>
        <v>Funding</v>
      </c>
      <c r="AE13" s="76" t="str">
        <f t="shared" ca="1" si="4"/>
        <v>Stable</v>
      </c>
    </row>
    <row r="15" spans="2:31" x14ac:dyDescent="0.3">
      <c r="D15" s="107" t="s">
        <v>180</v>
      </c>
      <c r="E15" s="106" t="s">
        <v>185</v>
      </c>
      <c r="K15" s="106" t="s">
        <v>276</v>
      </c>
      <c r="O15" s="88" t="s">
        <v>280</v>
      </c>
    </row>
    <row r="16" spans="2:31" x14ac:dyDescent="0.3">
      <c r="D16" s="98" t="s">
        <v>211</v>
      </c>
      <c r="E16" s="100">
        <v>0</v>
      </c>
      <c r="K16" s="98" t="s">
        <v>267</v>
      </c>
      <c r="L16" s="88">
        <v>18</v>
      </c>
      <c r="M16" s="122"/>
      <c r="N16" s="100"/>
      <c r="O16" s="105"/>
    </row>
    <row r="17" spans="3:14" x14ac:dyDescent="0.3">
      <c r="D17" s="98" t="s">
        <v>279</v>
      </c>
      <c r="E17" s="100">
        <v>0</v>
      </c>
      <c r="K17" s="98" t="s">
        <v>265</v>
      </c>
      <c r="L17" s="88">
        <v>12</v>
      </c>
      <c r="M17" s="122"/>
      <c r="N17" s="100"/>
    </row>
    <row r="18" spans="3:14" x14ac:dyDescent="0.3">
      <c r="D18" s="98" t="s">
        <v>318</v>
      </c>
      <c r="E18" s="100">
        <v>0.05</v>
      </c>
      <c r="K18" s="98" t="s">
        <v>258</v>
      </c>
      <c r="L18" s="88">
        <v>4</v>
      </c>
      <c r="M18" s="122"/>
      <c r="N18" s="100"/>
    </row>
    <row r="19" spans="3:14" x14ac:dyDescent="0.3">
      <c r="D19" s="98" t="s">
        <v>278</v>
      </c>
      <c r="E19" s="100">
        <v>0.2</v>
      </c>
      <c r="K19" s="98" t="s">
        <v>213</v>
      </c>
      <c r="L19" s="88">
        <v>80</v>
      </c>
      <c r="M19" s="122"/>
      <c r="N19" s="100"/>
    </row>
    <row r="20" spans="3:14" x14ac:dyDescent="0.3">
      <c r="D20" s="98" t="s">
        <v>258</v>
      </c>
      <c r="E20" s="100">
        <v>0.5</v>
      </c>
      <c r="K20" s="98" t="s">
        <v>256</v>
      </c>
      <c r="L20" s="88">
        <v>22</v>
      </c>
      <c r="M20" s="122"/>
      <c r="N20" s="100"/>
    </row>
    <row r="21" spans="3:14" x14ac:dyDescent="0.3">
      <c r="D21" s="98" t="s">
        <v>213</v>
      </c>
      <c r="E21" s="100">
        <v>0.65</v>
      </c>
      <c r="K21" s="98"/>
      <c r="N21" s="100"/>
    </row>
    <row r="22" spans="3:14" x14ac:dyDescent="0.3">
      <c r="D22" s="98" t="s">
        <v>256</v>
      </c>
      <c r="E22" s="100">
        <v>0.85</v>
      </c>
      <c r="K22" s="98"/>
      <c r="N22" s="100"/>
    </row>
    <row r="23" spans="3:14" x14ac:dyDescent="0.3">
      <c r="D23" s="98" t="s">
        <v>267</v>
      </c>
      <c r="E23" s="100">
        <v>1</v>
      </c>
      <c r="K23" s="98"/>
      <c r="N23" s="100"/>
    </row>
    <row r="24" spans="3:14" x14ac:dyDescent="0.3">
      <c r="D24" s="98" t="s">
        <v>265</v>
      </c>
      <c r="E24" s="100">
        <v>1</v>
      </c>
      <c r="I24" s="98"/>
      <c r="K24" s="98"/>
      <c r="N24" s="100"/>
    </row>
    <row r="25" spans="3:14" x14ac:dyDescent="0.3">
      <c r="D25" s="91"/>
      <c r="E25" s="91"/>
      <c r="F25" s="90"/>
      <c r="G25" s="91"/>
      <c r="I25" s="98"/>
      <c r="K25" s="98"/>
      <c r="N25" s="100"/>
    </row>
    <row r="26" spans="3:14" x14ac:dyDescent="0.3">
      <c r="E26" s="91"/>
      <c r="F26" s="91"/>
      <c r="H26" s="91"/>
      <c r="I26" s="91"/>
      <c r="K26" s="98"/>
      <c r="N26" s="100"/>
    </row>
    <row r="27" spans="3:14" x14ac:dyDescent="0.3">
      <c r="C27" s="92">
        <v>1</v>
      </c>
      <c r="D27" s="92" t="s">
        <v>277</v>
      </c>
      <c r="E27" s="91"/>
      <c r="F27" s="90"/>
      <c r="K27" s="98"/>
    </row>
    <row r="28" spans="3:14" x14ac:dyDescent="0.3">
      <c r="C28" s="92">
        <v>2</v>
      </c>
      <c r="D28" s="92" t="s">
        <v>251</v>
      </c>
      <c r="E28" s="91"/>
      <c r="F28" s="90"/>
    </row>
    <row r="29" spans="3:14" x14ac:dyDescent="0.3">
      <c r="C29" s="92">
        <v>3</v>
      </c>
      <c r="D29" s="92" t="s">
        <v>250</v>
      </c>
      <c r="E29" s="91"/>
      <c r="F29" s="90"/>
    </row>
    <row r="30" spans="3:14" x14ac:dyDescent="0.3">
      <c r="C30" s="92">
        <v>4</v>
      </c>
      <c r="D30" s="92" t="s">
        <v>249</v>
      </c>
      <c r="E30" s="91"/>
      <c r="F30" s="90"/>
    </row>
    <row r="31" spans="3:14" x14ac:dyDescent="0.3">
      <c r="E31" s="91"/>
      <c r="F31" s="90"/>
    </row>
    <row r="32" spans="3:14" x14ac:dyDescent="0.3">
      <c r="E32" s="91"/>
      <c r="F32" s="90"/>
    </row>
  </sheetData>
  <mergeCells count="1">
    <mergeCell ref="N7:P9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C78FE-D0F2-5346-934B-80FB4BF836A9}">
  <sheetPr>
    <tabColor theme="5" tint="-0.499984740745262"/>
  </sheetPr>
  <dimension ref="A2:D20"/>
  <sheetViews>
    <sheetView workbookViewId="0"/>
  </sheetViews>
  <sheetFormatPr baseColWidth="10" defaultRowHeight="26" x14ac:dyDescent="0.3"/>
  <cols>
    <col min="1" max="1" width="10.83203125" style="98"/>
    <col min="2" max="2" width="10.83203125" style="88"/>
    <col min="3" max="3" width="35.5" style="88" customWidth="1"/>
    <col min="4" max="4" width="10.83203125" style="88"/>
    <col min="5" max="16384" width="10.83203125" style="186"/>
  </cols>
  <sheetData>
    <row r="2" spans="2:3" x14ac:dyDescent="0.3">
      <c r="B2" s="89" t="s">
        <v>510</v>
      </c>
    </row>
    <row r="4" spans="2:3" x14ac:dyDescent="0.3">
      <c r="B4" s="88" t="s">
        <v>511</v>
      </c>
    </row>
    <row r="5" spans="2:3" x14ac:dyDescent="0.3">
      <c r="B5" s="88" t="s">
        <v>512</v>
      </c>
    </row>
    <row r="6" spans="2:3" x14ac:dyDescent="0.3">
      <c r="B6" s="88" t="s">
        <v>513</v>
      </c>
    </row>
    <row r="8" spans="2:3" x14ac:dyDescent="0.3">
      <c r="B8" s="88" t="s">
        <v>514</v>
      </c>
    </row>
    <row r="9" spans="2:3" x14ac:dyDescent="0.3">
      <c r="B9" s="88" t="s">
        <v>515</v>
      </c>
    </row>
    <row r="10" spans="2:3" x14ac:dyDescent="0.3">
      <c r="B10" s="88" t="s">
        <v>516</v>
      </c>
    </row>
    <row r="12" spans="2:3" x14ac:dyDescent="0.3">
      <c r="B12" s="88" t="s">
        <v>517</v>
      </c>
    </row>
    <row r="13" spans="2:3" x14ac:dyDescent="0.3">
      <c r="C13" s="88" t="s">
        <v>518</v>
      </c>
    </row>
    <row r="14" spans="2:3" x14ac:dyDescent="0.3">
      <c r="C14" s="88" t="s">
        <v>519</v>
      </c>
    </row>
    <row r="15" spans="2:3" x14ac:dyDescent="0.3">
      <c r="C15" s="88" t="s">
        <v>520</v>
      </c>
    </row>
    <row r="16" spans="2:3" x14ac:dyDescent="0.3">
      <c r="C16" s="88" t="s">
        <v>521</v>
      </c>
    </row>
    <row r="17" spans="3:3" x14ac:dyDescent="0.3">
      <c r="C17" s="88" t="s">
        <v>522</v>
      </c>
    </row>
    <row r="18" spans="3:3" x14ac:dyDescent="0.3">
      <c r="C18" s="88" t="s">
        <v>523</v>
      </c>
    </row>
    <row r="19" spans="3:3" x14ac:dyDescent="0.3">
      <c r="C19" s="88" t="s">
        <v>524</v>
      </c>
    </row>
    <row r="20" spans="3:3" x14ac:dyDescent="0.3">
      <c r="C20" s="88" t="s">
        <v>525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789756-2EC8-204C-9403-A636C27D0358}">
  <sheetPr>
    <tabColor theme="5" tint="-0.499984740745262"/>
  </sheetPr>
  <dimension ref="A2:F7"/>
  <sheetViews>
    <sheetView workbookViewId="0"/>
  </sheetViews>
  <sheetFormatPr baseColWidth="10" defaultRowHeight="26" x14ac:dyDescent="0.3"/>
  <cols>
    <col min="1" max="1" width="10.83203125" style="98"/>
    <col min="2" max="2" width="10.83203125" style="88"/>
    <col min="3" max="3" width="35.5" style="88" customWidth="1"/>
    <col min="4" max="6" width="10.83203125" style="88"/>
    <col min="7" max="16384" width="10.83203125" style="186"/>
  </cols>
  <sheetData>
    <row r="2" spans="2:5" x14ac:dyDescent="0.3">
      <c r="B2" s="88" t="s">
        <v>504</v>
      </c>
    </row>
    <row r="3" spans="2:5" x14ac:dyDescent="0.3">
      <c r="C3" s="88" t="s">
        <v>505</v>
      </c>
      <c r="E3" s="246">
        <v>0.55000000000000004</v>
      </c>
    </row>
    <row r="4" spans="2:5" x14ac:dyDescent="0.3">
      <c r="C4" s="88" t="s">
        <v>506</v>
      </c>
      <c r="E4" s="246">
        <v>0.35</v>
      </c>
    </row>
    <row r="5" spans="2:5" x14ac:dyDescent="0.3">
      <c r="C5" s="88" t="s">
        <v>507</v>
      </c>
      <c r="E5" s="247">
        <v>0.01</v>
      </c>
    </row>
    <row r="6" spans="2:5" x14ac:dyDescent="0.3">
      <c r="C6" s="88" t="s">
        <v>508</v>
      </c>
      <c r="E6" s="247">
        <v>1.4999999999999999E-2</v>
      </c>
    </row>
    <row r="7" spans="2:5" x14ac:dyDescent="0.3">
      <c r="C7" s="88" t="s">
        <v>509</v>
      </c>
      <c r="E7" s="246">
        <v>0.12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F8E9D-26E4-024B-A098-F48C0FB05E59}">
  <sheetPr>
    <tabColor theme="5" tint="-0.499984740745262"/>
  </sheetPr>
  <dimension ref="A2:R32"/>
  <sheetViews>
    <sheetView workbookViewId="0"/>
  </sheetViews>
  <sheetFormatPr baseColWidth="10" defaultRowHeight="26" x14ac:dyDescent="0.3"/>
  <cols>
    <col min="1" max="1" width="10.83203125" style="98"/>
    <col min="2" max="18" width="10.83203125" style="88"/>
    <col min="19" max="16384" width="10.83203125" style="186"/>
  </cols>
  <sheetData>
    <row r="2" spans="1:18" x14ac:dyDescent="0.3">
      <c r="A2" s="98" t="s">
        <v>12</v>
      </c>
      <c r="B2" s="88" t="s">
        <v>489</v>
      </c>
    </row>
    <row r="3" spans="1:18" x14ac:dyDescent="0.3">
      <c r="B3" s="88" t="s">
        <v>490</v>
      </c>
      <c r="D3" s="105"/>
    </row>
    <row r="4" spans="1:18" x14ac:dyDescent="0.3">
      <c r="B4" s="88" t="s">
        <v>491</v>
      </c>
      <c r="D4" s="105"/>
    </row>
    <row r="5" spans="1:18" x14ac:dyDescent="0.3">
      <c r="B5" s="88" t="s">
        <v>492</v>
      </c>
      <c r="D5" s="105"/>
    </row>
    <row r="7" spans="1:18" x14ac:dyDescent="0.3">
      <c r="A7" s="98" t="s">
        <v>13</v>
      </c>
      <c r="B7" s="88" t="s">
        <v>493</v>
      </c>
    </row>
    <row r="8" spans="1:18" x14ac:dyDescent="0.3">
      <c r="B8" s="88" t="s">
        <v>494</v>
      </c>
    </row>
    <row r="9" spans="1:18" x14ac:dyDescent="0.3"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05"/>
      <c r="P9" s="105"/>
      <c r="Q9" s="105"/>
      <c r="R9" s="105"/>
    </row>
    <row r="10" spans="1:18" x14ac:dyDescent="0.3">
      <c r="B10" s="10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105"/>
      <c r="N10" s="105"/>
      <c r="O10" s="105"/>
      <c r="P10" s="105"/>
      <c r="Q10" s="105"/>
      <c r="R10" s="105"/>
    </row>
    <row r="11" spans="1:18" x14ac:dyDescent="0.3">
      <c r="B11" s="105"/>
      <c r="C11" s="105"/>
      <c r="D11" s="105"/>
      <c r="E11" s="105"/>
      <c r="F11" s="105"/>
      <c r="G11" s="105"/>
      <c r="H11" s="105"/>
      <c r="I11" s="105"/>
      <c r="J11" s="105"/>
      <c r="K11" s="105"/>
      <c r="L11" s="105"/>
      <c r="M11" s="105"/>
      <c r="N11" s="105"/>
      <c r="O11" s="105"/>
      <c r="P11" s="105"/>
      <c r="Q11" s="105"/>
      <c r="R11" s="105"/>
    </row>
    <row r="13" spans="1:18" x14ac:dyDescent="0.3">
      <c r="A13" s="98" t="s">
        <v>14</v>
      </c>
      <c r="B13" s="88" t="s">
        <v>495</v>
      </c>
    </row>
    <row r="14" spans="1:18" x14ac:dyDescent="0.3">
      <c r="A14" s="88"/>
      <c r="B14" s="88" t="s">
        <v>496</v>
      </c>
    </row>
    <row r="15" spans="1:18" x14ac:dyDescent="0.3">
      <c r="A15" s="88"/>
      <c r="B15" s="88" t="s">
        <v>497</v>
      </c>
    </row>
    <row r="16" spans="1:18" x14ac:dyDescent="0.3">
      <c r="B16" s="105"/>
      <c r="C16" s="105"/>
      <c r="D16" s="105"/>
      <c r="E16" s="105"/>
      <c r="F16" s="105"/>
      <c r="G16" s="105"/>
      <c r="H16" s="105"/>
      <c r="I16" s="105"/>
      <c r="J16" s="105"/>
      <c r="K16" s="105"/>
      <c r="L16" s="105"/>
      <c r="M16" s="105"/>
      <c r="N16" s="105"/>
      <c r="O16" s="105"/>
      <c r="P16" s="105"/>
      <c r="Q16" s="105"/>
      <c r="R16" s="105"/>
    </row>
    <row r="17" spans="1:18" x14ac:dyDescent="0.3">
      <c r="B17" s="105"/>
      <c r="C17" s="105"/>
      <c r="D17" s="105"/>
      <c r="E17" s="105"/>
      <c r="F17" s="105"/>
      <c r="G17" s="105"/>
      <c r="H17" s="105"/>
      <c r="I17" s="105"/>
      <c r="J17" s="105"/>
      <c r="K17" s="105"/>
      <c r="L17" s="105"/>
      <c r="M17" s="105"/>
      <c r="N17" s="105"/>
      <c r="O17" s="105"/>
      <c r="P17" s="105"/>
      <c r="Q17" s="105"/>
      <c r="R17" s="105"/>
    </row>
    <row r="18" spans="1:18" x14ac:dyDescent="0.3">
      <c r="B18" s="105"/>
      <c r="C18" s="105"/>
      <c r="D18" s="105"/>
      <c r="E18" s="105"/>
      <c r="F18" s="105"/>
      <c r="G18" s="105"/>
      <c r="H18" s="105"/>
      <c r="I18" s="105"/>
      <c r="J18" s="105"/>
      <c r="K18" s="105"/>
      <c r="L18" s="105"/>
      <c r="M18" s="105"/>
      <c r="N18" s="105"/>
      <c r="O18" s="105"/>
      <c r="P18" s="105"/>
      <c r="Q18" s="105"/>
      <c r="R18" s="105"/>
    </row>
    <row r="20" spans="1:18" x14ac:dyDescent="0.3">
      <c r="A20" s="98" t="s">
        <v>15</v>
      </c>
      <c r="B20" s="88" t="s">
        <v>498</v>
      </c>
    </row>
    <row r="21" spans="1:18" x14ac:dyDescent="0.3">
      <c r="B21" s="88" t="s">
        <v>499</v>
      </c>
    </row>
    <row r="22" spans="1:18" x14ac:dyDescent="0.3">
      <c r="B22" s="88" t="s">
        <v>500</v>
      </c>
    </row>
    <row r="23" spans="1:18" x14ac:dyDescent="0.3">
      <c r="B23" s="105"/>
    </row>
    <row r="24" spans="1:18" x14ac:dyDescent="0.3">
      <c r="B24" s="105"/>
      <c r="C24" s="105"/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</row>
    <row r="25" spans="1:18" x14ac:dyDescent="0.3">
      <c r="B25" s="105"/>
      <c r="C25" s="105"/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</row>
    <row r="26" spans="1:18" x14ac:dyDescent="0.3">
      <c r="B26" s="105"/>
      <c r="C26" s="105"/>
      <c r="D26" s="105"/>
      <c r="E26" s="105"/>
      <c r="F26" s="105"/>
      <c r="G26" s="105"/>
      <c r="H26" s="105"/>
      <c r="I26" s="105"/>
      <c r="J26" s="105"/>
      <c r="K26" s="105"/>
      <c r="L26" s="105"/>
      <c r="M26" s="105"/>
      <c r="N26" s="105"/>
      <c r="O26" s="105"/>
      <c r="P26" s="105"/>
      <c r="Q26" s="105"/>
      <c r="R26" s="105"/>
    </row>
    <row r="28" spans="1:18" x14ac:dyDescent="0.3">
      <c r="A28" s="98" t="s">
        <v>501</v>
      </c>
      <c r="B28" s="88" t="s">
        <v>502</v>
      </c>
    </row>
    <row r="29" spans="1:18" x14ac:dyDescent="0.3">
      <c r="B29" s="88" t="s">
        <v>503</v>
      </c>
    </row>
    <row r="30" spans="1:18" x14ac:dyDescent="0.3">
      <c r="B30" s="105"/>
      <c r="C30" s="105"/>
      <c r="D30" s="105"/>
      <c r="E30" s="105"/>
      <c r="F30" s="105"/>
      <c r="G30" s="105"/>
      <c r="H30" s="105"/>
      <c r="I30" s="105"/>
      <c r="J30" s="105"/>
      <c r="K30" s="105"/>
      <c r="L30" s="105"/>
      <c r="M30" s="105"/>
      <c r="N30" s="105"/>
      <c r="O30" s="105"/>
      <c r="P30" s="105"/>
      <c r="Q30" s="105"/>
      <c r="R30" s="105"/>
    </row>
    <row r="31" spans="1:18" x14ac:dyDescent="0.3">
      <c r="B31" s="105"/>
      <c r="C31" s="105"/>
      <c r="D31" s="105"/>
      <c r="E31" s="105"/>
      <c r="F31" s="105"/>
      <c r="G31" s="105"/>
      <c r="H31" s="105"/>
      <c r="I31" s="105"/>
      <c r="J31" s="105"/>
      <c r="K31" s="105"/>
      <c r="L31" s="105"/>
      <c r="M31" s="105"/>
      <c r="N31" s="105"/>
      <c r="O31" s="105"/>
      <c r="P31" s="105"/>
      <c r="Q31" s="105"/>
      <c r="R31" s="105"/>
    </row>
    <row r="32" spans="1:18" x14ac:dyDescent="0.3">
      <c r="B32" s="105"/>
      <c r="C32" s="105"/>
      <c r="D32" s="105"/>
      <c r="E32" s="105"/>
      <c r="F32" s="105"/>
      <c r="G32" s="105"/>
      <c r="H32" s="105"/>
      <c r="I32" s="105"/>
      <c r="J32" s="105"/>
      <c r="K32" s="105"/>
      <c r="L32" s="105"/>
      <c r="M32" s="105"/>
      <c r="N32" s="105"/>
      <c r="O32" s="105"/>
      <c r="P32" s="105"/>
      <c r="Q32" s="105"/>
      <c r="R32" s="105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51949-0DFD-624C-B2F5-C62AB2936402}">
  <sheetPr>
    <tabColor theme="5" tint="-0.499984740745262"/>
  </sheetPr>
  <dimension ref="A2:E55"/>
  <sheetViews>
    <sheetView workbookViewId="0"/>
  </sheetViews>
  <sheetFormatPr baseColWidth="10" defaultRowHeight="26" x14ac:dyDescent="0.3"/>
  <cols>
    <col min="1" max="1" width="10.83203125" style="88"/>
    <col min="2" max="2" width="18.6640625" style="88" customWidth="1"/>
    <col min="3" max="3" width="49" style="88" customWidth="1"/>
    <col min="4" max="4" width="36.6640625" style="88" customWidth="1"/>
    <col min="5" max="5" width="10.83203125" style="88"/>
    <col min="6" max="16384" width="10.83203125" style="186"/>
  </cols>
  <sheetData>
    <row r="2" spans="2:4" x14ac:dyDescent="0.3">
      <c r="B2" s="225"/>
    </row>
    <row r="3" spans="2:4" ht="27" x14ac:dyDescent="0.3">
      <c r="B3" s="88" t="s">
        <v>436</v>
      </c>
      <c r="C3" s="226" t="s">
        <v>453</v>
      </c>
      <c r="D3" s="227" t="s">
        <v>454</v>
      </c>
    </row>
    <row r="4" spans="2:4" x14ac:dyDescent="0.3">
      <c r="C4" s="228" t="s">
        <v>455</v>
      </c>
      <c r="D4" s="229">
        <v>0.03</v>
      </c>
    </row>
    <row r="5" spans="2:4" x14ac:dyDescent="0.3">
      <c r="C5" s="228" t="s">
        <v>456</v>
      </c>
      <c r="D5" s="229" t="s">
        <v>457</v>
      </c>
    </row>
    <row r="6" spans="2:4" x14ac:dyDescent="0.3">
      <c r="C6" s="228" t="s">
        <v>458</v>
      </c>
      <c r="D6" s="230" t="s">
        <v>459</v>
      </c>
    </row>
    <row r="7" spans="2:4" x14ac:dyDescent="0.3">
      <c r="C7" s="228" t="s">
        <v>460</v>
      </c>
      <c r="D7" s="231">
        <v>48258</v>
      </c>
    </row>
    <row r="8" spans="2:4" x14ac:dyDescent="0.3">
      <c r="C8" s="232"/>
      <c r="D8" s="233">
        <v>2000000</v>
      </c>
    </row>
    <row r="10" spans="2:4" x14ac:dyDescent="0.3">
      <c r="B10" s="88" t="s">
        <v>437</v>
      </c>
      <c r="C10" s="226" t="s">
        <v>453</v>
      </c>
      <c r="D10" s="234" t="s">
        <v>461</v>
      </c>
    </row>
    <row r="11" spans="2:4" x14ac:dyDescent="0.3">
      <c r="C11" s="228" t="s">
        <v>455</v>
      </c>
      <c r="D11" s="235">
        <v>2.9000000000000001E-2</v>
      </c>
    </row>
    <row r="12" spans="2:4" x14ac:dyDescent="0.3">
      <c r="C12" s="228" t="s">
        <v>456</v>
      </c>
      <c r="D12" s="235" t="s">
        <v>462</v>
      </c>
    </row>
    <row r="13" spans="2:4" x14ac:dyDescent="0.3">
      <c r="C13" s="228" t="s">
        <v>458</v>
      </c>
      <c r="D13" s="236" t="s">
        <v>463</v>
      </c>
    </row>
    <row r="14" spans="2:4" x14ac:dyDescent="0.3">
      <c r="C14" s="228" t="s">
        <v>460</v>
      </c>
      <c r="D14" s="237">
        <v>46767</v>
      </c>
    </row>
    <row r="15" spans="2:4" x14ac:dyDescent="0.3">
      <c r="C15" s="232"/>
      <c r="D15" s="238">
        <v>1500000</v>
      </c>
    </row>
    <row r="17" spans="2:4" x14ac:dyDescent="0.3">
      <c r="B17" s="88" t="s">
        <v>438</v>
      </c>
      <c r="C17" s="226" t="s">
        <v>464</v>
      </c>
      <c r="D17" s="234" t="s">
        <v>465</v>
      </c>
    </row>
    <row r="18" spans="2:4" x14ac:dyDescent="0.3">
      <c r="C18" s="228" t="s">
        <v>466</v>
      </c>
      <c r="D18" s="236" t="s">
        <v>467</v>
      </c>
    </row>
    <row r="19" spans="2:4" x14ac:dyDescent="0.3">
      <c r="C19" s="228" t="s">
        <v>456</v>
      </c>
      <c r="D19" s="236" t="s">
        <v>468</v>
      </c>
    </row>
    <row r="20" spans="2:4" x14ac:dyDescent="0.3">
      <c r="C20" s="228" t="s">
        <v>469</v>
      </c>
      <c r="D20" s="239">
        <v>115000000</v>
      </c>
    </row>
    <row r="21" spans="2:4" x14ac:dyDescent="0.3">
      <c r="C21" s="232" t="s">
        <v>470</v>
      </c>
      <c r="D21" s="238">
        <v>1000000</v>
      </c>
    </row>
    <row r="22" spans="2:4" x14ac:dyDescent="0.3">
      <c r="D22" s="98"/>
    </row>
    <row r="23" spans="2:4" x14ac:dyDescent="0.3">
      <c r="B23" s="88" t="s">
        <v>439</v>
      </c>
      <c r="C23" s="226" t="s">
        <v>464</v>
      </c>
      <c r="D23" s="234" t="s">
        <v>471</v>
      </c>
    </row>
    <row r="24" spans="2:4" x14ac:dyDescent="0.3">
      <c r="C24" s="228" t="s">
        <v>456</v>
      </c>
      <c r="D24" s="236" t="s">
        <v>472</v>
      </c>
    </row>
    <row r="25" spans="2:4" x14ac:dyDescent="0.3">
      <c r="C25" s="228" t="s">
        <v>466</v>
      </c>
      <c r="D25" s="236" t="s">
        <v>473</v>
      </c>
    </row>
    <row r="26" spans="2:4" x14ac:dyDescent="0.3">
      <c r="C26" s="232" t="s">
        <v>470</v>
      </c>
      <c r="D26" s="238">
        <v>1000000</v>
      </c>
    </row>
    <row r="27" spans="2:4" x14ac:dyDescent="0.3">
      <c r="D27" s="98"/>
    </row>
    <row r="28" spans="2:4" x14ac:dyDescent="0.3">
      <c r="B28" s="88" t="s">
        <v>440</v>
      </c>
      <c r="C28" s="240" t="s">
        <v>464</v>
      </c>
      <c r="D28" s="234" t="s">
        <v>474</v>
      </c>
    </row>
    <row r="29" spans="2:4" x14ac:dyDescent="0.3">
      <c r="C29" s="228" t="s">
        <v>456</v>
      </c>
      <c r="D29" s="236" t="s">
        <v>475</v>
      </c>
    </row>
    <row r="30" spans="2:4" x14ac:dyDescent="0.3">
      <c r="C30" s="228" t="s">
        <v>466</v>
      </c>
      <c r="D30" s="236" t="s">
        <v>476</v>
      </c>
    </row>
    <row r="31" spans="2:4" x14ac:dyDescent="0.3">
      <c r="C31" s="241" t="s">
        <v>477</v>
      </c>
      <c r="D31" s="239">
        <v>740000</v>
      </c>
    </row>
    <row r="32" spans="2:4" x14ac:dyDescent="0.3">
      <c r="C32" s="232" t="s">
        <v>470</v>
      </c>
      <c r="D32" s="238">
        <v>1000000</v>
      </c>
    </row>
    <row r="33" spans="2:4" x14ac:dyDescent="0.3">
      <c r="D33" s="98"/>
    </row>
    <row r="34" spans="2:4" x14ac:dyDescent="0.3">
      <c r="B34" s="88" t="s">
        <v>441</v>
      </c>
      <c r="C34" s="226" t="s">
        <v>478</v>
      </c>
      <c r="D34" s="234" t="s">
        <v>479</v>
      </c>
    </row>
    <row r="35" spans="2:4" x14ac:dyDescent="0.3">
      <c r="C35" s="228" t="s">
        <v>456</v>
      </c>
      <c r="D35" s="236" t="s">
        <v>480</v>
      </c>
    </row>
    <row r="36" spans="2:4" x14ac:dyDescent="0.3">
      <c r="C36" s="228" t="s">
        <v>466</v>
      </c>
      <c r="D36" s="236" t="s">
        <v>481</v>
      </c>
    </row>
    <row r="37" spans="2:4" x14ac:dyDescent="0.3">
      <c r="C37" s="228" t="s">
        <v>482</v>
      </c>
      <c r="D37" s="239">
        <v>880000</v>
      </c>
    </row>
    <row r="38" spans="2:4" x14ac:dyDescent="0.3">
      <c r="C38" s="232" t="s">
        <v>470</v>
      </c>
      <c r="D38" s="238">
        <v>1000000</v>
      </c>
    </row>
    <row r="39" spans="2:4" x14ac:dyDescent="0.3">
      <c r="D39" s="98"/>
    </row>
    <row r="40" spans="2:4" x14ac:dyDescent="0.3">
      <c r="B40" s="88" t="s">
        <v>442</v>
      </c>
      <c r="C40" s="240" t="s">
        <v>483</v>
      </c>
      <c r="D40" s="234" t="s">
        <v>484</v>
      </c>
    </row>
    <row r="41" spans="2:4" x14ac:dyDescent="0.3">
      <c r="C41" s="242"/>
      <c r="D41" s="238">
        <v>1250000</v>
      </c>
    </row>
    <row r="42" spans="2:4" x14ac:dyDescent="0.3">
      <c r="D42" s="98"/>
    </row>
    <row r="43" spans="2:4" x14ac:dyDescent="0.3">
      <c r="B43" s="88" t="s">
        <v>443</v>
      </c>
      <c r="C43" s="240" t="s">
        <v>483</v>
      </c>
      <c r="D43" s="234" t="s">
        <v>485</v>
      </c>
    </row>
    <row r="44" spans="2:4" x14ac:dyDescent="0.3">
      <c r="C44" s="242"/>
      <c r="D44" s="238">
        <v>1500000</v>
      </c>
    </row>
    <row r="45" spans="2:4" x14ac:dyDescent="0.3">
      <c r="D45" s="98"/>
    </row>
    <row r="46" spans="2:4" x14ac:dyDescent="0.3">
      <c r="B46" s="88" t="s">
        <v>444</v>
      </c>
      <c r="C46" s="240" t="s">
        <v>486</v>
      </c>
      <c r="D46" s="234" t="s">
        <v>487</v>
      </c>
    </row>
    <row r="47" spans="2:4" x14ac:dyDescent="0.3">
      <c r="C47" s="242"/>
      <c r="D47" s="238">
        <v>2000000</v>
      </c>
    </row>
    <row r="48" spans="2:4" x14ac:dyDescent="0.3">
      <c r="D48" s="98"/>
    </row>
    <row r="49" spans="3:4" x14ac:dyDescent="0.3">
      <c r="C49" s="243" t="s">
        <v>488</v>
      </c>
      <c r="D49" s="244" t="s">
        <v>445</v>
      </c>
    </row>
    <row r="50" spans="3:4" x14ac:dyDescent="0.3">
      <c r="D50" s="98"/>
    </row>
    <row r="51" spans="3:4" x14ac:dyDescent="0.3">
      <c r="C51" s="243" t="s">
        <v>488</v>
      </c>
      <c r="D51" s="244" t="s">
        <v>446</v>
      </c>
    </row>
    <row r="52" spans="3:4" x14ac:dyDescent="0.3">
      <c r="D52" s="98"/>
    </row>
    <row r="53" spans="3:4" x14ac:dyDescent="0.3">
      <c r="C53" s="243" t="s">
        <v>488</v>
      </c>
      <c r="D53" s="244" t="s">
        <v>447</v>
      </c>
    </row>
    <row r="55" spans="3:4" x14ac:dyDescent="0.3">
      <c r="D55" s="245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1D50F-F8D2-4143-920E-F7F476FFFADF}">
  <sheetPr>
    <tabColor theme="5" tint="-0.499984740745262"/>
  </sheetPr>
  <dimension ref="A2:T504"/>
  <sheetViews>
    <sheetView workbookViewId="0"/>
  </sheetViews>
  <sheetFormatPr baseColWidth="10" defaultRowHeight="26" x14ac:dyDescent="0.3"/>
  <cols>
    <col min="1" max="1" width="10.83203125" style="88"/>
    <col min="2" max="2" width="10.83203125" style="224"/>
    <col min="3" max="20" width="10.83203125" style="88"/>
    <col min="21" max="16384" width="10.83203125" style="186"/>
  </cols>
  <sheetData>
    <row r="2" spans="1:20" x14ac:dyDescent="0.3">
      <c r="A2" s="98"/>
      <c r="B2" s="195"/>
      <c r="C2" s="98" t="s">
        <v>436</v>
      </c>
      <c r="D2" s="98" t="s">
        <v>436</v>
      </c>
      <c r="E2" s="98" t="s">
        <v>437</v>
      </c>
      <c r="F2" s="98" t="s">
        <v>437</v>
      </c>
      <c r="G2" s="98" t="s">
        <v>438</v>
      </c>
      <c r="H2" s="98" t="s">
        <v>438</v>
      </c>
      <c r="I2" s="98" t="s">
        <v>439</v>
      </c>
      <c r="J2" s="98" t="s">
        <v>439</v>
      </c>
      <c r="K2" s="98" t="s">
        <v>440</v>
      </c>
      <c r="L2" s="98" t="s">
        <v>441</v>
      </c>
      <c r="M2" s="98" t="s">
        <v>442</v>
      </c>
      <c r="N2" s="98" t="s">
        <v>443</v>
      </c>
      <c r="O2" s="98" t="s">
        <v>444</v>
      </c>
      <c r="P2" s="98" t="s">
        <v>445</v>
      </c>
      <c r="Q2" s="98" t="s">
        <v>446</v>
      </c>
      <c r="R2" s="98" t="s">
        <v>447</v>
      </c>
      <c r="S2" s="98"/>
      <c r="T2" s="98"/>
    </row>
    <row r="3" spans="1:20" x14ac:dyDescent="0.3">
      <c r="A3" s="196"/>
      <c r="B3" s="192" t="s">
        <v>448</v>
      </c>
      <c r="C3" s="197" t="s">
        <v>449</v>
      </c>
      <c r="D3" s="198" t="s">
        <v>450</v>
      </c>
      <c r="E3" s="197" t="s">
        <v>449</v>
      </c>
      <c r="F3" s="198" t="s">
        <v>450</v>
      </c>
      <c r="G3" s="197" t="s">
        <v>449</v>
      </c>
      <c r="H3" s="198" t="s">
        <v>451</v>
      </c>
      <c r="I3" s="197" t="s">
        <v>452</v>
      </c>
      <c r="J3" s="198" t="s">
        <v>451</v>
      </c>
      <c r="K3" s="199" t="s">
        <v>449</v>
      </c>
      <c r="L3" s="199" t="s">
        <v>449</v>
      </c>
      <c r="M3" s="199" t="s">
        <v>449</v>
      </c>
      <c r="N3" s="199" t="s">
        <v>449</v>
      </c>
      <c r="O3" s="199" t="s">
        <v>449</v>
      </c>
      <c r="P3" s="199" t="s">
        <v>449</v>
      </c>
      <c r="Q3" s="199" t="s">
        <v>449</v>
      </c>
      <c r="R3" s="199" t="s">
        <v>449</v>
      </c>
      <c r="S3" s="196"/>
      <c r="T3" s="196"/>
    </row>
    <row r="4" spans="1:20" x14ac:dyDescent="0.3">
      <c r="B4" s="200">
        <v>45657</v>
      </c>
      <c r="C4" s="201">
        <v>87.504999999999995</v>
      </c>
      <c r="D4" s="202">
        <v>5.1159999999999997</v>
      </c>
      <c r="E4" s="203">
        <v>95.637</v>
      </c>
      <c r="F4" s="204">
        <v>4.452</v>
      </c>
      <c r="G4" s="203">
        <v>95.507000000000005</v>
      </c>
      <c r="H4" s="204">
        <v>0.86299999999999999</v>
      </c>
      <c r="I4" s="203">
        <v>81.75</v>
      </c>
      <c r="J4" s="204">
        <v>4.4930000000000003</v>
      </c>
      <c r="K4" s="205">
        <v>77.161000000000001</v>
      </c>
      <c r="L4" s="206">
        <v>95.055999999999997</v>
      </c>
      <c r="M4" s="207">
        <v>2230.1999999999998</v>
      </c>
      <c r="N4" s="207">
        <v>5881.6</v>
      </c>
      <c r="O4" s="206">
        <v>71.72</v>
      </c>
      <c r="P4" s="207">
        <v>157.19999999999999</v>
      </c>
      <c r="Q4" s="206">
        <v>0.96589999999999998</v>
      </c>
      <c r="R4" s="208">
        <v>0.79900000000000004</v>
      </c>
    </row>
    <row r="5" spans="1:20" x14ac:dyDescent="0.3">
      <c r="B5" s="200">
        <v>45656</v>
      </c>
      <c r="C5" s="209">
        <v>87.744</v>
      </c>
      <c r="D5" s="210">
        <v>5.0720000000000001</v>
      </c>
      <c r="E5" s="211">
        <v>95.83</v>
      </c>
      <c r="F5" s="212">
        <v>4.38</v>
      </c>
      <c r="G5" s="211">
        <v>95.504999999999995</v>
      </c>
      <c r="H5" s="212">
        <v>0.86299999999999999</v>
      </c>
      <c r="I5" s="211">
        <v>81.9453125</v>
      </c>
      <c r="J5" s="212">
        <v>4.4530000000000003</v>
      </c>
      <c r="K5" s="213">
        <v>76.927999999999997</v>
      </c>
      <c r="L5" s="214">
        <v>95.055999999999997</v>
      </c>
      <c r="M5" s="215">
        <v>2227.8000000000002</v>
      </c>
      <c r="N5" s="215">
        <v>5906.9</v>
      </c>
      <c r="O5" s="214">
        <v>70.989999999999995</v>
      </c>
      <c r="P5" s="215">
        <v>156.84</v>
      </c>
      <c r="Q5" s="214">
        <v>0.96089999999999998</v>
      </c>
      <c r="R5" s="216">
        <v>0.79679999999999995</v>
      </c>
    </row>
    <row r="6" spans="1:20" x14ac:dyDescent="0.3">
      <c r="B6" s="200">
        <v>45653</v>
      </c>
      <c r="C6" s="209">
        <v>87.304000000000002</v>
      </c>
      <c r="D6" s="210">
        <v>5.1520000000000001</v>
      </c>
      <c r="E6" s="211">
        <v>95.593000000000004</v>
      </c>
      <c r="F6" s="212">
        <v>4.4649999999999999</v>
      </c>
      <c r="G6" s="211">
        <v>95.364000000000004</v>
      </c>
      <c r="H6" s="212">
        <v>0.88300000000000001</v>
      </c>
      <c r="I6" s="211">
        <v>81.421875</v>
      </c>
      <c r="J6" s="212">
        <v>4.5519999999999996</v>
      </c>
      <c r="K6" s="213">
        <v>76.820999999999998</v>
      </c>
      <c r="L6" s="214">
        <v>94.902000000000001</v>
      </c>
      <c r="M6" s="215">
        <v>2244.6</v>
      </c>
      <c r="N6" s="215">
        <v>5970.8</v>
      </c>
      <c r="O6" s="214">
        <v>70.599999999999994</v>
      </c>
      <c r="P6" s="215">
        <v>157.87</v>
      </c>
      <c r="Q6" s="214">
        <v>0.95909999999999995</v>
      </c>
      <c r="R6" s="216">
        <v>0.79510000000000003</v>
      </c>
    </row>
    <row r="7" spans="1:20" x14ac:dyDescent="0.3">
      <c r="B7" s="200">
        <v>45652</v>
      </c>
      <c r="C7" s="209">
        <v>87.512</v>
      </c>
      <c r="D7" s="210">
        <v>5.1109999999999998</v>
      </c>
      <c r="E7" s="211">
        <v>95.641000000000005</v>
      </c>
      <c r="F7" s="212">
        <v>4.4429999999999996</v>
      </c>
      <c r="G7" s="211">
        <v>95.501999999999995</v>
      </c>
      <c r="H7" s="212">
        <v>0.86099999999999999</v>
      </c>
      <c r="I7" s="211">
        <v>81.578125</v>
      </c>
      <c r="J7" s="212">
        <v>4.5179999999999998</v>
      </c>
      <c r="K7" s="213">
        <f>(K6+K8)/2</f>
        <v>76.990499999999997</v>
      </c>
      <c r="L7" s="214">
        <f>(L6+L8)/2</f>
        <v>95.08</v>
      </c>
      <c r="M7" s="215">
        <v>2280.1999999999998</v>
      </c>
      <c r="N7" s="215">
        <v>6037.6</v>
      </c>
      <c r="O7" s="214">
        <v>69.62</v>
      </c>
      <c r="P7" s="215">
        <v>157.99</v>
      </c>
      <c r="Q7" s="214">
        <v>0.95950000000000002</v>
      </c>
      <c r="R7" s="216">
        <v>0.7984</v>
      </c>
    </row>
    <row r="8" spans="1:20" x14ac:dyDescent="0.3">
      <c r="B8" s="200">
        <v>45650</v>
      </c>
      <c r="C8" s="209">
        <v>87.37</v>
      </c>
      <c r="D8" s="210">
        <v>5.1360000000000001</v>
      </c>
      <c r="E8" s="211">
        <v>95.555000000000007</v>
      </c>
      <c r="F8" s="212">
        <v>4.4729999999999999</v>
      </c>
      <c r="G8" s="211">
        <v>95.668000000000006</v>
      </c>
      <c r="H8" s="212">
        <v>0.83499999999999996</v>
      </c>
      <c r="I8" s="211">
        <v>81.4921875</v>
      </c>
      <c r="J8" s="212">
        <v>4.5339999999999998</v>
      </c>
      <c r="K8" s="213">
        <v>77.16</v>
      </c>
      <c r="L8" s="214">
        <v>95.257999999999996</v>
      </c>
      <c r="M8" s="215">
        <v>2259.9</v>
      </c>
      <c r="N8" s="215">
        <v>6040</v>
      </c>
      <c r="O8" s="214">
        <v>70.099999999999994</v>
      </c>
      <c r="P8" s="215">
        <v>157.19</v>
      </c>
      <c r="Q8" s="214">
        <v>0.9617</v>
      </c>
      <c r="R8" s="216">
        <v>0.79749999999999999</v>
      </c>
    </row>
    <row r="9" spans="1:20" x14ac:dyDescent="0.3">
      <c r="B9" s="200">
        <v>45649</v>
      </c>
      <c r="C9" s="209">
        <v>87.337000000000003</v>
      </c>
      <c r="D9" s="210">
        <v>5.141</v>
      </c>
      <c r="E9" s="211">
        <v>95.54</v>
      </c>
      <c r="F9" s="212">
        <v>4.476</v>
      </c>
      <c r="G9" s="211">
        <v>95.751999999999995</v>
      </c>
      <c r="H9" s="212">
        <v>0.82199999999999995</v>
      </c>
      <c r="I9" s="211">
        <v>81.515625</v>
      </c>
      <c r="J9" s="212">
        <v>4.5270000000000001</v>
      </c>
      <c r="K9" s="213">
        <v>77.192999999999998</v>
      </c>
      <c r="L9" s="214">
        <v>95.257999999999996</v>
      </c>
      <c r="M9" s="215">
        <v>2237.4</v>
      </c>
      <c r="N9" s="215">
        <v>5974.1</v>
      </c>
      <c r="O9" s="214">
        <v>69.239999999999995</v>
      </c>
      <c r="P9" s="215">
        <v>157.16999999999999</v>
      </c>
      <c r="Q9" s="214">
        <v>0.96099999999999997</v>
      </c>
      <c r="R9" s="216">
        <v>0.79769999999999996</v>
      </c>
    </row>
    <row r="10" spans="1:20" x14ac:dyDescent="0.3">
      <c r="B10" s="200">
        <v>45646</v>
      </c>
      <c r="C10" s="209">
        <v>87.664000000000001</v>
      </c>
      <c r="D10" s="210">
        <v>5.0810000000000004</v>
      </c>
      <c r="E10" s="211">
        <v>95.477999999999994</v>
      </c>
      <c r="F10" s="212">
        <v>4.4969999999999999</v>
      </c>
      <c r="G10" s="211">
        <v>95.822000000000003</v>
      </c>
      <c r="H10" s="212">
        <v>0.81100000000000005</v>
      </c>
      <c r="I10" s="211">
        <v>81.859375</v>
      </c>
      <c r="J10" s="212">
        <v>4.46</v>
      </c>
      <c r="K10" s="213">
        <v>77.343999999999994</v>
      </c>
      <c r="L10" s="214">
        <v>95.581000000000003</v>
      </c>
      <c r="M10" s="215">
        <v>2242.4</v>
      </c>
      <c r="N10" s="215">
        <v>5930.9</v>
      </c>
      <c r="O10" s="214">
        <v>69.459999999999994</v>
      </c>
      <c r="P10" s="215">
        <v>156.31</v>
      </c>
      <c r="Q10" s="214">
        <v>0.95879999999999999</v>
      </c>
      <c r="R10" s="216">
        <v>0.79549999999999998</v>
      </c>
    </row>
    <row r="11" spans="1:20" x14ac:dyDescent="0.3">
      <c r="B11" s="200">
        <v>45645</v>
      </c>
      <c r="C11" s="209">
        <v>87.51</v>
      </c>
      <c r="D11" s="210">
        <v>5.1059999999999999</v>
      </c>
      <c r="E11" s="211">
        <v>95.335999999999999</v>
      </c>
      <c r="F11" s="212">
        <v>4.5439999999999996</v>
      </c>
      <c r="G11" s="211">
        <v>95.739000000000004</v>
      </c>
      <c r="H11" s="212">
        <v>0.82299999999999995</v>
      </c>
      <c r="I11" s="211">
        <v>81.5625</v>
      </c>
      <c r="J11" s="212">
        <v>4.5129999999999999</v>
      </c>
      <c r="K11" s="213">
        <v>76.962999999999994</v>
      </c>
      <c r="L11" s="214">
        <v>95.394999999999996</v>
      </c>
      <c r="M11" s="215">
        <v>2221.5</v>
      </c>
      <c r="N11" s="215">
        <v>5867.1</v>
      </c>
      <c r="O11" s="214">
        <v>69.91</v>
      </c>
      <c r="P11" s="215">
        <v>157.44</v>
      </c>
      <c r="Q11" s="214">
        <v>0.96499999999999997</v>
      </c>
      <c r="R11" s="216">
        <v>0.79990000000000006</v>
      </c>
    </row>
    <row r="12" spans="1:20" x14ac:dyDescent="0.3">
      <c r="B12" s="200">
        <v>45644</v>
      </c>
      <c r="C12" s="209">
        <v>87.778000000000006</v>
      </c>
      <c r="D12" s="210">
        <v>5.0570000000000004</v>
      </c>
      <c r="E12" s="211">
        <v>95.426000000000002</v>
      </c>
      <c r="F12" s="212">
        <v>4.5110000000000001</v>
      </c>
      <c r="G12" s="211">
        <v>95.744</v>
      </c>
      <c r="H12" s="212">
        <v>0.82199999999999995</v>
      </c>
      <c r="I12" s="211">
        <v>81.7421875</v>
      </c>
      <c r="J12" s="212">
        <v>4.4779999999999998</v>
      </c>
      <c r="K12" s="213">
        <v>76.992000000000004</v>
      </c>
      <c r="L12" s="214">
        <v>95.863</v>
      </c>
      <c r="M12" s="215">
        <v>2231.5</v>
      </c>
      <c r="N12" s="215">
        <v>5872.2</v>
      </c>
      <c r="O12" s="214">
        <v>70.58</v>
      </c>
      <c r="P12" s="215">
        <v>154.80000000000001</v>
      </c>
      <c r="Q12" s="214">
        <v>0.96589999999999998</v>
      </c>
      <c r="R12" s="216">
        <v>0.79530000000000001</v>
      </c>
    </row>
    <row r="13" spans="1:20" x14ac:dyDescent="0.3">
      <c r="B13" s="200">
        <v>45643</v>
      </c>
      <c r="C13" s="209">
        <v>88.385999999999996</v>
      </c>
      <c r="D13" s="210">
        <v>4.9459999999999997</v>
      </c>
      <c r="E13" s="211">
        <v>95.844999999999999</v>
      </c>
      <c r="F13" s="212">
        <v>4.3579999999999997</v>
      </c>
      <c r="G13" s="211">
        <v>95.656999999999996</v>
      </c>
      <c r="H13" s="212">
        <v>0.83499999999999996</v>
      </c>
      <c r="I13" s="211">
        <v>82.453125</v>
      </c>
      <c r="J13" s="212">
        <v>4.3419999999999996</v>
      </c>
      <c r="K13" s="213">
        <v>77.132000000000005</v>
      </c>
      <c r="L13" s="214">
        <v>95.972999999999999</v>
      </c>
      <c r="M13" s="215">
        <v>2334.1</v>
      </c>
      <c r="N13" s="215">
        <v>6050.6</v>
      </c>
      <c r="O13" s="214">
        <v>70.08</v>
      </c>
      <c r="P13" s="215">
        <v>153.46</v>
      </c>
      <c r="Q13" s="214">
        <v>0.95320000000000005</v>
      </c>
      <c r="R13" s="216">
        <v>0.78680000000000005</v>
      </c>
    </row>
    <row r="14" spans="1:20" x14ac:dyDescent="0.3">
      <c r="B14" s="200">
        <v>45642</v>
      </c>
      <c r="C14" s="209">
        <v>88.412999999999997</v>
      </c>
      <c r="D14" s="210">
        <v>4.9409999999999998</v>
      </c>
      <c r="E14" s="211">
        <v>95.781000000000006</v>
      </c>
      <c r="F14" s="212">
        <v>4.38</v>
      </c>
      <c r="G14" s="211">
        <v>95.766999999999996</v>
      </c>
      <c r="H14" s="212">
        <v>0.81799999999999995</v>
      </c>
      <c r="I14" s="211">
        <v>82.453125</v>
      </c>
      <c r="J14" s="212">
        <v>4.3410000000000002</v>
      </c>
      <c r="K14" s="213">
        <v>77.552999999999997</v>
      </c>
      <c r="L14" s="214">
        <v>95.894000000000005</v>
      </c>
      <c r="M14" s="215">
        <v>2362</v>
      </c>
      <c r="N14" s="215">
        <v>6074.1</v>
      </c>
      <c r="O14" s="214">
        <v>70.709999999999994</v>
      </c>
      <c r="P14" s="215">
        <v>154.15</v>
      </c>
      <c r="Q14" s="214">
        <v>0.95130000000000003</v>
      </c>
      <c r="R14" s="216">
        <v>0.78849999999999998</v>
      </c>
    </row>
    <row r="15" spans="1:20" x14ac:dyDescent="0.3">
      <c r="B15" s="200">
        <v>45639</v>
      </c>
      <c r="C15" s="209">
        <v>88.448999999999998</v>
      </c>
      <c r="D15" s="210">
        <v>4.9340000000000002</v>
      </c>
      <c r="E15" s="211">
        <v>95.787999999999997</v>
      </c>
      <c r="F15" s="212">
        <v>4.3760000000000003</v>
      </c>
      <c r="G15" s="211">
        <v>95.917000000000002</v>
      </c>
      <c r="H15" s="212">
        <v>0.79500000000000004</v>
      </c>
      <c r="I15" s="211">
        <v>82.453125</v>
      </c>
      <c r="J15" s="212">
        <v>4.34</v>
      </c>
      <c r="K15" s="213">
        <v>77.715999999999994</v>
      </c>
      <c r="L15" s="214">
        <v>95.935000000000002</v>
      </c>
      <c r="M15" s="215">
        <v>2346.9</v>
      </c>
      <c r="N15" s="215">
        <v>6051.1</v>
      </c>
      <c r="O15" s="214">
        <v>71.290000000000006</v>
      </c>
      <c r="P15" s="215">
        <v>153.65</v>
      </c>
      <c r="Q15" s="214">
        <v>0.95230000000000004</v>
      </c>
      <c r="R15" s="216">
        <v>0.79249999999999998</v>
      </c>
    </row>
    <row r="16" spans="1:20" x14ac:dyDescent="0.3">
      <c r="B16" s="200">
        <v>45638</v>
      </c>
      <c r="C16" s="209">
        <v>88.855000000000004</v>
      </c>
      <c r="D16" s="210">
        <v>4.859</v>
      </c>
      <c r="E16" s="211">
        <v>95.936000000000007</v>
      </c>
      <c r="F16" s="212">
        <v>4.319</v>
      </c>
      <c r="G16" s="211">
        <v>95.84</v>
      </c>
      <c r="H16" s="212">
        <v>0.80600000000000005</v>
      </c>
      <c r="I16" s="211">
        <v>82.828125</v>
      </c>
      <c r="J16" s="212">
        <v>4.266</v>
      </c>
      <c r="K16" s="213">
        <v>77.950999999999993</v>
      </c>
      <c r="L16" s="214">
        <v>96.227000000000004</v>
      </c>
      <c r="M16" s="215">
        <v>2361.1</v>
      </c>
      <c r="N16" s="215">
        <v>6051.3</v>
      </c>
      <c r="O16" s="214">
        <v>70.02</v>
      </c>
      <c r="P16" s="215">
        <v>152.63</v>
      </c>
      <c r="Q16" s="214">
        <v>0.95530000000000004</v>
      </c>
      <c r="R16" s="216">
        <v>0.78910000000000002</v>
      </c>
    </row>
    <row r="17" spans="2:18" x14ac:dyDescent="0.3">
      <c r="B17" s="200">
        <v>45637</v>
      </c>
      <c r="C17" s="209">
        <v>88.986999999999995</v>
      </c>
      <c r="D17" s="210">
        <v>4.835</v>
      </c>
      <c r="E17" s="211">
        <v>96.046000000000006</v>
      </c>
      <c r="F17" s="212">
        <v>4.2779999999999996</v>
      </c>
      <c r="G17" s="211">
        <v>95.72</v>
      </c>
      <c r="H17" s="212">
        <v>0.82399999999999995</v>
      </c>
      <c r="I17" s="211">
        <v>83.1015625</v>
      </c>
      <c r="J17" s="212">
        <v>4.2140000000000004</v>
      </c>
      <c r="K17" s="213">
        <v>78.177999999999997</v>
      </c>
      <c r="L17" s="214">
        <v>97.284000000000006</v>
      </c>
      <c r="M17" s="215">
        <v>2394.1999999999998</v>
      </c>
      <c r="N17" s="215">
        <v>6084.2</v>
      </c>
      <c r="O17" s="214">
        <v>70.290000000000006</v>
      </c>
      <c r="P17" s="215">
        <v>152.44999999999999</v>
      </c>
      <c r="Q17" s="214">
        <v>0.95279999999999998</v>
      </c>
      <c r="R17" s="216">
        <v>0.78420000000000001</v>
      </c>
    </row>
    <row r="18" spans="2:18" x14ac:dyDescent="0.3">
      <c r="B18" s="200">
        <v>45636</v>
      </c>
      <c r="C18" s="209">
        <v>89.2</v>
      </c>
      <c r="D18" s="210">
        <v>4.7960000000000003</v>
      </c>
      <c r="E18" s="211">
        <v>96.111000000000004</v>
      </c>
      <c r="F18" s="212">
        <v>4.2539999999999996</v>
      </c>
      <c r="G18" s="211">
        <v>95.790999999999997</v>
      </c>
      <c r="H18" s="212">
        <v>0.81299999999999994</v>
      </c>
      <c r="I18" s="211">
        <v>83.3125</v>
      </c>
      <c r="J18" s="212">
        <v>4.173</v>
      </c>
      <c r="K18" s="213">
        <v>78.100999999999999</v>
      </c>
      <c r="L18" s="214">
        <v>97.144000000000005</v>
      </c>
      <c r="M18" s="215">
        <v>2382.8000000000002</v>
      </c>
      <c r="N18" s="215">
        <v>6034.9</v>
      </c>
      <c r="O18" s="214">
        <v>68.59</v>
      </c>
      <c r="P18" s="215">
        <v>151.94999999999999</v>
      </c>
      <c r="Q18" s="214">
        <v>0.94989999999999997</v>
      </c>
      <c r="R18" s="216">
        <v>0.78300000000000003</v>
      </c>
    </row>
    <row r="19" spans="2:18" x14ac:dyDescent="0.3">
      <c r="B19" s="200">
        <v>45635</v>
      </c>
      <c r="C19" s="209">
        <v>89.337999999999994</v>
      </c>
      <c r="D19" s="210">
        <v>4.7709999999999999</v>
      </c>
      <c r="E19" s="211">
        <v>96.132999999999996</v>
      </c>
      <c r="F19" s="212">
        <v>4.2450000000000001</v>
      </c>
      <c r="G19" s="211">
        <v>95.861999999999995</v>
      </c>
      <c r="H19" s="212">
        <v>0.80200000000000005</v>
      </c>
      <c r="I19" s="211">
        <v>83.4375</v>
      </c>
      <c r="J19" s="212">
        <v>4.149</v>
      </c>
      <c r="K19" s="213">
        <v>78.298000000000002</v>
      </c>
      <c r="L19" s="214">
        <v>97.19</v>
      </c>
      <c r="M19" s="215">
        <v>2392.8000000000002</v>
      </c>
      <c r="N19" s="215">
        <v>6052.9</v>
      </c>
      <c r="O19" s="214">
        <v>68.37</v>
      </c>
      <c r="P19" s="215">
        <v>151.21</v>
      </c>
      <c r="Q19" s="214">
        <v>0.94750000000000001</v>
      </c>
      <c r="R19" s="216">
        <v>0.7843</v>
      </c>
    </row>
    <row r="20" spans="2:18" x14ac:dyDescent="0.3">
      <c r="B20" s="200">
        <v>45632</v>
      </c>
      <c r="C20" s="209">
        <v>89.516000000000005</v>
      </c>
      <c r="D20" s="210">
        <v>4.7389999999999999</v>
      </c>
      <c r="E20" s="211">
        <v>96.188999999999993</v>
      </c>
      <c r="F20" s="212">
        <v>4.2240000000000002</v>
      </c>
      <c r="G20" s="211">
        <v>95.808000000000007</v>
      </c>
      <c r="H20" s="212">
        <v>0.81</v>
      </c>
      <c r="I20" s="211">
        <v>83.6953125</v>
      </c>
      <c r="J20" s="212">
        <v>4.0999999999999996</v>
      </c>
      <c r="K20" s="213">
        <v>78.257999999999996</v>
      </c>
      <c r="L20" s="214">
        <v>97.180999999999997</v>
      </c>
      <c r="M20" s="215">
        <v>2409</v>
      </c>
      <c r="N20" s="215">
        <v>6090.3</v>
      </c>
      <c r="O20" s="214">
        <v>67.2</v>
      </c>
      <c r="P20" s="215">
        <v>150</v>
      </c>
      <c r="Q20" s="214">
        <v>0.94630000000000003</v>
      </c>
      <c r="R20" s="216">
        <v>0.78469999999999995</v>
      </c>
    </row>
    <row r="21" spans="2:18" x14ac:dyDescent="0.3">
      <c r="B21" s="200">
        <v>45631</v>
      </c>
      <c r="C21" s="209">
        <v>89.304000000000002</v>
      </c>
      <c r="D21" s="210">
        <v>4.7750000000000004</v>
      </c>
      <c r="E21" s="211">
        <v>96.206000000000003</v>
      </c>
      <c r="F21" s="212">
        <v>4.2140000000000004</v>
      </c>
      <c r="G21" s="211">
        <v>95.777000000000001</v>
      </c>
      <c r="H21" s="212">
        <v>0.81399999999999995</v>
      </c>
      <c r="I21" s="211">
        <v>83.46875</v>
      </c>
      <c r="J21" s="212">
        <f>SUM(J4:J20)</f>
        <v>74.452999999999989</v>
      </c>
      <c r="K21" s="213">
        <v>78.198999999999998</v>
      </c>
      <c r="L21" s="214">
        <v>97.156999999999996</v>
      </c>
      <c r="M21" s="215">
        <v>2396.1999999999998</v>
      </c>
      <c r="N21" s="215">
        <v>6075.1</v>
      </c>
      <c r="O21" s="214">
        <v>68.3</v>
      </c>
      <c r="P21" s="215">
        <v>150.1</v>
      </c>
      <c r="Q21" s="214">
        <v>0.94469999999999998</v>
      </c>
      <c r="R21" s="216">
        <v>0.78369999999999995</v>
      </c>
    </row>
    <row r="22" spans="2:18" x14ac:dyDescent="0.3">
      <c r="B22" s="200">
        <v>45630</v>
      </c>
      <c r="C22" s="209">
        <v>89.265000000000001</v>
      </c>
      <c r="D22" s="210">
        <v>4.7809999999999997</v>
      </c>
      <c r="E22" s="211">
        <v>96.23</v>
      </c>
      <c r="F22" s="212">
        <v>4.2050000000000001</v>
      </c>
      <c r="G22" s="211">
        <v>95.775000000000006</v>
      </c>
      <c r="H22" s="212">
        <v>0.81399999999999995</v>
      </c>
      <c r="I22" s="211">
        <v>83.46875</v>
      </c>
      <c r="J22" s="212">
        <v>4.1379999999999999</v>
      </c>
      <c r="K22" s="213">
        <v>78.356999999999999</v>
      </c>
      <c r="L22" s="214">
        <v>97.064999999999998</v>
      </c>
      <c r="M22" s="215">
        <v>2426.6</v>
      </c>
      <c r="N22" s="215">
        <v>6086.5</v>
      </c>
      <c r="O22" s="214">
        <v>68.540000000000006</v>
      </c>
      <c r="P22" s="215">
        <v>150.59</v>
      </c>
      <c r="Q22" s="214">
        <v>0.95140000000000002</v>
      </c>
      <c r="R22" s="216">
        <v>0.7873</v>
      </c>
    </row>
    <row r="23" spans="2:18" x14ac:dyDescent="0.3">
      <c r="B23" s="200">
        <v>45629</v>
      </c>
      <c r="C23" s="209">
        <v>89.07</v>
      </c>
      <c r="D23" s="210">
        <v>4.8150000000000004</v>
      </c>
      <c r="E23" s="211">
        <v>96.106999999999999</v>
      </c>
      <c r="F23" s="212">
        <v>4.2469999999999999</v>
      </c>
      <c r="G23" s="211">
        <v>95.649000000000001</v>
      </c>
      <c r="H23" s="212">
        <v>0.83299999999999996</v>
      </c>
      <c r="I23" s="211">
        <v>83.21875</v>
      </c>
      <c r="J23" s="212">
        <v>4.1829999999999998</v>
      </c>
      <c r="K23" s="213">
        <v>78.347999999999999</v>
      </c>
      <c r="L23" s="214">
        <v>96.935000000000002</v>
      </c>
      <c r="M23" s="215">
        <v>2416.3000000000002</v>
      </c>
      <c r="N23" s="215">
        <v>6049.9</v>
      </c>
      <c r="O23" s="214">
        <v>69.94</v>
      </c>
      <c r="P23" s="215">
        <v>149.6</v>
      </c>
      <c r="Q23" s="214">
        <v>0.9516</v>
      </c>
      <c r="R23" s="216">
        <v>0.78910000000000002</v>
      </c>
    </row>
    <row r="24" spans="2:18" x14ac:dyDescent="0.3">
      <c r="B24" s="200">
        <v>45628</v>
      </c>
      <c r="C24" s="209">
        <v>89.188999999999993</v>
      </c>
      <c r="D24" s="210">
        <v>4.7930000000000001</v>
      </c>
      <c r="E24" s="211">
        <v>96.15</v>
      </c>
      <c r="F24" s="212">
        <v>4.2309999999999999</v>
      </c>
      <c r="G24" s="211">
        <v>95.66</v>
      </c>
      <c r="H24" s="212">
        <v>0.83099999999999996</v>
      </c>
      <c r="I24" s="211">
        <v>83.375</v>
      </c>
      <c r="J24" s="212">
        <v>4.1529999999999996</v>
      </c>
      <c r="K24" s="213">
        <v>78.462999999999994</v>
      </c>
      <c r="L24" s="214">
        <v>96.814999999999998</v>
      </c>
      <c r="M24" s="215">
        <v>2434.1</v>
      </c>
      <c r="N24" s="215">
        <v>6047.2</v>
      </c>
      <c r="O24" s="214">
        <v>68.099999999999994</v>
      </c>
      <c r="P24" s="215">
        <v>149.6</v>
      </c>
      <c r="Q24" s="214">
        <v>0.95250000000000001</v>
      </c>
      <c r="R24" s="216">
        <v>0.79020000000000001</v>
      </c>
    </row>
    <row r="25" spans="2:18" x14ac:dyDescent="0.3">
      <c r="B25" s="200">
        <v>45625</v>
      </c>
      <c r="C25" s="209">
        <v>89.46</v>
      </c>
      <c r="D25" s="210">
        <v>4.7450000000000001</v>
      </c>
      <c r="E25" s="211">
        <v>96.123999999999995</v>
      </c>
      <c r="F25" s="212">
        <v>4.2389999999999999</v>
      </c>
      <c r="G25" s="211">
        <v>95.837000000000003</v>
      </c>
      <c r="H25" s="212">
        <v>0.80400000000000005</v>
      </c>
      <c r="I25" s="211">
        <v>83.5390625</v>
      </c>
      <c r="J25" s="212">
        <v>4.1219999999999999</v>
      </c>
      <c r="K25" s="213">
        <v>78.272999999999996</v>
      </c>
      <c r="L25" s="214">
        <v>96.730999999999995</v>
      </c>
      <c r="M25" s="215">
        <v>2434.6999999999998</v>
      </c>
      <c r="N25" s="215">
        <v>6032.4</v>
      </c>
      <c r="O25" s="214">
        <v>68</v>
      </c>
      <c r="P25" s="215">
        <v>149.77000000000001</v>
      </c>
      <c r="Q25" s="214">
        <v>0.94550000000000001</v>
      </c>
      <c r="R25" s="216">
        <v>0.7853</v>
      </c>
    </row>
    <row r="26" spans="2:18" x14ac:dyDescent="0.3">
      <c r="B26" s="200">
        <v>45623</v>
      </c>
      <c r="C26" s="209">
        <v>88.861000000000004</v>
      </c>
      <c r="D26" s="210">
        <v>4.8490000000000002</v>
      </c>
      <c r="E26" s="211">
        <v>95.933000000000007</v>
      </c>
      <c r="F26" s="212">
        <v>4.3029999999999999</v>
      </c>
      <c r="G26" s="211">
        <v>95.679000000000002</v>
      </c>
      <c r="H26" s="212">
        <v>0.82699999999999996</v>
      </c>
      <c r="I26" s="211">
        <v>83.046875</v>
      </c>
      <c r="J26" s="212">
        <v>4.21</v>
      </c>
      <c r="K26" s="213">
        <v>77.935000000000002</v>
      </c>
      <c r="L26" s="214">
        <v>95.793999999999997</v>
      </c>
      <c r="M26" s="215">
        <v>2426.1999999999998</v>
      </c>
      <c r="N26" s="215">
        <v>5998.7</v>
      </c>
      <c r="O26" s="214">
        <v>68.72</v>
      </c>
      <c r="P26" s="215">
        <v>151.09</v>
      </c>
      <c r="Q26" s="214">
        <v>0.94640000000000002</v>
      </c>
      <c r="R26" s="216">
        <v>0.78869999999999996</v>
      </c>
    </row>
    <row r="27" spans="2:18" x14ac:dyDescent="0.3">
      <c r="B27" s="200">
        <v>45622</v>
      </c>
      <c r="C27" s="209">
        <v>88.66</v>
      </c>
      <c r="D27" s="210">
        <v>4.883</v>
      </c>
      <c r="E27" s="211">
        <v>95.825000000000003</v>
      </c>
      <c r="F27" s="212">
        <v>4.3380000000000001</v>
      </c>
      <c r="G27" s="211">
        <v>95.677999999999997</v>
      </c>
      <c r="H27" s="212">
        <v>0.82699999999999996</v>
      </c>
      <c r="I27" s="211">
        <v>82.796875</v>
      </c>
      <c r="J27" s="212">
        <v>4.2539999999999996</v>
      </c>
      <c r="K27" s="213">
        <v>77.67</v>
      </c>
      <c r="L27" s="214">
        <v>95.462000000000003</v>
      </c>
      <c r="M27" s="215">
        <v>2424.3000000000002</v>
      </c>
      <c r="N27" s="215">
        <v>6021.6</v>
      </c>
      <c r="O27" s="214">
        <v>68.77</v>
      </c>
      <c r="P27" s="215">
        <v>153.08000000000001</v>
      </c>
      <c r="Q27" s="214">
        <v>0.95340000000000003</v>
      </c>
      <c r="R27" s="216">
        <v>0.79559999999999997</v>
      </c>
    </row>
    <row r="28" spans="2:18" x14ac:dyDescent="0.3">
      <c r="B28" s="200">
        <v>45621</v>
      </c>
      <c r="C28" s="209">
        <v>88.888999999999996</v>
      </c>
      <c r="D28" s="210">
        <v>4.8419999999999996</v>
      </c>
      <c r="E28" s="211">
        <v>95.918000000000006</v>
      </c>
      <c r="F28" s="212">
        <v>4.3040000000000003</v>
      </c>
      <c r="G28" s="211">
        <v>95.65</v>
      </c>
      <c r="H28" s="212">
        <v>0.83099999999999996</v>
      </c>
      <c r="I28" s="211">
        <v>82.9453125</v>
      </c>
      <c r="J28" s="212">
        <v>4.2249999999999996</v>
      </c>
      <c r="K28" s="213">
        <v>77.707999999999998</v>
      </c>
      <c r="L28" s="214">
        <v>95.406999999999996</v>
      </c>
      <c r="M28" s="215">
        <v>2442</v>
      </c>
      <c r="N28" s="215">
        <v>5987.4</v>
      </c>
      <c r="O28" s="214">
        <v>68.94</v>
      </c>
      <c r="P28" s="215">
        <v>154.22999999999999</v>
      </c>
      <c r="Q28" s="214">
        <v>0.95279999999999998</v>
      </c>
      <c r="R28" s="216">
        <v>0.79569999999999996</v>
      </c>
    </row>
    <row r="29" spans="2:18" x14ac:dyDescent="0.3">
      <c r="B29" s="200">
        <v>45618</v>
      </c>
      <c r="C29" s="209">
        <v>88.138000000000005</v>
      </c>
      <c r="D29" s="210">
        <v>4.9749999999999996</v>
      </c>
      <c r="E29" s="211">
        <v>95.591999999999999</v>
      </c>
      <c r="F29" s="212">
        <v>4.4180000000000001</v>
      </c>
      <c r="G29" s="211">
        <v>95.555999999999997</v>
      </c>
      <c r="H29" s="212">
        <v>0.84499999999999997</v>
      </c>
      <c r="I29" s="211">
        <v>82.28125</v>
      </c>
      <c r="J29" s="212">
        <v>4.3479999999999999</v>
      </c>
      <c r="K29" s="213">
        <v>77.534999999999997</v>
      </c>
      <c r="L29" s="214">
        <v>95.248999999999995</v>
      </c>
      <c r="M29" s="215">
        <v>2406.6999999999998</v>
      </c>
      <c r="N29" s="215">
        <v>5969.3</v>
      </c>
      <c r="O29" s="214">
        <v>71.239999999999995</v>
      </c>
      <c r="P29" s="215">
        <v>154.78</v>
      </c>
      <c r="Q29" s="214">
        <v>0.95989999999999998</v>
      </c>
      <c r="R29" s="216">
        <v>0.79810000000000003</v>
      </c>
    </row>
    <row r="30" spans="2:18" x14ac:dyDescent="0.3">
      <c r="B30" s="200">
        <v>45617</v>
      </c>
      <c r="C30" s="209">
        <v>88.034000000000006</v>
      </c>
      <c r="D30" s="210">
        <v>4.992</v>
      </c>
      <c r="E30" s="211">
        <v>95.558000000000007</v>
      </c>
      <c r="F30" s="212">
        <v>4.4260000000000002</v>
      </c>
      <c r="G30" s="211">
        <v>95.525000000000006</v>
      </c>
      <c r="H30" s="212">
        <v>0.84899999999999998</v>
      </c>
      <c r="I30" s="211">
        <v>82.1328125</v>
      </c>
      <c r="J30" s="212">
        <v>4.3730000000000002</v>
      </c>
      <c r="K30" s="213">
        <v>77.218999999999994</v>
      </c>
      <c r="L30" s="214">
        <v>94.742999999999995</v>
      </c>
      <c r="M30" s="215">
        <v>2364</v>
      </c>
      <c r="N30" s="215">
        <v>5948.7</v>
      </c>
      <c r="O30" s="214">
        <v>70.099999999999994</v>
      </c>
      <c r="P30" s="215">
        <v>154.54</v>
      </c>
      <c r="Q30" s="214">
        <v>0.95469999999999999</v>
      </c>
      <c r="R30" s="216">
        <v>0.79430000000000001</v>
      </c>
    </row>
    <row r="31" spans="2:18" x14ac:dyDescent="0.3">
      <c r="B31" s="200">
        <v>45616</v>
      </c>
      <c r="C31" s="209">
        <v>88.119</v>
      </c>
      <c r="D31" s="210">
        <v>4.976</v>
      </c>
      <c r="E31" s="211">
        <v>95.644000000000005</v>
      </c>
      <c r="F31" s="212">
        <v>4.3949999999999996</v>
      </c>
      <c r="G31" s="211">
        <v>95.662000000000006</v>
      </c>
      <c r="H31" s="212">
        <v>0.82799999999999996</v>
      </c>
      <c r="I31" s="211">
        <v>82.203125</v>
      </c>
      <c r="J31" s="212">
        <v>4.3579999999999997</v>
      </c>
      <c r="K31" s="213">
        <v>77.072999999999993</v>
      </c>
      <c r="L31" s="214">
        <v>94.64</v>
      </c>
      <c r="M31" s="215">
        <v>2325.5</v>
      </c>
      <c r="N31" s="215">
        <v>5917.1</v>
      </c>
      <c r="O31" s="214">
        <v>68.87</v>
      </c>
      <c r="P31" s="215">
        <v>155.44</v>
      </c>
      <c r="Q31" s="214">
        <v>0.94840000000000002</v>
      </c>
      <c r="R31" s="216">
        <v>0.79039999999999999</v>
      </c>
    </row>
    <row r="32" spans="2:18" x14ac:dyDescent="0.3">
      <c r="B32" s="200">
        <v>45615</v>
      </c>
      <c r="C32" s="209">
        <v>88.248999999999995</v>
      </c>
      <c r="D32" s="210">
        <v>4.952</v>
      </c>
      <c r="E32" s="211">
        <v>95.692999999999998</v>
      </c>
      <c r="F32" s="212">
        <v>4.3760000000000003</v>
      </c>
      <c r="G32" s="211">
        <v>95.725999999999999</v>
      </c>
      <c r="H32" s="212">
        <v>0.81799999999999995</v>
      </c>
      <c r="I32" s="211">
        <v>82.28125</v>
      </c>
      <c r="J32" s="212">
        <v>4.343</v>
      </c>
      <c r="K32" s="213">
        <v>77.14</v>
      </c>
      <c r="L32" s="214">
        <v>94.793000000000006</v>
      </c>
      <c r="M32" s="215">
        <v>2324.8000000000002</v>
      </c>
      <c r="N32" s="215">
        <v>5917</v>
      </c>
      <c r="O32" s="214">
        <v>69.39</v>
      </c>
      <c r="P32" s="215">
        <v>154.66</v>
      </c>
      <c r="Q32" s="214">
        <v>0.94379999999999997</v>
      </c>
      <c r="R32" s="216">
        <v>0.78849999999999998</v>
      </c>
    </row>
    <row r="33" spans="2:18" x14ac:dyDescent="0.3">
      <c r="B33" s="200">
        <v>45614</v>
      </c>
      <c r="C33" s="209">
        <v>88.370999999999995</v>
      </c>
      <c r="D33" s="210">
        <v>4.9290000000000003</v>
      </c>
      <c r="E33" s="211">
        <v>95.671999999999997</v>
      </c>
      <c r="F33" s="212">
        <v>4.3819999999999997</v>
      </c>
      <c r="G33" s="211">
        <v>95.671999999999997</v>
      </c>
      <c r="H33" s="212">
        <v>0.82599999999999996</v>
      </c>
      <c r="I33" s="211">
        <v>82.1796875</v>
      </c>
      <c r="J33" s="212">
        <v>4.3600000000000003</v>
      </c>
      <c r="K33" s="213">
        <v>76.972999999999999</v>
      </c>
      <c r="L33" s="214">
        <v>94.668000000000006</v>
      </c>
      <c r="M33" s="215">
        <v>2306.3000000000002</v>
      </c>
      <c r="N33" s="215">
        <v>5893.6</v>
      </c>
      <c r="O33" s="214">
        <v>69.16</v>
      </c>
      <c r="P33" s="215">
        <v>154.66</v>
      </c>
      <c r="Q33" s="214">
        <v>0.94350000000000001</v>
      </c>
      <c r="R33" s="216">
        <v>0.78869999999999996</v>
      </c>
    </row>
    <row r="34" spans="2:18" x14ac:dyDescent="0.3">
      <c r="B34" s="200">
        <v>45611</v>
      </c>
      <c r="C34" s="209">
        <v>88.259</v>
      </c>
      <c r="D34" s="210">
        <v>4.9489999999999998</v>
      </c>
      <c r="E34" s="211">
        <v>95.593000000000004</v>
      </c>
      <c r="F34" s="212">
        <v>4.4089999999999998</v>
      </c>
      <c r="G34" s="211">
        <v>95.677000000000007</v>
      </c>
      <c r="H34" s="212">
        <v>0.82499999999999996</v>
      </c>
      <c r="I34" s="211">
        <v>82.0078125</v>
      </c>
      <c r="J34" s="212">
        <v>4.3920000000000003</v>
      </c>
      <c r="K34" s="213">
        <v>76.962000000000003</v>
      </c>
      <c r="L34" s="214">
        <v>94.766000000000005</v>
      </c>
      <c r="M34" s="215">
        <v>2303.8000000000002</v>
      </c>
      <c r="N34" s="215">
        <v>5870.6</v>
      </c>
      <c r="O34" s="214">
        <v>67.02</v>
      </c>
      <c r="P34" s="215">
        <v>154.30000000000001</v>
      </c>
      <c r="Q34" s="214">
        <v>0.94879999999999998</v>
      </c>
      <c r="R34" s="216">
        <v>0.79249999999999998</v>
      </c>
    </row>
    <row r="35" spans="2:18" x14ac:dyDescent="0.3">
      <c r="B35" s="200">
        <v>45610</v>
      </c>
      <c r="C35" s="209">
        <v>87.843000000000004</v>
      </c>
      <c r="D35" s="210">
        <v>5.0209999999999999</v>
      </c>
      <c r="E35" s="211">
        <v>95.278999999999996</v>
      </c>
      <c r="F35" s="212">
        <v>4.5149999999999997</v>
      </c>
      <c r="G35" s="211">
        <v>95.792000000000002</v>
      </c>
      <c r="H35" s="212">
        <v>0.80700000000000005</v>
      </c>
      <c r="I35" s="211">
        <v>81.953125</v>
      </c>
      <c r="J35" s="212">
        <v>4.3979999999999997</v>
      </c>
      <c r="K35" s="213">
        <v>76.873000000000005</v>
      </c>
      <c r="L35" s="214">
        <v>94.825000000000003</v>
      </c>
      <c r="M35" s="215">
        <v>2336.9</v>
      </c>
      <c r="N35" s="215">
        <v>5949.2</v>
      </c>
      <c r="O35" s="214">
        <v>68.7</v>
      </c>
      <c r="P35" s="215">
        <v>156.27000000000001</v>
      </c>
      <c r="Q35" s="214">
        <v>0.94969999999999999</v>
      </c>
      <c r="R35" s="216">
        <v>0.78949999999999998</v>
      </c>
    </row>
    <row r="36" spans="2:18" x14ac:dyDescent="0.3">
      <c r="B36" s="200">
        <v>45609</v>
      </c>
      <c r="C36" s="209">
        <v>88.141000000000005</v>
      </c>
      <c r="D36" s="210">
        <v>4.9669999999999996</v>
      </c>
      <c r="E36" s="211">
        <v>95.540999999999997</v>
      </c>
      <c r="F36" s="212">
        <v>4.4219999999999997</v>
      </c>
      <c r="G36" s="211">
        <v>95.87</v>
      </c>
      <c r="H36" s="212">
        <v>0.79500000000000004</v>
      </c>
      <c r="I36" s="211">
        <v>81.9375</v>
      </c>
      <c r="J36" s="212">
        <v>4.4000000000000004</v>
      </c>
      <c r="K36" s="213">
        <v>76.638999999999996</v>
      </c>
      <c r="L36" s="214">
        <v>94.206000000000003</v>
      </c>
      <c r="M36" s="215">
        <v>2369.4</v>
      </c>
      <c r="N36" s="215">
        <v>5985.4</v>
      </c>
      <c r="O36" s="214">
        <v>68.430000000000007</v>
      </c>
      <c r="P36" s="215">
        <v>155.46</v>
      </c>
      <c r="Q36" s="214">
        <v>0.9466</v>
      </c>
      <c r="R36" s="216">
        <v>0.78690000000000004</v>
      </c>
    </row>
    <row r="37" spans="2:18" x14ac:dyDescent="0.3">
      <c r="B37" s="200">
        <v>45608</v>
      </c>
      <c r="C37" s="209">
        <v>88.263000000000005</v>
      </c>
      <c r="D37" s="210">
        <v>4.9450000000000003</v>
      </c>
      <c r="E37" s="211">
        <v>95.53</v>
      </c>
      <c r="F37" s="212">
        <v>4.4249999999999998</v>
      </c>
      <c r="G37" s="211">
        <v>96.135999999999996</v>
      </c>
      <c r="H37" s="212">
        <v>0.755</v>
      </c>
      <c r="I37" s="211">
        <v>81.9609375</v>
      </c>
      <c r="J37" s="212">
        <v>4.3949999999999996</v>
      </c>
      <c r="K37" s="213">
        <v>76.73</v>
      </c>
      <c r="L37" s="214">
        <v>94.171999999999997</v>
      </c>
      <c r="M37" s="215">
        <v>2391.8000000000002</v>
      </c>
      <c r="N37" s="215">
        <v>5984</v>
      </c>
      <c r="O37" s="214">
        <v>68.12</v>
      </c>
      <c r="P37" s="215">
        <v>154.61000000000001</v>
      </c>
      <c r="Q37" s="214">
        <v>0.94140000000000001</v>
      </c>
      <c r="R37" s="216">
        <v>0.78439999999999999</v>
      </c>
    </row>
    <row r="38" spans="2:18" x14ac:dyDescent="0.3">
      <c r="B38" s="200">
        <v>45604</v>
      </c>
      <c r="C38" s="209">
        <v>88.864999999999995</v>
      </c>
      <c r="D38" s="210">
        <v>4.8369999999999997</v>
      </c>
      <c r="E38" s="211">
        <v>95.92</v>
      </c>
      <c r="F38" s="212">
        <v>4.2869999999999999</v>
      </c>
      <c r="G38" s="211">
        <v>96.206999999999994</v>
      </c>
      <c r="H38" s="212">
        <v>0.74399999999999999</v>
      </c>
      <c r="I38" s="211">
        <v>82.65625</v>
      </c>
      <c r="J38" s="212">
        <v>4.2640000000000002</v>
      </c>
      <c r="K38" s="213">
        <v>77.099999999999994</v>
      </c>
      <c r="L38" s="214">
        <v>94.082999999999998</v>
      </c>
      <c r="M38" s="215">
        <v>2399.6</v>
      </c>
      <c r="N38" s="215">
        <v>5995.5</v>
      </c>
      <c r="O38" s="214">
        <v>70.38</v>
      </c>
      <c r="P38" s="215">
        <v>152.63999999999999</v>
      </c>
      <c r="Q38" s="214">
        <v>0.93300000000000005</v>
      </c>
      <c r="R38" s="216">
        <v>0.77400000000000002</v>
      </c>
    </row>
    <row r="39" spans="2:18" x14ac:dyDescent="0.3">
      <c r="B39" s="200">
        <v>45603</v>
      </c>
      <c r="C39" s="209">
        <v>88.816999999999993</v>
      </c>
      <c r="D39" s="210">
        <v>4.843</v>
      </c>
      <c r="E39" s="211">
        <v>95.899000000000001</v>
      </c>
      <c r="F39" s="212">
        <v>4.2889999999999997</v>
      </c>
      <c r="G39" s="211">
        <v>96.215999999999994</v>
      </c>
      <c r="H39" s="212">
        <v>0.74199999999999999</v>
      </c>
      <c r="I39" s="211">
        <v>82.625</v>
      </c>
      <c r="J39" s="212">
        <v>4.266</v>
      </c>
      <c r="K39" s="213">
        <v>76.772999999999996</v>
      </c>
      <c r="L39" s="214">
        <v>93.665000000000006</v>
      </c>
      <c r="M39" s="215">
        <v>2382.6999999999998</v>
      </c>
      <c r="N39" s="215">
        <v>5973.1</v>
      </c>
      <c r="O39" s="214">
        <v>72.36</v>
      </c>
      <c r="P39" s="215">
        <v>152.94</v>
      </c>
      <c r="Q39" s="214">
        <v>0.92549999999999999</v>
      </c>
      <c r="R39" s="216">
        <v>0.77</v>
      </c>
    </row>
    <row r="40" spans="2:18" x14ac:dyDescent="0.3">
      <c r="B40" s="200">
        <v>45602</v>
      </c>
      <c r="C40" s="209">
        <v>88.131</v>
      </c>
      <c r="D40" s="210">
        <v>4.9640000000000004</v>
      </c>
      <c r="E40" s="211">
        <v>95.668999999999997</v>
      </c>
      <c r="F40" s="212">
        <v>4.3680000000000003</v>
      </c>
      <c r="G40" s="211">
        <v>96.39</v>
      </c>
      <c r="H40" s="212">
        <v>0.71599999999999997</v>
      </c>
      <c r="I40" s="211">
        <v>81.9765625</v>
      </c>
      <c r="J40" s="212">
        <v>4.3849999999999998</v>
      </c>
      <c r="K40" s="213">
        <v>76.415000000000006</v>
      </c>
      <c r="L40" s="214">
        <v>93.7</v>
      </c>
      <c r="M40" s="215">
        <v>2392.9</v>
      </c>
      <c r="N40" s="215">
        <v>5929</v>
      </c>
      <c r="O40" s="214">
        <v>71.69</v>
      </c>
      <c r="P40" s="215">
        <v>154.63</v>
      </c>
      <c r="Q40" s="214">
        <v>0.93200000000000005</v>
      </c>
      <c r="R40" s="216">
        <v>0.77639999999999998</v>
      </c>
    </row>
    <row r="41" spans="2:18" x14ac:dyDescent="0.3">
      <c r="B41" s="200">
        <v>45601</v>
      </c>
      <c r="C41" s="209">
        <v>88.734999999999999</v>
      </c>
      <c r="D41" s="210">
        <v>4.8559999999999999</v>
      </c>
      <c r="E41" s="211">
        <v>95.884</v>
      </c>
      <c r="F41" s="212">
        <v>4.2919999999999998</v>
      </c>
      <c r="G41" s="211">
        <v>96.659000000000006</v>
      </c>
      <c r="H41" s="212">
        <v>0.67600000000000005</v>
      </c>
      <c r="I41" s="211">
        <v>82.8203125</v>
      </c>
      <c r="J41" s="212">
        <v>4.2270000000000003</v>
      </c>
      <c r="K41" s="213">
        <v>76.543000000000006</v>
      </c>
      <c r="L41" s="214">
        <v>93.992000000000004</v>
      </c>
      <c r="M41" s="215">
        <v>2260.8000000000002</v>
      </c>
      <c r="N41" s="215">
        <v>5782.8</v>
      </c>
      <c r="O41" s="214">
        <v>71.989999999999995</v>
      </c>
      <c r="P41" s="215">
        <v>151.62</v>
      </c>
      <c r="Q41" s="214">
        <v>0.91490000000000005</v>
      </c>
      <c r="R41" s="216">
        <v>0.76670000000000005</v>
      </c>
    </row>
    <row r="42" spans="2:18" x14ac:dyDescent="0.3">
      <c r="B42" s="200">
        <v>45600</v>
      </c>
      <c r="C42" s="209">
        <v>88.572999999999993</v>
      </c>
      <c r="D42" s="210">
        <v>4.8849999999999998</v>
      </c>
      <c r="E42" s="211">
        <v>95.870999999999995</v>
      </c>
      <c r="F42" s="212">
        <v>4.2960000000000003</v>
      </c>
      <c r="G42" s="211">
        <v>96.578000000000003</v>
      </c>
      <c r="H42" s="212">
        <v>0.68799999999999994</v>
      </c>
      <c r="I42" s="211">
        <v>82.765625</v>
      </c>
      <c r="J42" s="212">
        <v>4.2359999999999998</v>
      </c>
      <c r="K42" s="213">
        <v>76.965000000000003</v>
      </c>
      <c r="L42" s="214">
        <v>94.063000000000002</v>
      </c>
      <c r="M42" s="215">
        <v>2219</v>
      </c>
      <c r="N42" s="215">
        <v>5712.7</v>
      </c>
      <c r="O42" s="214">
        <v>71.47</v>
      </c>
      <c r="P42" s="215">
        <v>152.13</v>
      </c>
      <c r="Q42" s="214">
        <v>0.91930000000000001</v>
      </c>
      <c r="R42" s="216">
        <v>0.77180000000000004</v>
      </c>
    </row>
    <row r="43" spans="2:18" x14ac:dyDescent="0.3">
      <c r="B43" s="200">
        <v>45597</v>
      </c>
      <c r="C43" s="209">
        <v>88.1</v>
      </c>
      <c r="D43" s="210">
        <v>4.968</v>
      </c>
      <c r="E43" s="211">
        <v>95.718000000000004</v>
      </c>
      <c r="F43" s="212">
        <v>4.3479999999999999</v>
      </c>
      <c r="G43" s="211">
        <v>96.576999999999998</v>
      </c>
      <c r="H43" s="212">
        <v>0.68799999999999994</v>
      </c>
      <c r="I43" s="211">
        <v>82.2421875</v>
      </c>
      <c r="J43" s="212">
        <v>4.3319999999999999</v>
      </c>
      <c r="K43" s="213">
        <v>76.962999999999994</v>
      </c>
      <c r="L43" s="214">
        <v>93.998000000000005</v>
      </c>
      <c r="M43" s="215">
        <v>2210.1</v>
      </c>
      <c r="N43" s="215">
        <v>5728.8</v>
      </c>
      <c r="O43" s="214">
        <v>69.489999999999995</v>
      </c>
      <c r="P43" s="215">
        <v>153.01</v>
      </c>
      <c r="Q43" s="214">
        <v>0.92300000000000004</v>
      </c>
      <c r="R43" s="216">
        <v>0.77380000000000004</v>
      </c>
    </row>
    <row r="44" spans="2:18" x14ac:dyDescent="0.3">
      <c r="B44" s="200">
        <v>45596</v>
      </c>
      <c r="C44" s="209">
        <v>88.525999999999996</v>
      </c>
      <c r="D44" s="210">
        <v>4.8899999999999997</v>
      </c>
      <c r="E44" s="211">
        <v>95.917000000000002</v>
      </c>
      <c r="F44" s="212">
        <v>4.2750000000000004</v>
      </c>
      <c r="G44" s="211">
        <v>96.558000000000007</v>
      </c>
      <c r="H44" s="212">
        <v>0.69</v>
      </c>
      <c r="I44" s="211">
        <v>82.6953125</v>
      </c>
      <c r="J44" s="212">
        <v>4.2450000000000001</v>
      </c>
      <c r="K44" s="213">
        <v>76.935000000000002</v>
      </c>
      <c r="L44" s="214">
        <v>94.176000000000002</v>
      </c>
      <c r="M44" s="215">
        <v>2196.6999999999998</v>
      </c>
      <c r="N44" s="215">
        <v>5705.5</v>
      </c>
      <c r="O44" s="214">
        <v>69.260000000000005</v>
      </c>
      <c r="P44" s="215">
        <v>152.03</v>
      </c>
      <c r="Q44" s="214">
        <v>0.91879999999999995</v>
      </c>
      <c r="R44" s="216">
        <v>0.7752</v>
      </c>
    </row>
    <row r="45" spans="2:18" x14ac:dyDescent="0.3">
      <c r="B45" s="200">
        <v>45595</v>
      </c>
      <c r="C45" s="209">
        <v>88.611000000000004</v>
      </c>
      <c r="D45" s="210">
        <v>4.875</v>
      </c>
      <c r="E45" s="211">
        <v>95.897999999999996</v>
      </c>
      <c r="F45" s="212">
        <v>4.282</v>
      </c>
      <c r="G45" s="211">
        <v>96.516000000000005</v>
      </c>
      <c r="H45" s="212">
        <v>0.69599999999999995</v>
      </c>
      <c r="I45" s="211">
        <v>82.6953125</v>
      </c>
      <c r="J45" s="212">
        <v>4.2439999999999998</v>
      </c>
      <c r="K45" s="213">
        <v>77.423000000000002</v>
      </c>
      <c r="L45" s="214">
        <v>94.296999999999997</v>
      </c>
      <c r="M45" s="215">
        <v>2233</v>
      </c>
      <c r="N45" s="215">
        <v>5813.7</v>
      </c>
      <c r="O45" s="214">
        <v>68.61</v>
      </c>
      <c r="P45" s="215">
        <v>153.41999999999999</v>
      </c>
      <c r="Q45" s="214">
        <v>0.92120000000000002</v>
      </c>
      <c r="R45" s="216">
        <v>0.77149999999999996</v>
      </c>
    </row>
    <row r="46" spans="2:18" x14ac:dyDescent="0.3">
      <c r="B46" s="200">
        <v>45594</v>
      </c>
      <c r="C46" s="209">
        <v>88.918000000000006</v>
      </c>
      <c r="D46" s="210">
        <v>4.8209999999999997</v>
      </c>
      <c r="E46" s="211">
        <v>96.122</v>
      </c>
      <c r="F46" s="212">
        <v>4.2030000000000003</v>
      </c>
      <c r="G46" s="211">
        <v>96.393000000000001</v>
      </c>
      <c r="H46" s="212">
        <v>0.71399999999999997</v>
      </c>
      <c r="I46" s="211">
        <v>83.0546875</v>
      </c>
      <c r="J46" s="212">
        <v>4.1769999999999996</v>
      </c>
      <c r="K46" s="213">
        <v>77.578000000000003</v>
      </c>
      <c r="L46" s="214">
        <v>94.832999999999998</v>
      </c>
      <c r="M46" s="215">
        <v>2238.1</v>
      </c>
      <c r="N46" s="215">
        <v>5832.9</v>
      </c>
      <c r="O46" s="214">
        <v>67.209999999999994</v>
      </c>
      <c r="P46" s="215">
        <v>153.36000000000001</v>
      </c>
      <c r="Q46" s="214">
        <v>0.92430000000000001</v>
      </c>
      <c r="R46" s="216">
        <v>0.76829999999999998</v>
      </c>
    </row>
    <row r="47" spans="2:18" x14ac:dyDescent="0.3">
      <c r="B47" s="200">
        <v>45593</v>
      </c>
      <c r="C47" s="209">
        <v>88.757000000000005</v>
      </c>
      <c r="D47" s="210">
        <v>4.8479999999999999</v>
      </c>
      <c r="E47" s="211">
        <v>96.028999999999996</v>
      </c>
      <c r="F47" s="212">
        <v>4.234</v>
      </c>
      <c r="G47" s="211">
        <v>96.405000000000001</v>
      </c>
      <c r="H47" s="212">
        <v>0.71199999999999997</v>
      </c>
      <c r="I47" s="211">
        <v>82.84375</v>
      </c>
      <c r="J47" s="212">
        <v>4.2140000000000004</v>
      </c>
      <c r="K47" s="213">
        <v>77.906999999999996</v>
      </c>
      <c r="L47" s="214">
        <v>95.320999999999998</v>
      </c>
      <c r="M47" s="215">
        <v>2244.1</v>
      </c>
      <c r="N47" s="215">
        <v>5823.5</v>
      </c>
      <c r="O47" s="214">
        <v>67.38</v>
      </c>
      <c r="P47" s="215">
        <v>153.29</v>
      </c>
      <c r="Q47" s="214">
        <v>0.92490000000000006</v>
      </c>
      <c r="R47" s="216">
        <v>0.77090000000000003</v>
      </c>
    </row>
    <row r="48" spans="2:18" x14ac:dyDescent="0.3">
      <c r="B48" s="200">
        <v>45590</v>
      </c>
      <c r="C48" s="209">
        <v>88.844999999999999</v>
      </c>
      <c r="D48" s="210">
        <v>4.8319999999999999</v>
      </c>
      <c r="E48" s="211">
        <v>96.204999999999998</v>
      </c>
      <c r="F48" s="212">
        <v>4.173</v>
      </c>
      <c r="G48" s="211">
        <v>96.54</v>
      </c>
      <c r="H48" s="212">
        <v>0.69199999999999995</v>
      </c>
      <c r="I48" s="211">
        <v>83.1015625</v>
      </c>
      <c r="J48" s="212">
        <v>4.1660000000000004</v>
      </c>
      <c r="K48" s="213">
        <v>78.034999999999997</v>
      </c>
      <c r="L48" s="214">
        <v>95.183999999999997</v>
      </c>
      <c r="M48" s="215">
        <v>2208</v>
      </c>
      <c r="N48" s="215">
        <v>5808.1</v>
      </c>
      <c r="O48" s="214">
        <v>71.78</v>
      </c>
      <c r="P48" s="215">
        <v>152.31</v>
      </c>
      <c r="Q48" s="214">
        <v>0.92630000000000001</v>
      </c>
      <c r="R48" s="216">
        <v>0.77149999999999996</v>
      </c>
    </row>
    <row r="49" spans="2:18" x14ac:dyDescent="0.3">
      <c r="B49" s="200">
        <v>45589</v>
      </c>
      <c r="C49" s="209">
        <v>88.959000000000003</v>
      </c>
      <c r="D49" s="210">
        <v>4.8099999999999996</v>
      </c>
      <c r="E49" s="211">
        <v>96.277000000000001</v>
      </c>
      <c r="F49" s="212">
        <v>4.1449999999999996</v>
      </c>
      <c r="G49" s="211">
        <v>96.481999999999999</v>
      </c>
      <c r="H49" s="212">
        <v>0.7</v>
      </c>
      <c r="I49" s="211">
        <v>83.2421875</v>
      </c>
      <c r="J49" s="212">
        <v>4.1369999999999996</v>
      </c>
      <c r="K49" s="213">
        <v>78.007999999999996</v>
      </c>
      <c r="L49" s="214">
        <v>95.444999999999993</v>
      </c>
      <c r="M49" s="215">
        <v>2218.9</v>
      </c>
      <c r="N49" s="215">
        <v>5809.9</v>
      </c>
      <c r="O49" s="214">
        <v>70.19</v>
      </c>
      <c r="P49" s="215">
        <v>151.83000000000001</v>
      </c>
      <c r="Q49" s="214">
        <v>0.92359999999999998</v>
      </c>
      <c r="R49" s="216">
        <v>0.77070000000000005</v>
      </c>
    </row>
    <row r="50" spans="2:18" x14ac:dyDescent="0.3">
      <c r="B50" s="200">
        <v>45588</v>
      </c>
      <c r="C50" s="209">
        <v>88.76</v>
      </c>
      <c r="D50" s="210">
        <v>4.8440000000000003</v>
      </c>
      <c r="E50" s="211">
        <v>96.197999999999993</v>
      </c>
      <c r="F50" s="212">
        <v>4.1710000000000003</v>
      </c>
      <c r="G50" s="211">
        <v>96.311000000000007</v>
      </c>
      <c r="H50" s="212">
        <v>0.72499999999999998</v>
      </c>
      <c r="I50" s="211">
        <v>83.09375</v>
      </c>
      <c r="J50" s="212">
        <v>4.1630000000000003</v>
      </c>
      <c r="K50" s="213">
        <v>78.221999999999994</v>
      </c>
      <c r="L50" s="214">
        <v>95.128</v>
      </c>
      <c r="M50" s="215">
        <v>2213.8000000000002</v>
      </c>
      <c r="N50" s="215">
        <v>5797.4</v>
      </c>
      <c r="O50" s="214">
        <v>70.77</v>
      </c>
      <c r="P50" s="215">
        <v>152.76</v>
      </c>
      <c r="Q50" s="214">
        <v>0.92749999999999999</v>
      </c>
      <c r="R50" s="216">
        <v>0.77390000000000003</v>
      </c>
    </row>
    <row r="51" spans="2:18" x14ac:dyDescent="0.3">
      <c r="B51" s="200">
        <v>45587</v>
      </c>
      <c r="C51" s="209">
        <v>89.284999999999997</v>
      </c>
      <c r="D51" s="210">
        <v>4.7519999999999998</v>
      </c>
      <c r="E51" s="211">
        <v>96.418999999999997</v>
      </c>
      <c r="F51" s="212">
        <v>4.0940000000000003</v>
      </c>
      <c r="G51" s="211">
        <v>96.343999999999994</v>
      </c>
      <c r="H51" s="212">
        <v>0.72</v>
      </c>
      <c r="I51" s="211">
        <v>83.3359375</v>
      </c>
      <c r="J51" s="212">
        <v>4.1180000000000003</v>
      </c>
      <c r="K51" s="213">
        <v>78.394999999999996</v>
      </c>
      <c r="L51" s="214">
        <v>94.807000000000002</v>
      </c>
      <c r="M51" s="215">
        <v>2231.5</v>
      </c>
      <c r="N51" s="215">
        <v>5851.2</v>
      </c>
      <c r="O51" s="214">
        <v>72.09</v>
      </c>
      <c r="P51" s="215">
        <v>151.08000000000001</v>
      </c>
      <c r="Q51" s="214">
        <v>0.92600000000000005</v>
      </c>
      <c r="R51" s="216">
        <v>0.7702</v>
      </c>
    </row>
    <row r="52" spans="2:18" x14ac:dyDescent="0.3">
      <c r="B52" s="200">
        <v>45586</v>
      </c>
      <c r="C52" s="209">
        <v>89.364000000000004</v>
      </c>
      <c r="D52" s="210">
        <v>4.7370000000000001</v>
      </c>
      <c r="E52" s="211">
        <v>96.414000000000001</v>
      </c>
      <c r="F52" s="212">
        <v>4.0949999999999998</v>
      </c>
      <c r="G52" s="211">
        <v>96.463999999999999</v>
      </c>
      <c r="H52" s="212">
        <v>0.70199999999999996</v>
      </c>
      <c r="I52" s="211">
        <v>83.40625</v>
      </c>
      <c r="J52" s="212">
        <v>4.1040000000000001</v>
      </c>
      <c r="K52" s="213">
        <v>78.542000000000002</v>
      </c>
      <c r="L52" s="214">
        <v>95.156000000000006</v>
      </c>
      <c r="M52" s="215">
        <v>2239.6999999999998</v>
      </c>
      <c r="N52" s="215">
        <v>5854</v>
      </c>
      <c r="O52" s="214">
        <v>70.56</v>
      </c>
      <c r="P52" s="215">
        <v>150.84</v>
      </c>
      <c r="Q52" s="214">
        <v>0.92459999999999998</v>
      </c>
      <c r="R52" s="216">
        <v>0.77010000000000001</v>
      </c>
    </row>
    <row r="53" spans="2:18" x14ac:dyDescent="0.3">
      <c r="B53" s="200">
        <v>45583</v>
      </c>
      <c r="C53" s="209">
        <v>90.066000000000003</v>
      </c>
      <c r="D53" s="210">
        <v>4.6150000000000002</v>
      </c>
      <c r="E53" s="211">
        <v>96.864000000000004</v>
      </c>
      <c r="F53" s="212">
        <v>3.9409999999999998</v>
      </c>
      <c r="G53" s="211">
        <v>96.388000000000005</v>
      </c>
      <c r="H53" s="212">
        <v>0.71299999999999997</v>
      </c>
      <c r="I53" s="211">
        <v>84.0234375</v>
      </c>
      <c r="J53" s="212">
        <v>3.9910000000000001</v>
      </c>
      <c r="K53" s="213">
        <v>78.873999999999995</v>
      </c>
      <c r="L53" s="214">
        <v>96.218999999999994</v>
      </c>
      <c r="M53" s="215">
        <v>2276.1</v>
      </c>
      <c r="N53" s="215">
        <v>5864.7</v>
      </c>
      <c r="O53" s="214">
        <v>69.22</v>
      </c>
      <c r="P53" s="215">
        <v>149.53</v>
      </c>
      <c r="Q53" s="214">
        <v>0.92020000000000002</v>
      </c>
      <c r="R53" s="216">
        <v>0.76619999999999999</v>
      </c>
    </row>
    <row r="54" spans="2:18" x14ac:dyDescent="0.3">
      <c r="B54" s="200">
        <v>45582</v>
      </c>
      <c r="C54" s="209">
        <v>90.108000000000004</v>
      </c>
      <c r="D54" s="210">
        <v>4.6059999999999999</v>
      </c>
      <c r="E54" s="211">
        <v>96.811000000000007</v>
      </c>
      <c r="F54" s="212">
        <v>3.9569999999999999</v>
      </c>
      <c r="G54" s="211">
        <v>96.465999999999994</v>
      </c>
      <c r="H54" s="212">
        <v>0.70099999999999996</v>
      </c>
      <c r="I54" s="211">
        <v>83.9296875</v>
      </c>
      <c r="J54" s="212">
        <v>4.0049999999999999</v>
      </c>
      <c r="K54" s="213">
        <v>78.643000000000001</v>
      </c>
      <c r="L54" s="214">
        <v>95.843000000000004</v>
      </c>
      <c r="M54" s="215">
        <v>2280.9</v>
      </c>
      <c r="N54" s="215">
        <v>5841.5</v>
      </c>
      <c r="O54" s="214">
        <v>70.67</v>
      </c>
      <c r="P54" s="215">
        <v>150.21</v>
      </c>
      <c r="Q54" s="214">
        <v>0.92330000000000001</v>
      </c>
      <c r="R54" s="216">
        <v>0.76859999999999995</v>
      </c>
    </row>
    <row r="55" spans="2:18" x14ac:dyDescent="0.3">
      <c r="B55" s="200">
        <v>45581</v>
      </c>
      <c r="C55" s="209">
        <v>90.334999999999994</v>
      </c>
      <c r="D55" s="210">
        <v>4.5670000000000002</v>
      </c>
      <c r="E55" s="211">
        <v>96.942999999999998</v>
      </c>
      <c r="F55" s="212">
        <v>3.911</v>
      </c>
      <c r="G55" s="211">
        <v>96.566999999999993</v>
      </c>
      <c r="H55" s="212">
        <v>0.68600000000000005</v>
      </c>
      <c r="I55" s="211">
        <v>84.3046875</v>
      </c>
      <c r="J55" s="212">
        <v>3.9369999999999998</v>
      </c>
      <c r="K55" s="213">
        <v>78.787000000000006</v>
      </c>
      <c r="L55" s="214">
        <v>95.825000000000003</v>
      </c>
      <c r="M55" s="215">
        <v>2286.6999999999998</v>
      </c>
      <c r="N55" s="215">
        <v>5842.5</v>
      </c>
      <c r="O55" s="214">
        <v>70.39</v>
      </c>
      <c r="P55" s="215">
        <v>149.63999999999999</v>
      </c>
      <c r="Q55" s="214">
        <v>0.92059999999999997</v>
      </c>
      <c r="R55" s="216">
        <v>0.76980000000000004</v>
      </c>
    </row>
    <row r="56" spans="2:18" x14ac:dyDescent="0.3">
      <c r="B56" s="200">
        <v>45580</v>
      </c>
      <c r="C56" s="209">
        <v>90.192999999999998</v>
      </c>
      <c r="D56" s="210">
        <v>4.5910000000000002</v>
      </c>
      <c r="E56" s="211">
        <v>96.96</v>
      </c>
      <c r="F56" s="212">
        <v>3.9049999999999998</v>
      </c>
      <c r="G56" s="211">
        <v>96.456999999999994</v>
      </c>
      <c r="H56" s="212">
        <v>0.70199999999999996</v>
      </c>
      <c r="I56" s="211">
        <v>84.21875</v>
      </c>
      <c r="J56" s="212">
        <v>3.9510000000000001</v>
      </c>
      <c r="K56" s="213">
        <v>78.248000000000005</v>
      </c>
      <c r="L56" s="214">
        <v>95.483000000000004</v>
      </c>
      <c r="M56" s="215">
        <v>2249.8000000000002</v>
      </c>
      <c r="N56" s="215">
        <v>5815.3</v>
      </c>
      <c r="O56" s="214">
        <v>70.58</v>
      </c>
      <c r="P56" s="215">
        <v>149.19999999999999</v>
      </c>
      <c r="Q56" s="214">
        <v>0.91800000000000004</v>
      </c>
      <c r="R56" s="216">
        <v>0.76490000000000002</v>
      </c>
    </row>
    <row r="57" spans="2:18" x14ac:dyDescent="0.3">
      <c r="B57" s="200">
        <v>45576</v>
      </c>
      <c r="C57" s="209">
        <v>89.861000000000004</v>
      </c>
      <c r="D57" s="210">
        <v>4.6470000000000002</v>
      </c>
      <c r="E57" s="211">
        <v>96.864999999999995</v>
      </c>
      <c r="F57" s="212">
        <v>3.9359999999999999</v>
      </c>
      <c r="G57" s="211">
        <v>96.543999999999997</v>
      </c>
      <c r="H57" s="212">
        <v>0.68899999999999995</v>
      </c>
      <c r="I57" s="211">
        <v>83.8671875</v>
      </c>
      <c r="J57" s="212">
        <v>4.0140000000000002</v>
      </c>
      <c r="K57" s="213">
        <v>77.977000000000004</v>
      </c>
      <c r="L57" s="214">
        <v>94.801000000000002</v>
      </c>
      <c r="M57" s="215">
        <v>2234.4</v>
      </c>
      <c r="N57" s="215">
        <v>5815</v>
      </c>
      <c r="O57" s="214">
        <v>75.56</v>
      </c>
      <c r="P57" s="215">
        <v>149.13</v>
      </c>
      <c r="Q57" s="214">
        <v>0.9143</v>
      </c>
      <c r="R57" s="216">
        <v>0.76529999999999998</v>
      </c>
    </row>
    <row r="58" spans="2:18" x14ac:dyDescent="0.3">
      <c r="B58" s="200">
        <v>45575</v>
      </c>
      <c r="C58" s="209">
        <v>89.975999999999999</v>
      </c>
      <c r="D58" s="210">
        <v>4.625</v>
      </c>
      <c r="E58" s="211">
        <v>96.861000000000004</v>
      </c>
      <c r="F58" s="212">
        <v>3.9340000000000002</v>
      </c>
      <c r="G58" s="211">
        <v>96.512</v>
      </c>
      <c r="H58" s="212">
        <v>0.69299999999999995</v>
      </c>
      <c r="I58" s="211">
        <v>84</v>
      </c>
      <c r="J58" s="212">
        <v>3.9860000000000002</v>
      </c>
      <c r="K58" s="213">
        <v>77.921999999999997</v>
      </c>
      <c r="L58" s="214">
        <v>94.980999999999995</v>
      </c>
      <c r="M58" s="215">
        <v>2188.4</v>
      </c>
      <c r="N58" s="215">
        <v>5780.1</v>
      </c>
      <c r="O58" s="214">
        <v>75.849999999999994</v>
      </c>
      <c r="P58" s="215">
        <v>148.57</v>
      </c>
      <c r="Q58" s="214">
        <v>0.91459999999999997</v>
      </c>
      <c r="R58" s="216">
        <v>0.76580000000000004</v>
      </c>
    </row>
    <row r="59" spans="2:18" x14ac:dyDescent="0.3">
      <c r="B59" s="200">
        <v>45574</v>
      </c>
      <c r="C59" s="209">
        <v>89.778000000000006</v>
      </c>
      <c r="D59" s="210">
        <v>4.6589999999999998</v>
      </c>
      <c r="E59" s="211">
        <v>96.721999999999994</v>
      </c>
      <c r="F59" s="212">
        <v>3.98</v>
      </c>
      <c r="G59" s="211">
        <v>96.688999999999993</v>
      </c>
      <c r="H59" s="212">
        <v>0.66700000000000004</v>
      </c>
      <c r="I59" s="211">
        <v>83.8984375</v>
      </c>
      <c r="J59" s="212">
        <v>4.0030000000000001</v>
      </c>
      <c r="K59" s="213">
        <v>78.067999999999998</v>
      </c>
      <c r="L59" s="214">
        <v>94.811999999999998</v>
      </c>
      <c r="M59" s="215">
        <v>2200.6</v>
      </c>
      <c r="N59" s="215">
        <v>5792</v>
      </c>
      <c r="O59" s="214">
        <v>73.239999999999995</v>
      </c>
      <c r="P59" s="215">
        <v>149.31</v>
      </c>
      <c r="Q59" s="214">
        <v>0.91410000000000002</v>
      </c>
      <c r="R59" s="216">
        <v>0.7651</v>
      </c>
    </row>
    <row r="60" spans="2:18" x14ac:dyDescent="0.3">
      <c r="B60" s="200">
        <v>45573</v>
      </c>
      <c r="C60" s="209">
        <v>90.159000000000006</v>
      </c>
      <c r="D60" s="210">
        <v>4.593</v>
      </c>
      <c r="E60" s="211">
        <v>96.977999999999994</v>
      </c>
      <c r="F60" s="212">
        <v>3.8929999999999998</v>
      </c>
      <c r="G60" s="211">
        <v>96.748999999999995</v>
      </c>
      <c r="H60" s="212">
        <v>0.65800000000000003</v>
      </c>
      <c r="I60" s="211">
        <v>84.28125</v>
      </c>
      <c r="J60" s="212">
        <v>3.9340000000000002</v>
      </c>
      <c r="K60" s="213">
        <v>78.033000000000001</v>
      </c>
      <c r="L60" s="214">
        <v>94.932000000000002</v>
      </c>
      <c r="M60" s="215">
        <v>2195</v>
      </c>
      <c r="N60" s="215">
        <v>5751.1</v>
      </c>
      <c r="O60" s="214">
        <v>73.569999999999993</v>
      </c>
      <c r="P60" s="215">
        <v>148.19999999999999</v>
      </c>
      <c r="Q60" s="214">
        <v>0.91069999999999995</v>
      </c>
      <c r="R60" s="216">
        <v>0.7631</v>
      </c>
    </row>
    <row r="61" spans="2:18" x14ac:dyDescent="0.3">
      <c r="B61" s="200">
        <v>45572</v>
      </c>
      <c r="C61" s="209">
        <v>89.965999999999994</v>
      </c>
      <c r="D61" s="210">
        <v>4.625</v>
      </c>
      <c r="E61" s="211">
        <v>96.846999999999994</v>
      </c>
      <c r="F61" s="212">
        <v>3.9359999999999999</v>
      </c>
      <c r="G61" s="211">
        <v>96.692999999999998</v>
      </c>
      <c r="H61" s="212">
        <v>0.66600000000000004</v>
      </c>
      <c r="I61" s="211">
        <v>84.1953125</v>
      </c>
      <c r="J61" s="212">
        <v>3.948</v>
      </c>
      <c r="K61" s="213">
        <v>77.900999999999996</v>
      </c>
      <c r="L61" s="214">
        <v>94.734999999999999</v>
      </c>
      <c r="M61" s="215">
        <v>2193.1</v>
      </c>
      <c r="N61" s="215">
        <v>5695.9</v>
      </c>
      <c r="O61" s="214">
        <v>77.14</v>
      </c>
      <c r="P61" s="215">
        <v>148.18</v>
      </c>
      <c r="Q61" s="214">
        <v>0.91110000000000002</v>
      </c>
      <c r="R61" s="216">
        <v>0.76429999999999998</v>
      </c>
    </row>
    <row r="62" spans="2:18" x14ac:dyDescent="0.3">
      <c r="B62" s="200">
        <v>45569</v>
      </c>
      <c r="C62" s="209">
        <v>90.337999999999994</v>
      </c>
      <c r="D62" s="210">
        <v>4.5609999999999999</v>
      </c>
      <c r="E62" s="211">
        <v>97.063000000000002</v>
      </c>
      <c r="F62" s="212">
        <v>3.863</v>
      </c>
      <c r="G62" s="211">
        <v>97.063999999999993</v>
      </c>
      <c r="H62" s="212">
        <v>0.61199999999999999</v>
      </c>
      <c r="I62" s="211">
        <v>84.53125</v>
      </c>
      <c r="J62" s="212">
        <v>3.887</v>
      </c>
      <c r="K62" s="213">
        <v>78.317999999999998</v>
      </c>
      <c r="L62" s="214">
        <v>95.177000000000007</v>
      </c>
      <c r="M62" s="215">
        <v>2212.8000000000002</v>
      </c>
      <c r="N62" s="215">
        <v>5751.1</v>
      </c>
      <c r="O62" s="214">
        <v>74.38</v>
      </c>
      <c r="P62" s="215">
        <v>148.69999999999999</v>
      </c>
      <c r="Q62" s="214">
        <v>0.91120000000000001</v>
      </c>
      <c r="R62" s="216">
        <v>0.7621</v>
      </c>
    </row>
    <row r="63" spans="2:18" x14ac:dyDescent="0.3">
      <c r="B63" s="200">
        <v>45568</v>
      </c>
      <c r="C63" s="209">
        <v>91.031000000000006</v>
      </c>
      <c r="D63" s="210">
        <v>4.4409999999999998</v>
      </c>
      <c r="E63" s="211">
        <v>97.516000000000005</v>
      </c>
      <c r="F63" s="212">
        <v>3.71</v>
      </c>
      <c r="G63" s="211">
        <v>97.179000000000002</v>
      </c>
      <c r="H63" s="212">
        <v>0.59499999999999997</v>
      </c>
      <c r="I63" s="211">
        <v>85.3515625</v>
      </c>
      <c r="J63" s="212">
        <v>3.7389999999999999</v>
      </c>
      <c r="K63" s="213">
        <v>78.933999999999997</v>
      </c>
      <c r="L63" s="214">
        <v>95.382000000000005</v>
      </c>
      <c r="M63" s="215">
        <v>2180.1</v>
      </c>
      <c r="N63" s="215">
        <v>5699.9</v>
      </c>
      <c r="O63" s="214">
        <v>73.709999999999994</v>
      </c>
      <c r="P63" s="215">
        <v>146.93</v>
      </c>
      <c r="Q63" s="214">
        <v>0.90649999999999997</v>
      </c>
      <c r="R63" s="216">
        <v>0.76190000000000002</v>
      </c>
    </row>
    <row r="64" spans="2:18" x14ac:dyDescent="0.3">
      <c r="B64" s="200">
        <v>45567</v>
      </c>
      <c r="C64" s="209">
        <v>91.409000000000006</v>
      </c>
      <c r="D64" s="210">
        <v>4.3769999999999998</v>
      </c>
      <c r="E64" s="211">
        <v>97.700999999999993</v>
      </c>
      <c r="F64" s="212">
        <v>3.6480000000000001</v>
      </c>
      <c r="G64" s="211">
        <v>97.206000000000003</v>
      </c>
      <c r="H64" s="212">
        <v>0.59099999999999997</v>
      </c>
      <c r="I64" s="211">
        <v>85.734375</v>
      </c>
      <c r="J64" s="212">
        <v>3.6709999999999998</v>
      </c>
      <c r="K64" s="213">
        <v>78.790999999999997</v>
      </c>
      <c r="L64" s="214">
        <v>95.826999999999998</v>
      </c>
      <c r="M64" s="215">
        <v>2195</v>
      </c>
      <c r="N64" s="215">
        <v>5709.5</v>
      </c>
      <c r="O64" s="214">
        <v>70.099999999999994</v>
      </c>
      <c r="P64" s="215">
        <v>146.47</v>
      </c>
      <c r="Q64" s="214">
        <v>0.90539999999999998</v>
      </c>
      <c r="R64" s="216">
        <v>0.75370000000000004</v>
      </c>
    </row>
    <row r="65" spans="2:18" x14ac:dyDescent="0.3">
      <c r="B65" s="200">
        <v>45566</v>
      </c>
      <c r="C65" s="209">
        <v>91.447000000000003</v>
      </c>
      <c r="D65" s="210">
        <v>4.37</v>
      </c>
      <c r="E65" s="211">
        <v>97.831999999999994</v>
      </c>
      <c r="F65" s="212">
        <v>3.6040000000000001</v>
      </c>
      <c r="G65" s="211">
        <v>97.066000000000003</v>
      </c>
      <c r="H65" s="212">
        <v>0.61099999999999999</v>
      </c>
      <c r="I65" s="211">
        <v>86</v>
      </c>
      <c r="J65" s="212">
        <v>3.6230000000000002</v>
      </c>
      <c r="K65" s="213">
        <v>79.227000000000004</v>
      </c>
      <c r="L65" s="214">
        <v>96.207999999999998</v>
      </c>
      <c r="M65" s="215">
        <v>2197</v>
      </c>
      <c r="N65" s="215">
        <v>5708.8</v>
      </c>
      <c r="O65" s="214">
        <v>69.83</v>
      </c>
      <c r="P65" s="215">
        <v>143.57</v>
      </c>
      <c r="Q65" s="214">
        <v>0.90349999999999997</v>
      </c>
      <c r="R65" s="216">
        <v>0.75270000000000004</v>
      </c>
    </row>
    <row r="66" spans="2:18" x14ac:dyDescent="0.3">
      <c r="B66" s="200">
        <v>45565</v>
      </c>
      <c r="C66" s="209">
        <v>91.222999999999999</v>
      </c>
      <c r="D66" s="210">
        <v>4.407</v>
      </c>
      <c r="E66" s="211">
        <v>97.582999999999998</v>
      </c>
      <c r="F66" s="212">
        <v>3.6859999999999999</v>
      </c>
      <c r="G66" s="211">
        <v>96.968000000000004</v>
      </c>
      <c r="H66" s="212">
        <v>0.625</v>
      </c>
      <c r="I66" s="211">
        <v>85.6875</v>
      </c>
      <c r="J66" s="212">
        <v>3.677</v>
      </c>
      <c r="K66" s="213">
        <v>78.903999999999996</v>
      </c>
      <c r="L66" s="214">
        <v>95.659000000000006</v>
      </c>
      <c r="M66" s="215">
        <v>2230</v>
      </c>
      <c r="N66" s="215">
        <v>5762.5</v>
      </c>
      <c r="O66" s="214">
        <v>68.17</v>
      </c>
      <c r="P66" s="215">
        <v>143.63</v>
      </c>
      <c r="Q66" s="214">
        <v>0.89810000000000001</v>
      </c>
      <c r="R66" s="216">
        <v>0.74770000000000003</v>
      </c>
    </row>
    <row r="67" spans="2:18" x14ac:dyDescent="0.3">
      <c r="B67" s="200">
        <v>45562</v>
      </c>
      <c r="C67" s="209">
        <v>91.316999999999993</v>
      </c>
      <c r="D67" s="210">
        <v>4.391</v>
      </c>
      <c r="E67" s="211">
        <v>97.778000000000006</v>
      </c>
      <c r="F67" s="212">
        <v>3.621</v>
      </c>
      <c r="G67" s="211">
        <v>97.001999999999995</v>
      </c>
      <c r="H67" s="212">
        <v>0.62</v>
      </c>
      <c r="I67" s="211">
        <v>85.921875</v>
      </c>
      <c r="J67" s="212">
        <v>3.6349999999999998</v>
      </c>
      <c r="K67" s="213">
        <v>79.034999999999997</v>
      </c>
      <c r="L67" s="214">
        <v>95.674999999999997</v>
      </c>
      <c r="M67" s="215">
        <v>2224.6999999999998</v>
      </c>
      <c r="N67" s="215">
        <v>5738.2</v>
      </c>
      <c r="O67" s="214">
        <v>68.180000000000007</v>
      </c>
      <c r="P67" s="215">
        <v>142.21</v>
      </c>
      <c r="Q67" s="214">
        <v>0.89590000000000003</v>
      </c>
      <c r="R67" s="216">
        <v>0.74770000000000003</v>
      </c>
    </row>
    <row r="68" spans="2:18" x14ac:dyDescent="0.3">
      <c r="B68" s="200">
        <v>45561</v>
      </c>
      <c r="C68" s="209">
        <v>91.031999999999996</v>
      </c>
      <c r="D68" s="210">
        <v>4.4379999999999997</v>
      </c>
      <c r="E68" s="211">
        <v>97.570999999999998</v>
      </c>
      <c r="F68" s="212">
        <v>3.6869999999999998</v>
      </c>
      <c r="G68" s="211">
        <v>97.213999999999999</v>
      </c>
      <c r="H68" s="212">
        <v>0.58899999999999997</v>
      </c>
      <c r="I68" s="211">
        <v>85.609375</v>
      </c>
      <c r="J68" s="212">
        <v>3.6880000000000002</v>
      </c>
      <c r="K68" s="213">
        <v>78.844999999999999</v>
      </c>
      <c r="L68" s="214">
        <v>95.435000000000002</v>
      </c>
      <c r="M68" s="215">
        <v>2209.9</v>
      </c>
      <c r="N68" s="215">
        <v>5745.4</v>
      </c>
      <c r="O68" s="214">
        <v>67.67</v>
      </c>
      <c r="P68" s="215">
        <v>144.81</v>
      </c>
      <c r="Q68" s="214">
        <v>0.89470000000000005</v>
      </c>
      <c r="R68" s="216">
        <v>0.74539999999999995</v>
      </c>
    </row>
    <row r="69" spans="2:18" x14ac:dyDescent="0.3">
      <c r="B69" s="200">
        <v>45560</v>
      </c>
      <c r="C69" s="209">
        <v>91.257999999999996</v>
      </c>
      <c r="D69" s="210">
        <v>4.399</v>
      </c>
      <c r="E69" s="211">
        <v>97.677000000000007</v>
      </c>
      <c r="F69" s="212">
        <v>3.6520000000000001</v>
      </c>
      <c r="G69" s="211">
        <v>97.281999999999996</v>
      </c>
      <c r="H69" s="212">
        <v>0.57899999999999996</v>
      </c>
      <c r="I69" s="211">
        <v>85.703125</v>
      </c>
      <c r="J69" s="212">
        <v>3.67</v>
      </c>
      <c r="K69" s="213">
        <v>78.941999999999993</v>
      </c>
      <c r="L69" s="214">
        <v>95.096000000000004</v>
      </c>
      <c r="M69" s="215">
        <v>2197.5</v>
      </c>
      <c r="N69" s="215">
        <v>5722.3</v>
      </c>
      <c r="O69" s="214">
        <v>69.69</v>
      </c>
      <c r="P69" s="215">
        <v>144.75</v>
      </c>
      <c r="Q69" s="214">
        <v>0.8982</v>
      </c>
      <c r="R69" s="216">
        <v>0.75049999999999994</v>
      </c>
    </row>
    <row r="70" spans="2:18" x14ac:dyDescent="0.3">
      <c r="B70" s="200">
        <v>45559</v>
      </c>
      <c r="C70" s="209">
        <v>91.561000000000007</v>
      </c>
      <c r="D70" s="210">
        <v>4.3479999999999999</v>
      </c>
      <c r="E70" s="211">
        <v>97.894000000000005</v>
      </c>
      <c r="F70" s="212">
        <v>3.58</v>
      </c>
      <c r="G70" s="211">
        <v>97.295000000000002</v>
      </c>
      <c r="H70" s="212">
        <v>0.57699999999999996</v>
      </c>
      <c r="I70" s="211">
        <v>86.03125</v>
      </c>
      <c r="J70" s="212">
        <v>3.6120000000000001</v>
      </c>
      <c r="K70" s="213">
        <v>79.251000000000005</v>
      </c>
      <c r="L70" s="214">
        <v>95.403000000000006</v>
      </c>
      <c r="M70" s="215">
        <v>2224</v>
      </c>
      <c r="N70" s="215">
        <v>5732.9</v>
      </c>
      <c r="O70" s="214">
        <v>71.56</v>
      </c>
      <c r="P70" s="215">
        <v>143.22999999999999</v>
      </c>
      <c r="Q70" s="214">
        <v>0.89449999999999996</v>
      </c>
      <c r="R70" s="216">
        <v>0.74550000000000005</v>
      </c>
    </row>
    <row r="71" spans="2:18" x14ac:dyDescent="0.3">
      <c r="B71" s="200">
        <v>45558</v>
      </c>
      <c r="C71" s="209">
        <v>91.385000000000005</v>
      </c>
      <c r="D71" s="210">
        <v>4.3769999999999998</v>
      </c>
      <c r="E71" s="211">
        <v>97.695999999999998</v>
      </c>
      <c r="F71" s="212">
        <v>3.645</v>
      </c>
      <c r="G71" s="211">
        <v>97.08</v>
      </c>
      <c r="H71" s="212">
        <v>0.60799999999999998</v>
      </c>
      <c r="I71" s="211">
        <v>85.84375</v>
      </c>
      <c r="J71" s="212">
        <v>3.6440000000000001</v>
      </c>
      <c r="K71" s="213">
        <v>79.325000000000003</v>
      </c>
      <c r="L71" s="214">
        <v>95.171000000000006</v>
      </c>
      <c r="M71" s="215">
        <v>2220.3000000000002</v>
      </c>
      <c r="N71" s="215">
        <v>5718.6</v>
      </c>
      <c r="O71" s="214">
        <v>70.37</v>
      </c>
      <c r="P71" s="215">
        <v>143.61000000000001</v>
      </c>
      <c r="Q71" s="214">
        <v>0.9</v>
      </c>
      <c r="R71" s="216">
        <v>0.74919999999999998</v>
      </c>
    </row>
    <row r="72" spans="2:18" x14ac:dyDescent="0.3">
      <c r="B72" s="200">
        <v>45555</v>
      </c>
      <c r="C72" s="209">
        <v>91.430999999999997</v>
      </c>
      <c r="D72" s="210">
        <v>4.3689999999999998</v>
      </c>
      <c r="E72" s="211">
        <v>97.668999999999997</v>
      </c>
      <c r="F72" s="212">
        <v>3.653</v>
      </c>
      <c r="G72" s="211">
        <v>97.078999999999994</v>
      </c>
      <c r="H72" s="212">
        <v>0.60799999999999998</v>
      </c>
      <c r="I72" s="211">
        <v>85.890625</v>
      </c>
      <c r="J72" s="212">
        <v>3.6349999999999998</v>
      </c>
      <c r="K72" s="213">
        <v>79.402000000000001</v>
      </c>
      <c r="L72" s="214">
        <v>94.837999999999994</v>
      </c>
      <c r="M72" s="215">
        <v>2227.9</v>
      </c>
      <c r="N72" s="215">
        <v>5702.6</v>
      </c>
      <c r="O72" s="214">
        <v>71.92</v>
      </c>
      <c r="P72" s="215">
        <v>143.85</v>
      </c>
      <c r="Q72" s="214">
        <v>0.89590000000000003</v>
      </c>
      <c r="R72" s="216">
        <v>0.75070000000000003</v>
      </c>
    </row>
    <row r="73" spans="2:18" x14ac:dyDescent="0.3">
      <c r="B73" s="200">
        <v>45554</v>
      </c>
      <c r="C73" s="209">
        <v>91.441000000000003</v>
      </c>
      <c r="D73" s="210">
        <v>4.3659999999999997</v>
      </c>
      <c r="E73" s="211">
        <v>97.700999999999993</v>
      </c>
      <c r="F73" s="212">
        <v>3.641</v>
      </c>
      <c r="G73" s="211">
        <v>97.067999999999998</v>
      </c>
      <c r="H73" s="212">
        <v>0.60899999999999999</v>
      </c>
      <c r="I73" s="211">
        <v>86.0078125</v>
      </c>
      <c r="J73" s="212">
        <v>3.6120000000000001</v>
      </c>
      <c r="K73" s="213">
        <v>79.436999999999998</v>
      </c>
      <c r="L73" s="214">
        <v>94.81</v>
      </c>
      <c r="M73" s="215">
        <v>2252.6999999999998</v>
      </c>
      <c r="N73" s="215">
        <v>5713.6</v>
      </c>
      <c r="O73" s="214">
        <v>71.95</v>
      </c>
      <c r="P73" s="215">
        <v>142.63</v>
      </c>
      <c r="Q73" s="214">
        <v>0.89590000000000003</v>
      </c>
      <c r="R73" s="216">
        <v>0.75280000000000002</v>
      </c>
    </row>
    <row r="74" spans="2:18" x14ac:dyDescent="0.3">
      <c r="B74" s="200">
        <v>45553</v>
      </c>
      <c r="C74" s="209">
        <v>91.289000000000001</v>
      </c>
      <c r="D74" s="210">
        <v>4.391</v>
      </c>
      <c r="E74" s="211">
        <v>97.625</v>
      </c>
      <c r="F74" s="212">
        <v>3.665</v>
      </c>
      <c r="G74" s="211">
        <v>97.164000000000001</v>
      </c>
      <c r="H74" s="212">
        <v>0.59499999999999997</v>
      </c>
      <c r="I74" s="211">
        <v>86.0546875</v>
      </c>
      <c r="J74" s="212">
        <v>3.6030000000000002</v>
      </c>
      <c r="K74" s="213">
        <v>79.644000000000005</v>
      </c>
      <c r="L74" s="214">
        <v>94.661000000000001</v>
      </c>
      <c r="M74" s="215">
        <v>2206.3000000000002</v>
      </c>
      <c r="N74" s="215">
        <v>5618.3</v>
      </c>
      <c r="O74" s="214">
        <v>70.91</v>
      </c>
      <c r="P74" s="215">
        <v>142.29</v>
      </c>
      <c r="Q74" s="214">
        <v>0.89939999999999998</v>
      </c>
      <c r="R74" s="216">
        <v>0.75680000000000003</v>
      </c>
    </row>
    <row r="75" spans="2:18" x14ac:dyDescent="0.3">
      <c r="B75" s="200">
        <v>45552</v>
      </c>
      <c r="C75" s="209">
        <v>91.555999999999997</v>
      </c>
      <c r="D75" s="210">
        <v>4.3449999999999998</v>
      </c>
      <c r="E75" s="211">
        <v>97.668999999999997</v>
      </c>
      <c r="F75" s="212">
        <v>3.65</v>
      </c>
      <c r="G75" s="211">
        <v>97.177000000000007</v>
      </c>
      <c r="H75" s="212">
        <v>0.59299999999999997</v>
      </c>
      <c r="I75" s="211">
        <v>86.3359375</v>
      </c>
      <c r="J75" s="212">
        <v>3.5539999999999998</v>
      </c>
      <c r="K75" s="213">
        <v>80.055999999999997</v>
      </c>
      <c r="L75" s="214">
        <v>95.138999999999996</v>
      </c>
      <c r="M75" s="215">
        <v>2205.5</v>
      </c>
      <c r="N75" s="215">
        <v>5634.6</v>
      </c>
      <c r="O75" s="214">
        <v>71.19</v>
      </c>
      <c r="P75" s="215">
        <v>142.41</v>
      </c>
      <c r="Q75" s="214">
        <v>0.89980000000000004</v>
      </c>
      <c r="R75" s="216">
        <v>0.75980000000000003</v>
      </c>
    </row>
    <row r="76" spans="2:18" x14ac:dyDescent="0.3">
      <c r="B76" s="200">
        <v>45551</v>
      </c>
      <c r="C76" s="209">
        <v>91.691999999999993</v>
      </c>
      <c r="D76" s="210">
        <v>4.3220000000000001</v>
      </c>
      <c r="E76" s="211">
        <v>97.795000000000002</v>
      </c>
      <c r="F76" s="212">
        <v>3.6080000000000001</v>
      </c>
      <c r="G76" s="211">
        <v>97.052000000000007</v>
      </c>
      <c r="H76" s="212">
        <v>0.61099999999999999</v>
      </c>
      <c r="I76" s="211">
        <v>86.53125</v>
      </c>
      <c r="J76" s="212">
        <v>3.5190000000000001</v>
      </c>
      <c r="K76" s="213">
        <v>80.158000000000001</v>
      </c>
      <c r="L76" s="214">
        <v>95.32</v>
      </c>
      <c r="M76" s="215">
        <v>2189.1999999999998</v>
      </c>
      <c r="N76" s="215">
        <v>5633.1</v>
      </c>
      <c r="O76" s="214">
        <v>70.09</v>
      </c>
      <c r="P76" s="215">
        <v>140.62</v>
      </c>
      <c r="Q76" s="214">
        <v>0.89829999999999999</v>
      </c>
      <c r="R76" s="216">
        <v>0.75660000000000005</v>
      </c>
    </row>
    <row r="77" spans="2:18" x14ac:dyDescent="0.3">
      <c r="B77" s="200">
        <v>45548</v>
      </c>
      <c r="C77" s="209">
        <v>91.432000000000002</v>
      </c>
      <c r="D77" s="210">
        <v>4.3650000000000002</v>
      </c>
      <c r="E77" s="211">
        <v>97.718000000000004</v>
      </c>
      <c r="F77" s="212">
        <v>3.633</v>
      </c>
      <c r="G77" s="211">
        <v>97.051000000000002</v>
      </c>
      <c r="H77" s="212">
        <v>0.61099999999999999</v>
      </c>
      <c r="I77" s="211">
        <v>86.3515625</v>
      </c>
      <c r="J77" s="212">
        <v>3.5489999999999999</v>
      </c>
      <c r="K77" s="213">
        <v>80.100999999999999</v>
      </c>
      <c r="L77" s="214">
        <v>95.075000000000003</v>
      </c>
      <c r="M77" s="215">
        <v>2182.5</v>
      </c>
      <c r="N77" s="215">
        <v>5626</v>
      </c>
      <c r="O77" s="214">
        <v>68.650000000000006</v>
      </c>
      <c r="P77" s="215">
        <v>140.85</v>
      </c>
      <c r="Q77" s="214">
        <v>0.90290000000000004</v>
      </c>
      <c r="R77" s="216">
        <v>0.76200000000000001</v>
      </c>
    </row>
    <row r="78" spans="2:18" x14ac:dyDescent="0.3">
      <c r="B78" s="200">
        <v>45547</v>
      </c>
      <c r="C78" s="209">
        <v>91.265000000000001</v>
      </c>
      <c r="D78" s="210">
        <v>4.3920000000000003</v>
      </c>
      <c r="E78" s="211">
        <v>97.542000000000002</v>
      </c>
      <c r="F78" s="212">
        <v>3.6880000000000002</v>
      </c>
      <c r="G78" s="211">
        <v>96.935000000000002</v>
      </c>
      <c r="H78" s="212">
        <v>0.627</v>
      </c>
      <c r="I78" s="211">
        <v>86.171875</v>
      </c>
      <c r="J78" s="212">
        <v>3.5779999999999998</v>
      </c>
      <c r="K78" s="213">
        <v>80.019000000000005</v>
      </c>
      <c r="L78" s="214">
        <v>94.906000000000006</v>
      </c>
      <c r="M78" s="215">
        <v>2129.4</v>
      </c>
      <c r="N78" s="215">
        <v>5595.8</v>
      </c>
      <c r="O78" s="214">
        <v>68.97</v>
      </c>
      <c r="P78" s="215">
        <v>141.82</v>
      </c>
      <c r="Q78" s="214">
        <v>0.90300000000000002</v>
      </c>
      <c r="R78" s="216">
        <v>0.76190000000000002</v>
      </c>
    </row>
    <row r="79" spans="2:18" x14ac:dyDescent="0.3">
      <c r="B79" s="200">
        <v>45546</v>
      </c>
      <c r="C79" s="209">
        <v>91.259</v>
      </c>
      <c r="D79" s="210">
        <v>4.3920000000000003</v>
      </c>
      <c r="E79" s="211">
        <v>97.521000000000001</v>
      </c>
      <c r="F79" s="212">
        <v>3.694</v>
      </c>
      <c r="G79" s="211">
        <v>97.045000000000002</v>
      </c>
      <c r="H79" s="212">
        <v>0.61099999999999999</v>
      </c>
      <c r="I79" s="211">
        <v>86.2890625</v>
      </c>
      <c r="J79" s="212">
        <v>3.5569999999999999</v>
      </c>
      <c r="K79" s="213">
        <v>80.103999999999999</v>
      </c>
      <c r="L79" s="214">
        <v>94.932000000000002</v>
      </c>
      <c r="M79" s="215">
        <v>2103.8000000000002</v>
      </c>
      <c r="N79" s="215">
        <v>5554.1</v>
      </c>
      <c r="O79" s="214">
        <v>67.31</v>
      </c>
      <c r="P79" s="215">
        <v>142.36000000000001</v>
      </c>
      <c r="Q79" s="214">
        <v>0.90810000000000002</v>
      </c>
      <c r="R79" s="216">
        <v>0.76670000000000005</v>
      </c>
    </row>
    <row r="80" spans="2:18" x14ac:dyDescent="0.3">
      <c r="B80" s="200">
        <v>45545</v>
      </c>
      <c r="C80" s="209">
        <v>91.358999999999995</v>
      </c>
      <c r="D80" s="210">
        <v>4.375</v>
      </c>
      <c r="E80" s="211">
        <v>97.682000000000002</v>
      </c>
      <c r="F80" s="212">
        <v>3.6419999999999999</v>
      </c>
      <c r="G80" s="211">
        <v>96.716999999999999</v>
      </c>
      <c r="H80" s="212">
        <v>0.65800000000000003</v>
      </c>
      <c r="I80" s="211">
        <v>86.375</v>
      </c>
      <c r="J80" s="212">
        <v>3.5409999999999999</v>
      </c>
      <c r="K80" s="213">
        <v>79.774000000000001</v>
      </c>
      <c r="L80" s="214">
        <v>94.632999999999996</v>
      </c>
      <c r="M80" s="215">
        <v>2097.4</v>
      </c>
      <c r="N80" s="215">
        <v>5495.5</v>
      </c>
      <c r="O80" s="214">
        <v>65.75</v>
      </c>
      <c r="P80" s="215">
        <v>142.44</v>
      </c>
      <c r="Q80" s="214">
        <v>0.90749999999999997</v>
      </c>
      <c r="R80" s="216">
        <v>0.76449999999999996</v>
      </c>
    </row>
    <row r="81" spans="2:18" x14ac:dyDescent="0.3">
      <c r="B81" s="200">
        <v>45544</v>
      </c>
      <c r="C81" s="209">
        <v>91.031999999999996</v>
      </c>
      <c r="D81" s="210">
        <v>4.43</v>
      </c>
      <c r="E81" s="211">
        <v>97.528000000000006</v>
      </c>
      <c r="F81" s="212">
        <v>3.6909999999999998</v>
      </c>
      <c r="G81" s="211">
        <v>96.736999999999995</v>
      </c>
      <c r="H81" s="212">
        <v>0.65500000000000003</v>
      </c>
      <c r="I81" s="211">
        <v>86.015625</v>
      </c>
      <c r="J81" s="212">
        <v>3.6030000000000002</v>
      </c>
      <c r="K81" s="213">
        <v>79.56</v>
      </c>
      <c r="L81" s="214">
        <v>94.363</v>
      </c>
      <c r="M81" s="215">
        <v>2097.8000000000002</v>
      </c>
      <c r="N81" s="215">
        <v>5471.1</v>
      </c>
      <c r="O81" s="214">
        <v>68.709999999999994</v>
      </c>
      <c r="P81" s="215">
        <v>143.18</v>
      </c>
      <c r="Q81" s="214">
        <v>0.90620000000000001</v>
      </c>
      <c r="R81" s="216">
        <v>0.76490000000000002</v>
      </c>
    </row>
    <row r="82" spans="2:18" x14ac:dyDescent="0.3">
      <c r="B82" s="200">
        <v>45541</v>
      </c>
      <c r="C82" s="209">
        <v>90.956999999999994</v>
      </c>
      <c r="D82" s="210">
        <v>4.4420000000000002</v>
      </c>
      <c r="E82" s="211">
        <v>97.564999999999998</v>
      </c>
      <c r="F82" s="212">
        <v>3.6779999999999999</v>
      </c>
      <c r="G82" s="211">
        <v>97.013999999999996</v>
      </c>
      <c r="H82" s="212">
        <v>0.61499999999999999</v>
      </c>
      <c r="I82" s="211">
        <v>85.9765625</v>
      </c>
      <c r="J82" s="212">
        <v>3.609</v>
      </c>
      <c r="K82" s="213">
        <v>79.352999999999994</v>
      </c>
      <c r="L82" s="214">
        <v>94.328000000000003</v>
      </c>
      <c r="M82" s="215">
        <v>2091.4</v>
      </c>
      <c r="N82" s="215">
        <v>5408.4</v>
      </c>
      <c r="O82" s="214">
        <v>67.67</v>
      </c>
      <c r="P82" s="215">
        <v>142.30000000000001</v>
      </c>
      <c r="Q82" s="214">
        <v>0.9022</v>
      </c>
      <c r="R82" s="216">
        <v>0.76170000000000004</v>
      </c>
    </row>
    <row r="83" spans="2:18" x14ac:dyDescent="0.3">
      <c r="B83" s="200">
        <v>45540</v>
      </c>
      <c r="C83" s="209">
        <v>90.828000000000003</v>
      </c>
      <c r="D83" s="210">
        <v>4.4619999999999997</v>
      </c>
      <c r="E83" s="211">
        <v>97.376000000000005</v>
      </c>
      <c r="F83" s="212">
        <v>3.738</v>
      </c>
      <c r="G83" s="211">
        <v>96.822999999999993</v>
      </c>
      <c r="H83" s="212">
        <v>0.64200000000000002</v>
      </c>
      <c r="I83" s="211">
        <v>85.75</v>
      </c>
      <c r="J83" s="212">
        <v>3.6459999999999999</v>
      </c>
      <c r="K83" s="213">
        <v>79.185000000000002</v>
      </c>
      <c r="L83" s="214">
        <v>94.188999999999993</v>
      </c>
      <c r="M83" s="215">
        <v>2132.1</v>
      </c>
      <c r="N83" s="215">
        <v>5503.4</v>
      </c>
      <c r="O83" s="214">
        <v>69.150000000000006</v>
      </c>
      <c r="P83" s="215">
        <v>143.44999999999999</v>
      </c>
      <c r="Q83" s="214">
        <v>0.9</v>
      </c>
      <c r="R83" s="216">
        <v>0.75870000000000004</v>
      </c>
    </row>
    <row r="84" spans="2:18" x14ac:dyDescent="0.3">
      <c r="B84" s="200">
        <v>45539</v>
      </c>
      <c r="C84" s="209">
        <v>90.697999999999993</v>
      </c>
      <c r="D84" s="210">
        <v>4.484</v>
      </c>
      <c r="E84" s="211">
        <v>97.326999999999998</v>
      </c>
      <c r="F84" s="212">
        <v>3.7530000000000001</v>
      </c>
      <c r="G84" s="211">
        <v>96.787000000000006</v>
      </c>
      <c r="H84" s="212">
        <v>0.64700000000000002</v>
      </c>
      <c r="I84" s="211">
        <v>85.6328125</v>
      </c>
      <c r="J84" s="212">
        <v>3.665</v>
      </c>
      <c r="K84" s="213">
        <v>79.072000000000003</v>
      </c>
      <c r="L84" s="214">
        <v>94.048000000000002</v>
      </c>
      <c r="M84" s="215">
        <v>2145.1999999999998</v>
      </c>
      <c r="N84" s="215">
        <v>5520.1</v>
      </c>
      <c r="O84" s="214">
        <v>69.2</v>
      </c>
      <c r="P84" s="215">
        <v>143.74</v>
      </c>
      <c r="Q84" s="214">
        <v>0.90229999999999999</v>
      </c>
      <c r="R84" s="216">
        <v>0.76060000000000005</v>
      </c>
    </row>
    <row r="85" spans="2:18" x14ac:dyDescent="0.3">
      <c r="B85" s="200">
        <v>45538</v>
      </c>
      <c r="C85" s="209">
        <v>90.268000000000001</v>
      </c>
      <c r="D85" s="210">
        <v>4.556</v>
      </c>
      <c r="E85" s="211">
        <v>97.015000000000001</v>
      </c>
      <c r="F85" s="212">
        <v>3.8540000000000001</v>
      </c>
      <c r="G85" s="211">
        <v>96.488</v>
      </c>
      <c r="H85" s="212">
        <v>0.69</v>
      </c>
      <c r="I85" s="211">
        <v>85.1640625</v>
      </c>
      <c r="J85" s="212">
        <v>3.746</v>
      </c>
      <c r="K85" s="213">
        <v>78.772000000000006</v>
      </c>
      <c r="L85" s="214">
        <v>93.442999999999998</v>
      </c>
      <c r="M85" s="215">
        <v>2149.1999999999998</v>
      </c>
      <c r="N85" s="215">
        <v>5528.9</v>
      </c>
      <c r="O85" s="214">
        <v>70.34</v>
      </c>
      <c r="P85" s="215">
        <v>145.47999999999999</v>
      </c>
      <c r="Q85" s="214">
        <v>0.90549999999999997</v>
      </c>
      <c r="R85" s="216">
        <v>0.76259999999999994</v>
      </c>
    </row>
    <row r="86" spans="2:18" x14ac:dyDescent="0.3">
      <c r="B86" s="200">
        <v>45534</v>
      </c>
      <c r="C86" s="209">
        <v>90.114000000000004</v>
      </c>
      <c r="D86" s="210">
        <v>4.5819999999999999</v>
      </c>
      <c r="E86" s="211">
        <v>96.84</v>
      </c>
      <c r="F86" s="212">
        <v>3.91</v>
      </c>
      <c r="G86" s="211">
        <v>96.706999999999994</v>
      </c>
      <c r="H86" s="212">
        <v>0.65800000000000003</v>
      </c>
      <c r="I86" s="211">
        <v>84.7421875</v>
      </c>
      <c r="J86" s="212">
        <v>3.819</v>
      </c>
      <c r="K86" s="213">
        <v>78.608000000000004</v>
      </c>
      <c r="L86" s="214">
        <v>93.224000000000004</v>
      </c>
      <c r="M86" s="215">
        <v>2217.6</v>
      </c>
      <c r="N86" s="215">
        <v>5648.4</v>
      </c>
      <c r="O86" s="214">
        <v>73.55</v>
      </c>
      <c r="P86" s="215">
        <v>146.16999999999999</v>
      </c>
      <c r="Q86" s="214">
        <v>0.90510000000000002</v>
      </c>
      <c r="R86" s="216">
        <v>0.76180000000000003</v>
      </c>
    </row>
    <row r="87" spans="2:18" x14ac:dyDescent="0.3">
      <c r="B87" s="200">
        <v>45533</v>
      </c>
      <c r="C87" s="209">
        <v>90.387</v>
      </c>
      <c r="D87" s="210">
        <v>4.5339999999999998</v>
      </c>
      <c r="E87" s="211">
        <v>96.87</v>
      </c>
      <c r="F87" s="212">
        <v>3.8980000000000001</v>
      </c>
      <c r="G87" s="211">
        <v>96.662000000000006</v>
      </c>
      <c r="H87" s="212">
        <v>0.66400000000000003</v>
      </c>
      <c r="I87" s="211">
        <v>84.9453125</v>
      </c>
      <c r="J87" s="212">
        <v>3.78</v>
      </c>
      <c r="K87" s="213">
        <v>78.561999999999998</v>
      </c>
      <c r="L87" s="214">
        <v>93.528000000000006</v>
      </c>
      <c r="M87" s="215">
        <v>2203</v>
      </c>
      <c r="N87" s="215">
        <v>5592</v>
      </c>
      <c r="O87" s="214">
        <v>75.91</v>
      </c>
      <c r="P87" s="215">
        <v>144.99</v>
      </c>
      <c r="Q87" s="214">
        <v>0.90269999999999995</v>
      </c>
      <c r="R87" s="216">
        <v>0.75939999999999996</v>
      </c>
    </row>
    <row r="88" spans="2:18" x14ac:dyDescent="0.3">
      <c r="B88" s="200">
        <v>45532</v>
      </c>
      <c r="C88" s="209">
        <v>90.454999999999998</v>
      </c>
      <c r="D88" s="210">
        <v>4.5220000000000002</v>
      </c>
      <c r="E88" s="211">
        <v>97.055000000000007</v>
      </c>
      <c r="F88" s="212">
        <v>3.8370000000000002</v>
      </c>
      <c r="G88" s="211">
        <v>96.597999999999999</v>
      </c>
      <c r="H88" s="212">
        <v>0.67300000000000004</v>
      </c>
      <c r="I88" s="211">
        <v>85.0859375</v>
      </c>
      <c r="J88" s="212">
        <v>3.7549999999999999</v>
      </c>
      <c r="K88" s="213">
        <v>78.643000000000001</v>
      </c>
      <c r="L88" s="214">
        <v>93.537999999999997</v>
      </c>
      <c r="M88" s="215">
        <v>2188.6</v>
      </c>
      <c r="N88" s="215">
        <v>5592.2</v>
      </c>
      <c r="O88" s="214">
        <v>74.52</v>
      </c>
      <c r="P88" s="215">
        <v>144.59</v>
      </c>
      <c r="Q88" s="214">
        <v>0.89929999999999999</v>
      </c>
      <c r="R88" s="216">
        <v>0.7581</v>
      </c>
    </row>
    <row r="89" spans="2:18" x14ac:dyDescent="0.3">
      <c r="B89" s="200">
        <v>45531</v>
      </c>
      <c r="C89" s="209">
        <v>90.543999999999997</v>
      </c>
      <c r="D89" s="210">
        <v>4.5060000000000002</v>
      </c>
      <c r="E89" s="211">
        <v>97.093999999999994</v>
      </c>
      <c r="F89" s="212">
        <v>3.8239999999999998</v>
      </c>
      <c r="G89" s="211">
        <v>96.75</v>
      </c>
      <c r="H89" s="212">
        <v>0.65100000000000002</v>
      </c>
      <c r="I89" s="211">
        <v>85.1484375</v>
      </c>
      <c r="J89" s="212">
        <v>3.7429999999999999</v>
      </c>
      <c r="K89" s="213">
        <v>78.659000000000006</v>
      </c>
      <c r="L89" s="214">
        <v>93.396000000000001</v>
      </c>
      <c r="M89" s="215">
        <v>2203</v>
      </c>
      <c r="N89" s="215">
        <v>5625.8</v>
      </c>
      <c r="O89" s="214">
        <v>75.53</v>
      </c>
      <c r="P89" s="215">
        <v>143.96</v>
      </c>
      <c r="Q89" s="214">
        <v>0.89410000000000001</v>
      </c>
      <c r="R89" s="216">
        <v>0.75409999999999999</v>
      </c>
    </row>
    <row r="90" spans="2:18" x14ac:dyDescent="0.3">
      <c r="B90" s="200">
        <v>45530</v>
      </c>
      <c r="C90" s="209">
        <v>90.587999999999994</v>
      </c>
      <c r="D90" s="210">
        <v>4.4980000000000002</v>
      </c>
      <c r="E90" s="211">
        <v>97.006</v>
      </c>
      <c r="F90" s="212">
        <v>3.8519999999999999</v>
      </c>
      <c r="G90" s="211">
        <v>96.727999999999994</v>
      </c>
      <c r="H90" s="212">
        <v>0.65400000000000003</v>
      </c>
      <c r="I90" s="211">
        <v>85.140625</v>
      </c>
      <c r="J90" s="212">
        <v>3.7429999999999999</v>
      </c>
      <c r="K90" s="213">
        <f>(K89+K91)/2</f>
        <v>78.819000000000003</v>
      </c>
      <c r="L90" s="214">
        <v>93.867000000000004</v>
      </c>
      <c r="M90" s="215">
        <v>2217.9</v>
      </c>
      <c r="N90" s="215">
        <v>5616.8</v>
      </c>
      <c r="O90" s="214">
        <v>77.42</v>
      </c>
      <c r="P90" s="215">
        <v>144.53</v>
      </c>
      <c r="Q90" s="214">
        <v>0.89600000000000002</v>
      </c>
      <c r="R90" s="216">
        <v>0.75829999999999997</v>
      </c>
    </row>
    <row r="91" spans="2:18" x14ac:dyDescent="0.3">
      <c r="B91" s="200">
        <v>45527</v>
      </c>
      <c r="C91" s="209">
        <v>90.614000000000004</v>
      </c>
      <c r="D91" s="210">
        <v>4.4939999999999998</v>
      </c>
      <c r="E91" s="211">
        <v>97.072000000000003</v>
      </c>
      <c r="F91" s="212">
        <v>3.83</v>
      </c>
      <c r="G91" s="211">
        <v>96.637</v>
      </c>
      <c r="H91" s="212">
        <v>0.66700000000000004</v>
      </c>
      <c r="I91" s="211">
        <v>85.2265625</v>
      </c>
      <c r="J91" s="212">
        <v>3.7269999999999999</v>
      </c>
      <c r="K91" s="213">
        <v>78.978999999999999</v>
      </c>
      <c r="L91" s="214">
        <v>94.069000000000003</v>
      </c>
      <c r="M91" s="215">
        <v>2218.6999999999998</v>
      </c>
      <c r="N91" s="215">
        <v>5634.6</v>
      </c>
      <c r="O91" s="214">
        <v>74.83</v>
      </c>
      <c r="P91" s="215">
        <v>144.37</v>
      </c>
      <c r="Q91" s="214">
        <v>0.89349999999999996</v>
      </c>
      <c r="R91" s="216">
        <v>0.75680000000000003</v>
      </c>
    </row>
    <row r="92" spans="2:18" x14ac:dyDescent="0.3">
      <c r="B92" s="200">
        <v>45526</v>
      </c>
      <c r="C92" s="209">
        <v>90.254000000000005</v>
      </c>
      <c r="D92" s="210">
        <v>4.5529999999999999</v>
      </c>
      <c r="E92" s="211">
        <v>96.793000000000006</v>
      </c>
      <c r="F92" s="212">
        <v>3.9180000000000001</v>
      </c>
      <c r="G92" s="211">
        <v>96.814999999999998</v>
      </c>
      <c r="H92" s="212">
        <v>0.64100000000000001</v>
      </c>
      <c r="I92" s="211">
        <v>84.8515625</v>
      </c>
      <c r="J92" s="212">
        <v>3.79</v>
      </c>
      <c r="K92" s="213">
        <v>78.709000000000003</v>
      </c>
      <c r="L92" s="214">
        <v>93.736999999999995</v>
      </c>
      <c r="M92" s="215">
        <v>2150</v>
      </c>
      <c r="N92" s="215">
        <v>5570.6</v>
      </c>
      <c r="O92" s="214">
        <v>73.010000000000005</v>
      </c>
      <c r="P92" s="215">
        <v>146.29</v>
      </c>
      <c r="Q92" s="214">
        <v>0.89990000000000003</v>
      </c>
      <c r="R92" s="216">
        <v>0.76390000000000002</v>
      </c>
    </row>
    <row r="93" spans="2:18" x14ac:dyDescent="0.3">
      <c r="B93" s="200">
        <v>45525</v>
      </c>
      <c r="C93" s="209">
        <v>90.558999999999997</v>
      </c>
      <c r="D93" s="210">
        <v>4.5010000000000003</v>
      </c>
      <c r="E93" s="211">
        <v>96.986000000000004</v>
      </c>
      <c r="F93" s="212">
        <v>3.8540000000000001</v>
      </c>
      <c r="G93" s="211">
        <v>96.786000000000001</v>
      </c>
      <c r="H93" s="212">
        <v>0.64500000000000002</v>
      </c>
      <c r="I93" s="211">
        <v>85.171875</v>
      </c>
      <c r="J93" s="212">
        <v>3.734</v>
      </c>
      <c r="K93" s="213">
        <v>79.075999999999993</v>
      </c>
      <c r="L93" s="214">
        <v>94.152000000000001</v>
      </c>
      <c r="M93" s="215">
        <v>2170.6</v>
      </c>
      <c r="N93" s="215">
        <v>5620.9</v>
      </c>
      <c r="O93" s="214">
        <v>71.930000000000007</v>
      </c>
      <c r="P93" s="215">
        <v>145.21</v>
      </c>
      <c r="Q93" s="214">
        <v>0.89690000000000003</v>
      </c>
      <c r="R93" s="216">
        <v>0.76390000000000002</v>
      </c>
    </row>
    <row r="94" spans="2:18" x14ac:dyDescent="0.3">
      <c r="B94" s="200">
        <v>45524</v>
      </c>
      <c r="C94" s="209">
        <v>90.459000000000003</v>
      </c>
      <c r="D94" s="210">
        <v>4.5170000000000003</v>
      </c>
      <c r="E94" s="211">
        <v>96.869</v>
      </c>
      <c r="F94" s="212">
        <v>3.891</v>
      </c>
      <c r="G94" s="211">
        <v>96.700999999999993</v>
      </c>
      <c r="H94" s="212">
        <v>0.65700000000000003</v>
      </c>
      <c r="I94" s="211">
        <v>85.046875</v>
      </c>
      <c r="J94" s="212">
        <v>3.7549999999999999</v>
      </c>
      <c r="K94" s="213">
        <v>78.94</v>
      </c>
      <c r="L94" s="214">
        <v>93.870999999999995</v>
      </c>
      <c r="M94" s="215">
        <v>2142.1999999999998</v>
      </c>
      <c r="N94" s="215">
        <v>5597.1</v>
      </c>
      <c r="O94" s="214">
        <v>74.040000000000006</v>
      </c>
      <c r="P94" s="215">
        <v>145.26</v>
      </c>
      <c r="Q94" s="214">
        <v>0.89849999999999997</v>
      </c>
      <c r="R94" s="216">
        <v>0.76719999999999999</v>
      </c>
    </row>
    <row r="95" spans="2:18" x14ac:dyDescent="0.3">
      <c r="B95" s="200">
        <v>45523</v>
      </c>
      <c r="C95" s="209">
        <v>90.078999999999994</v>
      </c>
      <c r="D95" s="210">
        <v>4.5810000000000004</v>
      </c>
      <c r="E95" s="211">
        <v>96.649000000000001</v>
      </c>
      <c r="F95" s="212">
        <v>3.9620000000000002</v>
      </c>
      <c r="G95" s="211">
        <v>96.706000000000003</v>
      </c>
      <c r="H95" s="212">
        <v>0.65600000000000003</v>
      </c>
      <c r="I95" s="211">
        <v>84.6640625</v>
      </c>
      <c r="J95" s="212">
        <v>3.8210000000000002</v>
      </c>
      <c r="K95" s="213">
        <v>78.915000000000006</v>
      </c>
      <c r="L95" s="214">
        <v>93.71</v>
      </c>
      <c r="M95" s="215">
        <v>2167.5</v>
      </c>
      <c r="N95" s="215">
        <v>5608.3</v>
      </c>
      <c r="O95" s="214">
        <v>74.37</v>
      </c>
      <c r="P95" s="215">
        <v>146.59</v>
      </c>
      <c r="Q95" s="214">
        <v>0.90210000000000001</v>
      </c>
      <c r="R95" s="216">
        <v>0.76980000000000004</v>
      </c>
    </row>
    <row r="96" spans="2:18" x14ac:dyDescent="0.3">
      <c r="B96" s="200">
        <v>45520</v>
      </c>
      <c r="C96" s="209">
        <v>89.97</v>
      </c>
      <c r="D96" s="210">
        <v>4.5990000000000002</v>
      </c>
      <c r="E96" s="211">
        <v>96.665999999999997</v>
      </c>
      <c r="F96" s="212">
        <v>3.9550000000000001</v>
      </c>
      <c r="G96" s="211">
        <v>96.768000000000001</v>
      </c>
      <c r="H96" s="212">
        <v>0.64700000000000002</v>
      </c>
      <c r="I96" s="211">
        <v>84.609375</v>
      </c>
      <c r="J96" s="212">
        <v>3.8290000000000002</v>
      </c>
      <c r="K96" s="213">
        <v>78.941000000000003</v>
      </c>
      <c r="L96" s="214">
        <v>93.561000000000007</v>
      </c>
      <c r="M96" s="215">
        <v>2141.9</v>
      </c>
      <c r="N96" s="215">
        <v>5554.3</v>
      </c>
      <c r="O96" s="214">
        <v>76.650000000000006</v>
      </c>
      <c r="P96" s="215">
        <v>147.63</v>
      </c>
      <c r="Q96" s="214">
        <v>0.90690000000000004</v>
      </c>
      <c r="R96" s="216">
        <v>0.77259999999999995</v>
      </c>
    </row>
    <row r="97" spans="2:18" x14ac:dyDescent="0.3">
      <c r="B97" s="200">
        <v>45519</v>
      </c>
      <c r="C97" s="209">
        <v>89.709000000000003</v>
      </c>
      <c r="D97" s="210">
        <v>4.641</v>
      </c>
      <c r="E97" s="211">
        <v>96.445999999999998</v>
      </c>
      <c r="F97" s="212">
        <v>4.024</v>
      </c>
      <c r="G97" s="211">
        <v>97.06</v>
      </c>
      <c r="H97" s="212">
        <v>0.60499999999999998</v>
      </c>
      <c r="I97" s="211">
        <v>84.421875</v>
      </c>
      <c r="J97" s="212">
        <v>3.859</v>
      </c>
      <c r="K97" s="213">
        <v>78.948999999999998</v>
      </c>
      <c r="L97" s="214">
        <v>93.543000000000006</v>
      </c>
      <c r="M97" s="215">
        <v>2135.5</v>
      </c>
      <c r="N97" s="215">
        <v>5543.2</v>
      </c>
      <c r="O97" s="214">
        <v>78.16</v>
      </c>
      <c r="P97" s="215">
        <v>149.28</v>
      </c>
      <c r="Q97" s="214">
        <v>0.91139999999999999</v>
      </c>
      <c r="R97" s="216">
        <v>0.77790000000000004</v>
      </c>
    </row>
    <row r="98" spans="2:18" x14ac:dyDescent="0.3">
      <c r="B98" s="200">
        <v>45518</v>
      </c>
      <c r="C98" s="209">
        <v>89.861000000000004</v>
      </c>
      <c r="D98" s="210">
        <v>4.6150000000000002</v>
      </c>
      <c r="E98" s="211">
        <v>96.697000000000003</v>
      </c>
      <c r="F98" s="212">
        <v>3.9420000000000002</v>
      </c>
      <c r="G98" s="211">
        <v>97.186000000000007</v>
      </c>
      <c r="H98" s="212">
        <v>0.58699999999999997</v>
      </c>
      <c r="I98" s="211">
        <v>84.9609375</v>
      </c>
      <c r="J98" s="212">
        <v>3.7639999999999998</v>
      </c>
      <c r="K98" s="213">
        <v>79.450999999999993</v>
      </c>
      <c r="L98" s="214">
        <v>94.025999999999996</v>
      </c>
      <c r="M98" s="215">
        <v>2084.3000000000002</v>
      </c>
      <c r="N98" s="215">
        <v>5455.2</v>
      </c>
      <c r="O98" s="214">
        <v>76.98</v>
      </c>
      <c r="P98" s="215">
        <v>147.33000000000001</v>
      </c>
      <c r="Q98" s="214">
        <v>0.90810000000000002</v>
      </c>
      <c r="R98" s="216">
        <v>0.77949999999999997</v>
      </c>
    </row>
    <row r="99" spans="2:18" x14ac:dyDescent="0.3">
      <c r="B99" s="200">
        <v>45517</v>
      </c>
      <c r="C99" s="209">
        <v>89.486000000000004</v>
      </c>
      <c r="D99" s="210">
        <v>4.6779999999999999</v>
      </c>
      <c r="E99" s="211">
        <v>96.736000000000004</v>
      </c>
      <c r="F99" s="212">
        <v>3.9289999999999998</v>
      </c>
      <c r="G99" s="211">
        <v>97.051000000000002</v>
      </c>
      <c r="H99" s="212">
        <v>0.60599999999999998</v>
      </c>
      <c r="I99" s="211">
        <v>84.9453125</v>
      </c>
      <c r="J99" s="212">
        <v>3.766</v>
      </c>
      <c r="K99" s="213">
        <v>79.093999999999994</v>
      </c>
      <c r="L99" s="214">
        <v>93.947999999999993</v>
      </c>
      <c r="M99" s="215">
        <v>2095.1999999999998</v>
      </c>
      <c r="N99" s="215">
        <v>5434.4</v>
      </c>
      <c r="O99" s="214">
        <v>78.349999999999994</v>
      </c>
      <c r="P99" s="215">
        <v>146.84</v>
      </c>
      <c r="Q99" s="214">
        <v>0.90969999999999995</v>
      </c>
      <c r="R99" s="216">
        <v>0.77749999999999997</v>
      </c>
    </row>
    <row r="100" spans="2:18" x14ac:dyDescent="0.3">
      <c r="B100" s="200">
        <v>45516</v>
      </c>
      <c r="C100" s="209">
        <v>89.075999999999993</v>
      </c>
      <c r="D100" s="210">
        <v>4.7480000000000002</v>
      </c>
      <c r="E100" s="211">
        <v>96.570999999999998</v>
      </c>
      <c r="F100" s="212">
        <v>3.9809999999999999</v>
      </c>
      <c r="G100" s="211">
        <v>97.016000000000005</v>
      </c>
      <c r="H100" s="212">
        <v>0.61099999999999999</v>
      </c>
      <c r="I100" s="211">
        <v>84.546875</v>
      </c>
      <c r="J100" s="212">
        <v>3.835</v>
      </c>
      <c r="K100" s="213">
        <v>78.935000000000002</v>
      </c>
      <c r="L100" s="214">
        <v>93.497</v>
      </c>
      <c r="M100" s="215">
        <v>2062.1</v>
      </c>
      <c r="N100" s="215">
        <v>5344.4</v>
      </c>
      <c r="O100" s="214">
        <v>80.06</v>
      </c>
      <c r="P100" s="215">
        <v>147.21</v>
      </c>
      <c r="Q100" s="214">
        <v>0.91479999999999995</v>
      </c>
      <c r="R100" s="216">
        <v>0.78310000000000002</v>
      </c>
    </row>
    <row r="101" spans="2:18" x14ac:dyDescent="0.3">
      <c r="B101" s="200">
        <v>45513</v>
      </c>
      <c r="C101" s="209">
        <v>88.846000000000004</v>
      </c>
      <c r="D101" s="210">
        <v>4.7869999999999999</v>
      </c>
      <c r="E101" s="211">
        <v>96.128</v>
      </c>
      <c r="F101" s="212">
        <v>4.1230000000000002</v>
      </c>
      <c r="G101" s="211">
        <v>97.015000000000001</v>
      </c>
      <c r="H101" s="212">
        <v>0.61099999999999999</v>
      </c>
      <c r="I101" s="211">
        <v>84.2578125</v>
      </c>
      <c r="J101" s="212">
        <v>3.8849999999999998</v>
      </c>
      <c r="K101" s="213">
        <v>78.790999999999997</v>
      </c>
      <c r="L101" s="214">
        <v>93.483000000000004</v>
      </c>
      <c r="M101" s="215">
        <v>2080.9</v>
      </c>
      <c r="N101" s="215">
        <v>5344.2</v>
      </c>
      <c r="O101" s="214">
        <v>76.84</v>
      </c>
      <c r="P101" s="215">
        <v>146.61000000000001</v>
      </c>
      <c r="Q101" s="214">
        <v>0.91600000000000004</v>
      </c>
      <c r="R101" s="216">
        <v>0.78359999999999996</v>
      </c>
    </row>
    <row r="102" spans="2:18" x14ac:dyDescent="0.3">
      <c r="B102" s="200">
        <v>45512</v>
      </c>
      <c r="C102" s="209">
        <v>88.602000000000004</v>
      </c>
      <c r="D102" s="210">
        <v>4.8259999999999996</v>
      </c>
      <c r="E102" s="211">
        <v>96.105999999999995</v>
      </c>
      <c r="F102" s="212">
        <v>4.1280000000000001</v>
      </c>
      <c r="G102" s="211">
        <v>97.01</v>
      </c>
      <c r="H102" s="212">
        <v>0.61099999999999999</v>
      </c>
      <c r="I102" s="211">
        <v>84.0078125</v>
      </c>
      <c r="J102" s="212">
        <v>3.9260000000000002</v>
      </c>
      <c r="K102" s="213">
        <v>78.614000000000004</v>
      </c>
      <c r="L102" s="214">
        <v>93.117000000000004</v>
      </c>
      <c r="M102" s="215">
        <v>2084.4</v>
      </c>
      <c r="N102" s="215">
        <v>5319.3</v>
      </c>
      <c r="O102" s="214">
        <v>76.19</v>
      </c>
      <c r="P102" s="215">
        <v>147.22999999999999</v>
      </c>
      <c r="Q102" s="214">
        <v>0.91590000000000005</v>
      </c>
      <c r="R102" s="216">
        <v>0.78439999999999999</v>
      </c>
    </row>
    <row r="103" spans="2:18" x14ac:dyDescent="0.3">
      <c r="B103" s="200">
        <v>45511</v>
      </c>
      <c r="C103" s="209">
        <v>88.774000000000001</v>
      </c>
      <c r="D103" s="210">
        <v>4.7960000000000003</v>
      </c>
      <c r="E103" s="211">
        <v>96.266000000000005</v>
      </c>
      <c r="F103" s="212">
        <v>4.0750000000000002</v>
      </c>
      <c r="G103" s="211">
        <v>96.734999999999999</v>
      </c>
      <c r="H103" s="212">
        <v>0.65</v>
      </c>
      <c r="I103" s="211">
        <v>84.296875</v>
      </c>
      <c r="J103" s="212">
        <v>3.8740000000000001</v>
      </c>
      <c r="K103" s="213">
        <v>78.745000000000005</v>
      </c>
      <c r="L103" s="214">
        <v>93.08</v>
      </c>
      <c r="M103" s="215">
        <v>2035.1</v>
      </c>
      <c r="N103" s="215">
        <v>5199.5</v>
      </c>
      <c r="O103" s="214">
        <v>75.23</v>
      </c>
      <c r="P103" s="215">
        <v>146.68</v>
      </c>
      <c r="Q103" s="214">
        <v>0.91549999999999998</v>
      </c>
      <c r="R103" s="216">
        <v>0.78790000000000004</v>
      </c>
    </row>
    <row r="104" spans="2:18" x14ac:dyDescent="0.3">
      <c r="B104" s="200">
        <v>45510</v>
      </c>
      <c r="C104" s="209">
        <v>89.096999999999994</v>
      </c>
      <c r="D104" s="210">
        <v>4.74</v>
      </c>
      <c r="E104" s="211">
        <v>96.301000000000002</v>
      </c>
      <c r="F104" s="212">
        <v>4.0629999999999997</v>
      </c>
      <c r="G104" s="211">
        <v>96.698999999999998</v>
      </c>
      <c r="H104" s="212">
        <v>0.65500000000000003</v>
      </c>
      <c r="I104" s="211">
        <v>84.5859375</v>
      </c>
      <c r="J104" s="212">
        <v>3.823</v>
      </c>
      <c r="K104" s="213">
        <v>78.89</v>
      </c>
      <c r="L104" s="214">
        <v>93.468999999999994</v>
      </c>
      <c r="M104" s="215">
        <v>2064.3000000000002</v>
      </c>
      <c r="N104" s="215">
        <v>5240</v>
      </c>
      <c r="O104" s="214">
        <v>73.2</v>
      </c>
      <c r="P104" s="215">
        <v>144.34</v>
      </c>
      <c r="Q104" s="214">
        <v>0.91479999999999995</v>
      </c>
      <c r="R104" s="216">
        <v>0.78790000000000004</v>
      </c>
    </row>
    <row r="105" spans="2:18" x14ac:dyDescent="0.3">
      <c r="B105" s="200">
        <v>45509</v>
      </c>
      <c r="C105" s="209">
        <v>89.248999999999995</v>
      </c>
      <c r="D105" s="210">
        <v>4.7140000000000004</v>
      </c>
      <c r="E105" s="211">
        <v>96.48</v>
      </c>
      <c r="F105" s="212">
        <v>4.0039999999999996</v>
      </c>
      <c r="G105" s="211">
        <v>97.346999999999994</v>
      </c>
      <c r="H105" s="212">
        <v>0.56299999999999994</v>
      </c>
      <c r="I105" s="211">
        <v>85.1640625</v>
      </c>
      <c r="J105" s="212">
        <v>3.722</v>
      </c>
      <c r="K105" s="213">
        <v>79.141000000000005</v>
      </c>
      <c r="L105" s="214">
        <v>93.257999999999996</v>
      </c>
      <c r="M105" s="215">
        <v>2039.2</v>
      </c>
      <c r="N105" s="215">
        <v>5186.3</v>
      </c>
      <c r="O105" s="214">
        <v>72.94</v>
      </c>
      <c r="P105" s="215">
        <v>144.18</v>
      </c>
      <c r="Q105" s="214">
        <v>0.91310000000000002</v>
      </c>
      <c r="R105" s="216">
        <v>0.78269999999999995</v>
      </c>
    </row>
    <row r="106" spans="2:18" x14ac:dyDescent="0.3">
      <c r="B106" s="200">
        <v>45506</v>
      </c>
      <c r="C106" s="209">
        <v>89.564999999999998</v>
      </c>
      <c r="D106" s="210">
        <v>4.66</v>
      </c>
      <c r="E106" s="211">
        <v>96.703999999999994</v>
      </c>
      <c r="F106" s="212">
        <v>3.9319999999999999</v>
      </c>
      <c r="G106" s="211">
        <v>96.11</v>
      </c>
      <c r="H106" s="212">
        <v>0.73899999999999999</v>
      </c>
      <c r="I106" s="211">
        <v>85.2578125</v>
      </c>
      <c r="J106" s="212">
        <v>3.7040000000000002</v>
      </c>
      <c r="K106" s="213">
        <v>79.343000000000004</v>
      </c>
      <c r="L106" s="214">
        <v>93.622</v>
      </c>
      <c r="M106" s="215">
        <v>2109.3000000000002</v>
      </c>
      <c r="N106" s="215">
        <v>5346.6</v>
      </c>
      <c r="O106" s="214">
        <v>73.52</v>
      </c>
      <c r="P106" s="215">
        <v>146.53</v>
      </c>
      <c r="Q106" s="214">
        <v>0.91649999999999998</v>
      </c>
      <c r="R106" s="216">
        <v>0.78120000000000001</v>
      </c>
    </row>
    <row r="107" spans="2:18" x14ac:dyDescent="0.3">
      <c r="B107" s="200">
        <v>45505</v>
      </c>
      <c r="C107" s="209">
        <v>88.95</v>
      </c>
      <c r="D107" s="210">
        <v>4.7629999999999999</v>
      </c>
      <c r="E107" s="211">
        <v>96.105999999999995</v>
      </c>
      <c r="F107" s="212">
        <v>4.1210000000000004</v>
      </c>
      <c r="G107" s="211">
        <v>95.403999999999996</v>
      </c>
      <c r="H107" s="212">
        <v>0.84099999999999997</v>
      </c>
      <c r="I107" s="211">
        <v>84.0546875</v>
      </c>
      <c r="J107" s="212">
        <v>3.911</v>
      </c>
      <c r="K107" s="213">
        <v>79.007000000000005</v>
      </c>
      <c r="L107" s="214">
        <v>93.504999999999995</v>
      </c>
      <c r="M107" s="215">
        <v>2186.1999999999998</v>
      </c>
      <c r="N107" s="215">
        <v>5446.7</v>
      </c>
      <c r="O107" s="214">
        <v>76.31</v>
      </c>
      <c r="P107" s="215">
        <v>149.36000000000001</v>
      </c>
      <c r="Q107" s="214">
        <v>0.92669999999999997</v>
      </c>
      <c r="R107" s="216">
        <v>0.78500000000000003</v>
      </c>
    </row>
    <row r="108" spans="2:18" x14ac:dyDescent="0.3">
      <c r="B108" s="200">
        <v>45504</v>
      </c>
      <c r="C108" s="209">
        <v>88.768000000000001</v>
      </c>
      <c r="D108" s="210">
        <v>4.7930000000000001</v>
      </c>
      <c r="E108" s="211">
        <v>95.906000000000006</v>
      </c>
      <c r="F108" s="212">
        <v>4.1840000000000002</v>
      </c>
      <c r="G108" s="211">
        <v>95.326999999999998</v>
      </c>
      <c r="H108" s="212">
        <v>0.85199999999999998</v>
      </c>
      <c r="I108" s="211">
        <v>83.7109375</v>
      </c>
      <c r="J108" s="212">
        <v>3.9710000000000001</v>
      </c>
      <c r="K108" s="213">
        <v>78.512</v>
      </c>
      <c r="L108" s="214">
        <v>93.459000000000003</v>
      </c>
      <c r="M108" s="215">
        <v>2254.5</v>
      </c>
      <c r="N108" s="215">
        <v>5522.3</v>
      </c>
      <c r="O108" s="214">
        <v>77.91</v>
      </c>
      <c r="P108" s="215">
        <v>149.97999999999999</v>
      </c>
      <c r="Q108" s="214">
        <v>0.92369999999999997</v>
      </c>
      <c r="R108" s="216">
        <v>0.77790000000000004</v>
      </c>
    </row>
    <row r="109" spans="2:18" x14ac:dyDescent="0.3">
      <c r="B109" s="200">
        <v>45503</v>
      </c>
      <c r="C109" s="209">
        <v>88.132000000000005</v>
      </c>
      <c r="D109" s="210">
        <v>4.9020000000000001</v>
      </c>
      <c r="E109" s="211">
        <v>95.503</v>
      </c>
      <c r="F109" s="212">
        <v>4.3140000000000001</v>
      </c>
      <c r="G109" s="211">
        <v>95.715999999999994</v>
      </c>
      <c r="H109" s="212">
        <v>0.79500000000000004</v>
      </c>
      <c r="I109" s="211">
        <v>83.0234375</v>
      </c>
      <c r="J109" s="212">
        <v>4.0910000000000002</v>
      </c>
      <c r="K109" s="213">
        <v>78.117000000000004</v>
      </c>
      <c r="L109" s="214">
        <v>93.135000000000005</v>
      </c>
      <c r="M109" s="215">
        <v>2243.1</v>
      </c>
      <c r="N109" s="215">
        <v>5436.4</v>
      </c>
      <c r="O109" s="214">
        <v>74.73</v>
      </c>
      <c r="P109" s="215">
        <v>152.77000000000001</v>
      </c>
      <c r="Q109" s="214">
        <v>0.92459999999999998</v>
      </c>
      <c r="R109" s="216">
        <v>0.77910000000000001</v>
      </c>
    </row>
    <row r="110" spans="2:18" x14ac:dyDescent="0.3">
      <c r="B110" s="200">
        <v>45502</v>
      </c>
      <c r="C110" s="209">
        <v>87.885999999999996</v>
      </c>
      <c r="D110" s="210">
        <v>4.944</v>
      </c>
      <c r="E110" s="211">
        <v>95.364999999999995</v>
      </c>
      <c r="F110" s="212">
        <v>4.3579999999999997</v>
      </c>
      <c r="G110" s="211">
        <v>95.57</v>
      </c>
      <c r="H110" s="212">
        <v>0.81599999999999995</v>
      </c>
      <c r="I110" s="211">
        <v>82.7890625</v>
      </c>
      <c r="J110" s="212">
        <v>4.1319999999999997</v>
      </c>
      <c r="K110" s="213">
        <v>78.06</v>
      </c>
      <c r="L110" s="214">
        <v>93.064999999999998</v>
      </c>
      <c r="M110" s="215">
        <v>2235.3000000000002</v>
      </c>
      <c r="N110" s="215">
        <v>5463.5</v>
      </c>
      <c r="O110" s="214">
        <v>75.81</v>
      </c>
      <c r="P110" s="215">
        <v>154.02000000000001</v>
      </c>
      <c r="Q110" s="214">
        <v>0.92410000000000003</v>
      </c>
      <c r="R110" s="216">
        <v>0.77749999999999997</v>
      </c>
    </row>
    <row r="111" spans="2:18" x14ac:dyDescent="0.3">
      <c r="B111" s="200">
        <v>45499</v>
      </c>
      <c r="C111" s="209">
        <v>87.835999999999999</v>
      </c>
      <c r="D111" s="210">
        <v>4.952</v>
      </c>
      <c r="E111" s="211">
        <v>95.388999999999996</v>
      </c>
      <c r="F111" s="212">
        <v>4.3490000000000002</v>
      </c>
      <c r="G111" s="211">
        <v>95.314999999999998</v>
      </c>
      <c r="H111" s="212">
        <v>0.85299999999999998</v>
      </c>
      <c r="I111" s="211">
        <v>82.7109375</v>
      </c>
      <c r="J111" s="212">
        <v>4.1449999999999996</v>
      </c>
      <c r="K111" s="213">
        <v>77.807000000000002</v>
      </c>
      <c r="L111" s="214">
        <v>92.682000000000002</v>
      </c>
      <c r="M111" s="215">
        <v>2260.1</v>
      </c>
      <c r="N111" s="215">
        <v>5459.1</v>
      </c>
      <c r="O111" s="214">
        <v>77.16</v>
      </c>
      <c r="P111" s="215">
        <v>153.76</v>
      </c>
      <c r="Q111" s="214">
        <v>0.92110000000000003</v>
      </c>
      <c r="R111" s="216">
        <v>0.7772</v>
      </c>
    </row>
    <row r="112" spans="2:18" x14ac:dyDescent="0.3">
      <c r="B112" s="200">
        <v>45498</v>
      </c>
      <c r="C112" s="209">
        <v>87.569000000000003</v>
      </c>
      <c r="D112" s="210">
        <v>4.9969999999999999</v>
      </c>
      <c r="E112" s="211">
        <v>95.254999999999995</v>
      </c>
      <c r="F112" s="212">
        <v>4.3890000000000002</v>
      </c>
      <c r="G112" s="211">
        <v>95.406000000000006</v>
      </c>
      <c r="H112" s="212">
        <v>0.83899999999999997</v>
      </c>
      <c r="I112" s="211">
        <v>82.3828125</v>
      </c>
      <c r="J112" s="212">
        <v>4.2009999999999996</v>
      </c>
      <c r="K112" s="213">
        <v>77.617000000000004</v>
      </c>
      <c r="L112" s="214">
        <v>92.567999999999998</v>
      </c>
      <c r="M112" s="215">
        <v>2223</v>
      </c>
      <c r="N112" s="215">
        <v>5399.2</v>
      </c>
      <c r="O112" s="214">
        <v>78.28</v>
      </c>
      <c r="P112" s="215">
        <v>153.94</v>
      </c>
      <c r="Q112" s="214">
        <v>0.92200000000000004</v>
      </c>
      <c r="R112" s="216">
        <v>0.7782</v>
      </c>
    </row>
    <row r="113" spans="2:18" x14ac:dyDescent="0.3">
      <c r="B113" s="200">
        <v>45497</v>
      </c>
      <c r="C113" s="209">
        <v>87.522999999999996</v>
      </c>
      <c r="D113" s="210">
        <v>5.0039999999999996</v>
      </c>
      <c r="E113" s="211">
        <v>95.203999999999994</v>
      </c>
      <c r="F113" s="212">
        <v>4.4039999999999999</v>
      </c>
      <c r="G113" s="211">
        <v>95.335999999999999</v>
      </c>
      <c r="H113" s="212">
        <v>0.84899999999999998</v>
      </c>
      <c r="I113" s="211">
        <v>82.1484375</v>
      </c>
      <c r="J113" s="212">
        <v>4.242</v>
      </c>
      <c r="K113" s="213">
        <v>77.441000000000003</v>
      </c>
      <c r="L113" s="214">
        <v>92.429000000000002</v>
      </c>
      <c r="M113" s="215">
        <v>2195.4</v>
      </c>
      <c r="N113" s="215">
        <v>5427.1</v>
      </c>
      <c r="O113" s="214">
        <v>77.59</v>
      </c>
      <c r="P113" s="215">
        <v>153.88999999999999</v>
      </c>
      <c r="Q113" s="214">
        <v>0.92249999999999999</v>
      </c>
      <c r="R113" s="216">
        <v>0.77480000000000004</v>
      </c>
    </row>
    <row r="114" spans="2:18" x14ac:dyDescent="0.3">
      <c r="B114" s="200">
        <v>45496</v>
      </c>
      <c r="C114" s="209">
        <v>87.715999999999994</v>
      </c>
      <c r="D114" s="210">
        <v>4.97</v>
      </c>
      <c r="E114" s="211">
        <v>95.233999999999995</v>
      </c>
      <c r="F114" s="212">
        <v>4.3940000000000001</v>
      </c>
      <c r="G114" s="211">
        <v>95.444000000000003</v>
      </c>
      <c r="H114" s="212">
        <v>0.83299999999999996</v>
      </c>
      <c r="I114" s="211">
        <v>82.3046875</v>
      </c>
      <c r="J114" s="212">
        <v>4.2130000000000001</v>
      </c>
      <c r="K114" s="213">
        <v>77.572999999999993</v>
      </c>
      <c r="L114" s="214">
        <v>92.710999999999999</v>
      </c>
      <c r="M114" s="215">
        <v>2243.3000000000002</v>
      </c>
      <c r="N114" s="215">
        <v>5555.7</v>
      </c>
      <c r="O114" s="214">
        <v>76.959999999999994</v>
      </c>
      <c r="P114" s="215">
        <v>155.59</v>
      </c>
      <c r="Q114" s="214">
        <v>0.92130000000000001</v>
      </c>
      <c r="R114" s="216">
        <v>0.77470000000000006</v>
      </c>
    </row>
    <row r="115" spans="2:18" x14ac:dyDescent="0.3">
      <c r="B115" s="200">
        <v>45495</v>
      </c>
      <c r="C115" s="209">
        <v>87.694999999999993</v>
      </c>
      <c r="D115" s="210">
        <v>4.9729999999999999</v>
      </c>
      <c r="E115" s="211">
        <v>95.180999999999997</v>
      </c>
      <c r="F115" s="212">
        <v>4.41</v>
      </c>
      <c r="G115" s="211">
        <v>95.512</v>
      </c>
      <c r="H115" s="212">
        <v>0.82299999999999995</v>
      </c>
      <c r="I115" s="211">
        <v>82.265625</v>
      </c>
      <c r="J115" s="212">
        <v>4.218</v>
      </c>
      <c r="K115" s="213">
        <v>77.372</v>
      </c>
      <c r="L115" s="214">
        <v>92.509</v>
      </c>
      <c r="M115" s="215">
        <v>2220.6</v>
      </c>
      <c r="N115" s="215">
        <v>5564.4</v>
      </c>
      <c r="O115" s="214">
        <v>79.78</v>
      </c>
      <c r="P115" s="215">
        <v>157.04</v>
      </c>
      <c r="Q115" s="214">
        <v>0.91820000000000002</v>
      </c>
      <c r="R115" s="216">
        <v>0.7732</v>
      </c>
    </row>
    <row r="116" spans="2:18" x14ac:dyDescent="0.3">
      <c r="B116" s="200">
        <v>45492</v>
      </c>
      <c r="C116" s="209">
        <v>87.742000000000004</v>
      </c>
      <c r="D116" s="210">
        <v>4.9640000000000004</v>
      </c>
      <c r="E116" s="211">
        <v>95.105999999999995</v>
      </c>
      <c r="F116" s="212">
        <v>4.4329999999999998</v>
      </c>
      <c r="G116" s="211">
        <v>95.551000000000002</v>
      </c>
      <c r="H116" s="212">
        <v>0.81699999999999995</v>
      </c>
      <c r="I116" s="211">
        <v>82.3203125</v>
      </c>
      <c r="J116" s="212">
        <v>4.2080000000000002</v>
      </c>
      <c r="K116" s="213">
        <v>77.567999999999998</v>
      </c>
      <c r="L116" s="214">
        <v>92.477999999999994</v>
      </c>
      <c r="M116" s="215">
        <v>2184.3000000000002</v>
      </c>
      <c r="N116" s="215">
        <v>5505</v>
      </c>
      <c r="O116" s="214">
        <v>80.13</v>
      </c>
      <c r="P116" s="215">
        <v>157.47999999999999</v>
      </c>
      <c r="Q116" s="214">
        <v>0.91890000000000005</v>
      </c>
      <c r="R116" s="216">
        <v>0.77439999999999998</v>
      </c>
    </row>
    <row r="117" spans="2:18" x14ac:dyDescent="0.3">
      <c r="B117" s="200">
        <v>45491</v>
      </c>
      <c r="C117" s="209">
        <v>87.981999999999999</v>
      </c>
      <c r="D117" s="210">
        <v>4.9210000000000003</v>
      </c>
      <c r="E117" s="211">
        <v>95.281000000000006</v>
      </c>
      <c r="F117" s="212">
        <v>4.3730000000000002</v>
      </c>
      <c r="G117" s="211">
        <v>95.587999999999994</v>
      </c>
      <c r="H117" s="212">
        <v>0.81100000000000005</v>
      </c>
      <c r="I117" s="211">
        <v>82.546875</v>
      </c>
      <c r="J117" s="212">
        <v>4.1639999999999997</v>
      </c>
      <c r="K117" s="213">
        <v>77.834000000000003</v>
      </c>
      <c r="L117" s="214">
        <v>92.721000000000004</v>
      </c>
      <c r="M117" s="215">
        <v>2198.3000000000002</v>
      </c>
      <c r="N117" s="215">
        <v>5544.6</v>
      </c>
      <c r="O117" s="214">
        <v>82.82</v>
      </c>
      <c r="P117" s="215">
        <v>157.37</v>
      </c>
      <c r="Q117" s="214">
        <v>0.91769999999999996</v>
      </c>
      <c r="R117" s="216">
        <v>0.77259999999999995</v>
      </c>
    </row>
    <row r="118" spans="2:18" x14ac:dyDescent="0.3">
      <c r="B118" s="200">
        <v>45490</v>
      </c>
      <c r="C118" s="209">
        <v>88.257999999999996</v>
      </c>
      <c r="D118" s="210">
        <v>4.8730000000000002</v>
      </c>
      <c r="E118" s="211">
        <v>95.367999999999995</v>
      </c>
      <c r="F118" s="212">
        <v>4.3440000000000003</v>
      </c>
      <c r="G118" s="211">
        <v>95.614999999999995</v>
      </c>
      <c r="H118" s="212">
        <v>0.80700000000000005</v>
      </c>
      <c r="I118" s="211">
        <v>82.78125</v>
      </c>
      <c r="J118" s="212">
        <v>4.1219999999999999</v>
      </c>
      <c r="K118" s="213">
        <v>77.760999999999996</v>
      </c>
      <c r="L118" s="214">
        <v>92.840999999999994</v>
      </c>
      <c r="M118" s="215">
        <v>2239.6999999999998</v>
      </c>
      <c r="N118" s="215">
        <v>5588.3</v>
      </c>
      <c r="O118" s="214">
        <v>82.85</v>
      </c>
      <c r="P118" s="215">
        <v>156.19999999999999</v>
      </c>
      <c r="Q118" s="214">
        <v>0.91410000000000002</v>
      </c>
      <c r="R118" s="216">
        <v>0.76870000000000005</v>
      </c>
    </row>
    <row r="119" spans="2:18" x14ac:dyDescent="0.3">
      <c r="B119" s="200">
        <v>45489</v>
      </c>
      <c r="C119" s="209">
        <v>88.369</v>
      </c>
      <c r="D119" s="210">
        <v>4.8529999999999998</v>
      </c>
      <c r="E119" s="211">
        <v>95.414000000000001</v>
      </c>
      <c r="F119" s="212">
        <v>4.3280000000000003</v>
      </c>
      <c r="G119" s="211">
        <v>95.724000000000004</v>
      </c>
      <c r="H119" s="212">
        <v>0.79100000000000004</v>
      </c>
      <c r="I119" s="211">
        <v>82.7890625</v>
      </c>
      <c r="J119" s="212">
        <v>4.1189999999999998</v>
      </c>
      <c r="K119" s="213">
        <v>77.900999999999996</v>
      </c>
      <c r="L119" s="214">
        <v>92.953000000000003</v>
      </c>
      <c r="M119" s="215">
        <v>2263.6999999999998</v>
      </c>
      <c r="N119" s="215">
        <v>5667.2</v>
      </c>
      <c r="O119" s="214">
        <v>80.760000000000005</v>
      </c>
      <c r="P119" s="215">
        <v>158.35</v>
      </c>
      <c r="Q119" s="214">
        <v>0.91749999999999998</v>
      </c>
      <c r="R119" s="216">
        <v>0.77080000000000004</v>
      </c>
    </row>
    <row r="120" spans="2:18" x14ac:dyDescent="0.3">
      <c r="B120" s="200">
        <v>45488</v>
      </c>
      <c r="C120" s="209">
        <v>88.069000000000003</v>
      </c>
      <c r="D120" s="210">
        <v>4.9039999999999999</v>
      </c>
      <c r="E120" s="211">
        <v>95.316000000000003</v>
      </c>
      <c r="F120" s="212">
        <v>4.359</v>
      </c>
      <c r="G120" s="211">
        <v>95.474999999999994</v>
      </c>
      <c r="H120" s="212">
        <v>0.82699999999999996</v>
      </c>
      <c r="I120" s="211">
        <v>82.390625</v>
      </c>
      <c r="J120" s="212">
        <v>4.1890000000000001</v>
      </c>
      <c r="K120" s="213">
        <v>77.588999999999999</v>
      </c>
      <c r="L120" s="214">
        <v>92.641999999999996</v>
      </c>
      <c r="M120" s="215">
        <v>2187</v>
      </c>
      <c r="N120" s="215">
        <v>5631.2</v>
      </c>
      <c r="O120" s="214">
        <v>81.91</v>
      </c>
      <c r="P120" s="215">
        <v>158.06</v>
      </c>
      <c r="Q120" s="214">
        <v>0.91790000000000005</v>
      </c>
      <c r="R120" s="216">
        <v>0.7712</v>
      </c>
    </row>
    <row r="121" spans="2:18" x14ac:dyDescent="0.3">
      <c r="B121" s="200">
        <v>45485</v>
      </c>
      <c r="C121" s="209">
        <v>88.304000000000002</v>
      </c>
      <c r="D121" s="210">
        <v>4.8630000000000004</v>
      </c>
      <c r="E121" s="211">
        <v>95.355000000000004</v>
      </c>
      <c r="F121" s="212">
        <v>4.3449999999999998</v>
      </c>
      <c r="G121" s="211">
        <v>95.474000000000004</v>
      </c>
      <c r="H121" s="212">
        <v>0.82699999999999996</v>
      </c>
      <c r="I121" s="211">
        <v>82.6171875</v>
      </c>
      <c r="J121" s="212">
        <v>4.1479999999999997</v>
      </c>
      <c r="K121" s="213">
        <v>77.522000000000006</v>
      </c>
      <c r="L121" s="214">
        <v>92.334999999999994</v>
      </c>
      <c r="M121" s="215">
        <v>2148.3000000000002</v>
      </c>
      <c r="N121" s="215">
        <v>5615.4</v>
      </c>
      <c r="O121" s="214">
        <v>82.21</v>
      </c>
      <c r="P121" s="215">
        <v>157.83000000000001</v>
      </c>
      <c r="Q121" s="214">
        <v>0.91679999999999995</v>
      </c>
      <c r="R121" s="216">
        <v>0.76990000000000003</v>
      </c>
    </row>
    <row r="122" spans="2:18" x14ac:dyDescent="0.3">
      <c r="B122" s="200">
        <v>45484</v>
      </c>
      <c r="C122" s="209">
        <v>88.113</v>
      </c>
      <c r="D122" s="210">
        <v>4.8940000000000001</v>
      </c>
      <c r="E122" s="211">
        <v>95.29</v>
      </c>
      <c r="F122" s="212">
        <v>4.3620000000000001</v>
      </c>
      <c r="G122" s="211">
        <v>95.316000000000003</v>
      </c>
      <c r="H122" s="212">
        <v>0.84899999999999998</v>
      </c>
      <c r="I122" s="211">
        <v>82.4453125</v>
      </c>
      <c r="J122" s="212">
        <v>4.1749999999999998</v>
      </c>
      <c r="K122" s="213">
        <v>77.664000000000001</v>
      </c>
      <c r="L122" s="214">
        <v>92.406999999999996</v>
      </c>
      <c r="M122" s="215">
        <v>2125</v>
      </c>
      <c r="N122" s="215">
        <v>5584.5</v>
      </c>
      <c r="O122" s="214">
        <v>82.62</v>
      </c>
      <c r="P122" s="215">
        <v>158.84</v>
      </c>
      <c r="Q122" s="214">
        <v>0.92010000000000003</v>
      </c>
      <c r="R122" s="216">
        <v>0.77429999999999999</v>
      </c>
    </row>
    <row r="123" spans="2:18" x14ac:dyDescent="0.3">
      <c r="B123" s="200">
        <v>45483</v>
      </c>
      <c r="C123" s="209">
        <v>87.584000000000003</v>
      </c>
      <c r="D123" s="210">
        <v>4.984</v>
      </c>
      <c r="E123" s="211">
        <v>94.966999999999999</v>
      </c>
      <c r="F123" s="212">
        <v>4.4649999999999999</v>
      </c>
      <c r="G123" s="211">
        <v>95.382999999999996</v>
      </c>
      <c r="H123" s="212">
        <v>0.83899999999999997</v>
      </c>
      <c r="I123" s="211">
        <v>81.9609375</v>
      </c>
      <c r="J123" s="212">
        <v>4.2610000000000001</v>
      </c>
      <c r="K123" s="213">
        <v>77.364999999999995</v>
      </c>
      <c r="L123" s="214">
        <v>91.897999999999996</v>
      </c>
      <c r="M123" s="215">
        <v>2051.8000000000002</v>
      </c>
      <c r="N123" s="215">
        <v>5633.9</v>
      </c>
      <c r="O123" s="214">
        <v>82.1</v>
      </c>
      <c r="P123" s="215">
        <v>161.69</v>
      </c>
      <c r="Q123" s="214">
        <v>0.9234</v>
      </c>
      <c r="R123" s="216">
        <v>0.77829999999999999</v>
      </c>
    </row>
    <row r="124" spans="2:18" x14ac:dyDescent="0.3">
      <c r="B124" s="200">
        <v>45482</v>
      </c>
      <c r="C124" s="209">
        <v>87.536000000000001</v>
      </c>
      <c r="D124" s="210">
        <v>4.992</v>
      </c>
      <c r="E124" s="211">
        <v>94.92</v>
      </c>
      <c r="F124" s="212">
        <v>4.4779999999999998</v>
      </c>
      <c r="G124" s="211">
        <v>95.313000000000002</v>
      </c>
      <c r="H124" s="212">
        <v>0.84899999999999998</v>
      </c>
      <c r="I124" s="211">
        <v>81.9140625</v>
      </c>
      <c r="J124" s="212">
        <v>4.2679999999999998</v>
      </c>
      <c r="K124" s="213">
        <v>77.206000000000003</v>
      </c>
      <c r="L124" s="214">
        <v>91.287999999999997</v>
      </c>
      <c r="M124" s="215">
        <v>2029.5</v>
      </c>
      <c r="N124" s="215">
        <v>5577</v>
      </c>
      <c r="O124" s="214">
        <v>81.41</v>
      </c>
      <c r="P124" s="215">
        <v>161.33000000000001</v>
      </c>
      <c r="Q124" s="214">
        <v>0.92479999999999996</v>
      </c>
      <c r="R124" s="216">
        <v>0.78210000000000002</v>
      </c>
    </row>
    <row r="125" spans="2:18" x14ac:dyDescent="0.3">
      <c r="B125" s="200">
        <v>45481</v>
      </c>
      <c r="C125" s="209">
        <v>87.590999999999994</v>
      </c>
      <c r="D125" s="210">
        <v>4.9809999999999999</v>
      </c>
      <c r="E125" s="211">
        <v>94.897000000000006</v>
      </c>
      <c r="F125" s="212">
        <v>4.4850000000000003</v>
      </c>
      <c r="G125" s="211">
        <v>95.256</v>
      </c>
      <c r="H125" s="212">
        <v>0.85699999999999998</v>
      </c>
      <c r="I125" s="211">
        <v>81.9921875</v>
      </c>
      <c r="J125" s="212">
        <v>4.2530000000000001</v>
      </c>
      <c r="K125" s="213">
        <v>77.429000000000002</v>
      </c>
      <c r="L125" s="214">
        <v>91.626000000000005</v>
      </c>
      <c r="M125" s="215">
        <v>2038.7</v>
      </c>
      <c r="N125" s="215">
        <v>5572.9</v>
      </c>
      <c r="O125" s="214">
        <v>82.33</v>
      </c>
      <c r="P125" s="215">
        <v>160.83000000000001</v>
      </c>
      <c r="Q125" s="214">
        <v>0.92390000000000005</v>
      </c>
      <c r="R125" s="216">
        <v>0.78090000000000004</v>
      </c>
    </row>
    <row r="126" spans="2:18" x14ac:dyDescent="0.3">
      <c r="B126" s="200">
        <v>45478</v>
      </c>
      <c r="C126" s="209">
        <v>87.626000000000005</v>
      </c>
      <c r="D126" s="210">
        <v>4.9749999999999996</v>
      </c>
      <c r="E126" s="211">
        <v>94.932000000000002</v>
      </c>
      <c r="F126" s="212">
        <v>4.4720000000000004</v>
      </c>
      <c r="G126" s="211">
        <v>95.385000000000005</v>
      </c>
      <c r="H126" s="212">
        <v>0.83799999999999997</v>
      </c>
      <c r="I126" s="211">
        <v>82.015625</v>
      </c>
      <c r="J126" s="212">
        <v>4.2480000000000002</v>
      </c>
      <c r="K126" s="213">
        <v>77.334000000000003</v>
      </c>
      <c r="L126" s="214">
        <v>91.302000000000007</v>
      </c>
      <c r="M126" s="215">
        <v>2026.7</v>
      </c>
      <c r="N126" s="215">
        <v>5567.2</v>
      </c>
      <c r="O126" s="214">
        <v>83.16</v>
      </c>
      <c r="P126" s="215">
        <v>160.75</v>
      </c>
      <c r="Q126" s="214">
        <v>0.92249999999999999</v>
      </c>
      <c r="R126" s="216">
        <v>0.78029999999999999</v>
      </c>
    </row>
    <row r="127" spans="2:18" x14ac:dyDescent="0.3">
      <c r="B127" s="200">
        <v>45476</v>
      </c>
      <c r="C127" s="209">
        <v>87.025000000000006</v>
      </c>
      <c r="D127" s="210">
        <v>5.077</v>
      </c>
      <c r="E127" s="211">
        <v>94.602000000000004</v>
      </c>
      <c r="F127" s="212">
        <v>4.5739999999999998</v>
      </c>
      <c r="G127" s="211">
        <v>95.138000000000005</v>
      </c>
      <c r="H127" s="212">
        <v>0.873</v>
      </c>
      <c r="I127" s="211">
        <v>81.484375</v>
      </c>
      <c r="J127" s="212">
        <v>4.34</v>
      </c>
      <c r="K127" s="213">
        <v>77.046000000000006</v>
      </c>
      <c r="L127" s="214">
        <v>91.022999999999996</v>
      </c>
      <c r="M127" s="215">
        <v>2036.6</v>
      </c>
      <c r="N127" s="215">
        <v>5537</v>
      </c>
      <c r="O127" s="214">
        <v>83.88</v>
      </c>
      <c r="P127" s="215">
        <v>161.69</v>
      </c>
      <c r="Q127" s="214">
        <v>0.92710000000000004</v>
      </c>
      <c r="R127" s="216">
        <v>0.78480000000000005</v>
      </c>
    </row>
    <row r="128" spans="2:18" x14ac:dyDescent="0.3">
      <c r="B128" s="200">
        <v>45475</v>
      </c>
      <c r="C128" s="209">
        <v>86.585999999999999</v>
      </c>
      <c r="D128" s="210">
        <v>5.1520000000000001</v>
      </c>
      <c r="E128" s="211">
        <v>94.399000000000001</v>
      </c>
      <c r="F128" s="212">
        <v>4.6360000000000001</v>
      </c>
      <c r="G128" s="211">
        <v>95.102000000000004</v>
      </c>
      <c r="H128" s="212">
        <v>0.878</v>
      </c>
      <c r="I128" s="211">
        <v>81.0390625</v>
      </c>
      <c r="J128" s="212">
        <v>4.4180000000000001</v>
      </c>
      <c r="K128" s="213">
        <v>76.650999999999996</v>
      </c>
      <c r="L128" s="214">
        <v>90.56</v>
      </c>
      <c r="M128" s="215">
        <v>2033.9</v>
      </c>
      <c r="N128" s="215">
        <v>5509</v>
      </c>
      <c r="O128" s="214">
        <v>82.81</v>
      </c>
      <c r="P128" s="215">
        <v>161.44</v>
      </c>
      <c r="Q128" s="214">
        <v>0.93059999999999998</v>
      </c>
      <c r="R128" s="216">
        <v>0.7883</v>
      </c>
    </row>
    <row r="129" spans="2:18" x14ac:dyDescent="0.3">
      <c r="B129" s="200">
        <v>45474</v>
      </c>
      <c r="C129" s="209">
        <v>86.352000000000004</v>
      </c>
      <c r="D129" s="210">
        <v>5.1920000000000002</v>
      </c>
      <c r="E129" s="211">
        <v>94.388000000000005</v>
      </c>
      <c r="F129" s="212">
        <v>4.6390000000000002</v>
      </c>
      <c r="G129" s="211">
        <v>95.245000000000005</v>
      </c>
      <c r="H129" s="212">
        <v>0.85699999999999998</v>
      </c>
      <c r="I129" s="211">
        <v>80.84375</v>
      </c>
      <c r="J129" s="212">
        <v>4.452</v>
      </c>
      <c r="K129" s="213">
        <v>76.45</v>
      </c>
      <c r="L129" s="214">
        <v>90.218000000000004</v>
      </c>
      <c r="M129" s="215">
        <v>2030.1</v>
      </c>
      <c r="N129" s="215">
        <v>5475.1</v>
      </c>
      <c r="O129" s="214">
        <v>83.38</v>
      </c>
      <c r="P129" s="215">
        <v>161.46</v>
      </c>
      <c r="Q129" s="214">
        <v>0.93110000000000004</v>
      </c>
      <c r="R129" s="216">
        <v>0.79049999999999998</v>
      </c>
    </row>
    <row r="130" spans="2:18" x14ac:dyDescent="0.3">
      <c r="B130" s="200">
        <v>45471</v>
      </c>
      <c r="C130" s="209">
        <v>86.715999999999994</v>
      </c>
      <c r="D130" s="210">
        <v>5.1280000000000001</v>
      </c>
      <c r="E130" s="211">
        <v>94.504999999999995</v>
      </c>
      <c r="F130" s="212">
        <v>4.5999999999999996</v>
      </c>
      <c r="G130" s="211">
        <v>95.367999999999995</v>
      </c>
      <c r="H130" s="212">
        <v>0.83899999999999997</v>
      </c>
      <c r="I130" s="211">
        <v>81.1875</v>
      </c>
      <c r="J130" s="212">
        <v>4.3890000000000002</v>
      </c>
      <c r="K130" s="213">
        <v>76.989000000000004</v>
      </c>
      <c r="L130" s="214">
        <v>90.43</v>
      </c>
      <c r="M130" s="215">
        <v>2047.7</v>
      </c>
      <c r="N130" s="215">
        <v>5460.5</v>
      </c>
      <c r="O130" s="214">
        <v>81.540000000000006</v>
      </c>
      <c r="P130" s="215">
        <v>160.88</v>
      </c>
      <c r="Q130" s="214">
        <v>0.93340000000000001</v>
      </c>
      <c r="R130" s="216">
        <v>0.79079999999999995</v>
      </c>
    </row>
    <row r="131" spans="2:18" x14ac:dyDescent="0.3">
      <c r="B131" s="200">
        <v>45470</v>
      </c>
      <c r="C131" s="209">
        <v>87.233000000000004</v>
      </c>
      <c r="D131" s="210">
        <v>5.0359999999999996</v>
      </c>
      <c r="E131" s="211">
        <v>94.683000000000007</v>
      </c>
      <c r="F131" s="212">
        <v>4.5389999999999997</v>
      </c>
      <c r="G131" s="211">
        <v>95.287000000000006</v>
      </c>
      <c r="H131" s="212">
        <v>0.85</v>
      </c>
      <c r="I131" s="211">
        <v>81.7109375</v>
      </c>
      <c r="J131" s="212">
        <v>4.2919999999999998</v>
      </c>
      <c r="K131" s="213">
        <v>77.164000000000001</v>
      </c>
      <c r="L131" s="214">
        <v>90.747</v>
      </c>
      <c r="M131" s="215">
        <v>2038.3</v>
      </c>
      <c r="N131" s="215">
        <v>5482.9</v>
      </c>
      <c r="O131" s="214">
        <v>81.739999999999995</v>
      </c>
      <c r="P131" s="215">
        <v>160.76</v>
      </c>
      <c r="Q131" s="214">
        <v>0.93420000000000003</v>
      </c>
      <c r="R131" s="216">
        <v>0.79120000000000001</v>
      </c>
    </row>
    <row r="132" spans="2:18" x14ac:dyDescent="0.3">
      <c r="B132" s="200">
        <v>45469</v>
      </c>
      <c r="C132" s="209">
        <v>86.971999999999994</v>
      </c>
      <c r="D132" s="210">
        <v>5.08</v>
      </c>
      <c r="E132" s="211">
        <v>94.504000000000005</v>
      </c>
      <c r="F132" s="212">
        <v>4.5949999999999998</v>
      </c>
      <c r="G132" s="211">
        <v>95.617999999999995</v>
      </c>
      <c r="H132" s="212">
        <v>0.80200000000000005</v>
      </c>
      <c r="I132" s="211">
        <v>81.4609375</v>
      </c>
      <c r="J132" s="212">
        <v>4.3360000000000003</v>
      </c>
      <c r="K132" s="213">
        <v>77.153999999999996</v>
      </c>
      <c r="L132" s="214">
        <v>90.956000000000003</v>
      </c>
      <c r="M132" s="215">
        <v>2018.1</v>
      </c>
      <c r="N132" s="215">
        <v>5477.9</v>
      </c>
      <c r="O132" s="214">
        <v>80.900000000000006</v>
      </c>
      <c r="P132" s="215">
        <v>160.81</v>
      </c>
      <c r="Q132" s="214">
        <v>0.93630000000000002</v>
      </c>
      <c r="R132" s="216">
        <v>0.7923</v>
      </c>
    </row>
    <row r="133" spans="2:18" x14ac:dyDescent="0.3">
      <c r="B133" s="200">
        <v>45468</v>
      </c>
      <c r="C133" s="209">
        <v>87.474000000000004</v>
      </c>
      <c r="D133" s="210">
        <v>4.9930000000000003</v>
      </c>
      <c r="E133" s="211">
        <v>94.709000000000003</v>
      </c>
      <c r="F133" s="212">
        <v>4.5289999999999999</v>
      </c>
      <c r="G133" s="211">
        <v>95.819000000000003</v>
      </c>
      <c r="H133" s="212">
        <v>0.77300000000000002</v>
      </c>
      <c r="I133" s="211">
        <v>81.8984375</v>
      </c>
      <c r="J133" s="212">
        <v>4.2569999999999997</v>
      </c>
      <c r="K133" s="213">
        <v>77.442999999999998</v>
      </c>
      <c r="L133" s="214">
        <v>91.4</v>
      </c>
      <c r="M133" s="215">
        <v>2022.3</v>
      </c>
      <c r="N133" s="215">
        <v>5469.3</v>
      </c>
      <c r="O133" s="214">
        <v>80.83</v>
      </c>
      <c r="P133" s="215">
        <v>159.69999999999999</v>
      </c>
      <c r="Q133" s="214">
        <v>0.93330000000000002</v>
      </c>
      <c r="R133" s="216">
        <v>0.7883</v>
      </c>
    </row>
    <row r="134" spans="2:18" x14ac:dyDescent="0.3">
      <c r="B134" s="200">
        <v>45467</v>
      </c>
      <c r="C134" s="209">
        <v>87.62</v>
      </c>
      <c r="D134" s="210">
        <v>4.9669999999999996</v>
      </c>
      <c r="E134" s="211">
        <v>94.835999999999999</v>
      </c>
      <c r="F134" s="212">
        <v>4.4870000000000001</v>
      </c>
      <c r="G134" s="211">
        <v>95.888000000000005</v>
      </c>
      <c r="H134" s="212">
        <v>0.76300000000000001</v>
      </c>
      <c r="I134" s="211">
        <v>81.984375</v>
      </c>
      <c r="J134" s="212">
        <v>4.2409999999999997</v>
      </c>
      <c r="K134" s="213">
        <v>77.444000000000003</v>
      </c>
      <c r="L134" s="214">
        <v>91.363</v>
      </c>
      <c r="M134" s="215">
        <v>2030.8</v>
      </c>
      <c r="N134" s="215">
        <v>5447.9</v>
      </c>
      <c r="O134" s="214">
        <v>81.63</v>
      </c>
      <c r="P134" s="215">
        <v>159.62</v>
      </c>
      <c r="Q134" s="214">
        <v>0.93169999999999997</v>
      </c>
      <c r="R134" s="216">
        <v>0.7883</v>
      </c>
    </row>
    <row r="135" spans="2:18" x14ac:dyDescent="0.3">
      <c r="B135" s="200">
        <v>45464</v>
      </c>
      <c r="C135" s="209">
        <v>87.447000000000003</v>
      </c>
      <c r="D135" s="210">
        <v>4.9960000000000004</v>
      </c>
      <c r="E135" s="211">
        <v>94.787999999999997</v>
      </c>
      <c r="F135" s="212">
        <v>4.5010000000000003</v>
      </c>
      <c r="G135" s="211">
        <v>95.963999999999999</v>
      </c>
      <c r="H135" s="212">
        <v>0.752</v>
      </c>
      <c r="I135" s="211">
        <v>81.84375</v>
      </c>
      <c r="J135" s="212">
        <v>4.2649999999999997</v>
      </c>
      <c r="K135" s="213">
        <v>77.424000000000007</v>
      </c>
      <c r="L135" s="214">
        <v>91.254000000000005</v>
      </c>
      <c r="M135" s="215">
        <v>2022</v>
      </c>
      <c r="N135" s="215">
        <v>5464.6</v>
      </c>
      <c r="O135" s="214">
        <v>80.73</v>
      </c>
      <c r="P135" s="215">
        <v>159.80000000000001</v>
      </c>
      <c r="Q135" s="214">
        <v>0.93520000000000003</v>
      </c>
      <c r="R135" s="216">
        <v>0.79090000000000005</v>
      </c>
    </row>
    <row r="136" spans="2:18" x14ac:dyDescent="0.3">
      <c r="B136" s="200">
        <v>45463</v>
      </c>
      <c r="C136" s="209">
        <v>87.262</v>
      </c>
      <c r="D136" s="210">
        <v>5.0259999999999998</v>
      </c>
      <c r="E136" s="211">
        <v>94.742999999999995</v>
      </c>
      <c r="F136" s="212">
        <v>4.5119999999999996</v>
      </c>
      <c r="G136" s="211">
        <v>96.043999999999997</v>
      </c>
      <c r="H136" s="212">
        <v>0.74</v>
      </c>
      <c r="I136" s="211">
        <v>81.8359375</v>
      </c>
      <c r="J136" s="212">
        <v>4.2629999999999999</v>
      </c>
      <c r="K136" s="213">
        <v>77.543999999999997</v>
      </c>
      <c r="L136" s="214">
        <v>91.206000000000003</v>
      </c>
      <c r="M136" s="215">
        <v>2017.4</v>
      </c>
      <c r="N136" s="215">
        <v>5473.2</v>
      </c>
      <c r="O136" s="214">
        <v>82.17</v>
      </c>
      <c r="P136" s="215">
        <v>158.93</v>
      </c>
      <c r="Q136" s="214">
        <v>0.93440000000000001</v>
      </c>
      <c r="R136" s="216">
        <v>0.79010000000000002</v>
      </c>
    </row>
    <row r="137" spans="2:18" x14ac:dyDescent="0.3">
      <c r="B137" s="200">
        <v>45461</v>
      </c>
      <c r="C137" s="209">
        <v>87.525999999999996</v>
      </c>
      <c r="D137" s="210">
        <v>4.9800000000000004</v>
      </c>
      <c r="E137" s="211">
        <v>94.887</v>
      </c>
      <c r="F137" s="212">
        <v>4.4649999999999999</v>
      </c>
      <c r="G137" s="211">
        <v>96.188999999999993</v>
      </c>
      <c r="H137" s="212">
        <v>0.71899999999999997</v>
      </c>
      <c r="I137" s="211">
        <v>82.0390625</v>
      </c>
      <c r="J137" s="212">
        <v>4.226</v>
      </c>
      <c r="K137" s="213">
        <v>77.563000000000002</v>
      </c>
      <c r="L137" s="214">
        <v>91.542000000000002</v>
      </c>
      <c r="M137" s="215">
        <v>2025.2</v>
      </c>
      <c r="N137" s="215">
        <v>5487</v>
      </c>
      <c r="O137" s="214">
        <v>81.569999999999993</v>
      </c>
      <c r="P137" s="215">
        <v>157.86000000000001</v>
      </c>
      <c r="Q137" s="214">
        <v>0.93110000000000004</v>
      </c>
      <c r="R137" s="216">
        <v>0.78690000000000004</v>
      </c>
    </row>
    <row r="138" spans="2:18" x14ac:dyDescent="0.3">
      <c r="B138" s="200">
        <v>45460</v>
      </c>
      <c r="C138" s="209">
        <v>87.168999999999997</v>
      </c>
      <c r="D138" s="210">
        <v>5.04</v>
      </c>
      <c r="E138" s="211">
        <v>94.619</v>
      </c>
      <c r="F138" s="212">
        <v>4.5469999999999997</v>
      </c>
      <c r="G138" s="211">
        <v>96.222999999999999</v>
      </c>
      <c r="H138" s="212">
        <v>0.71399999999999997</v>
      </c>
      <c r="I138" s="211">
        <v>81.7265625</v>
      </c>
      <c r="J138" s="212">
        <v>4.2789999999999999</v>
      </c>
      <c r="K138" s="213">
        <v>77.186999999999998</v>
      </c>
      <c r="L138" s="214">
        <v>91.204999999999998</v>
      </c>
      <c r="M138" s="215">
        <v>2022</v>
      </c>
      <c r="N138" s="215">
        <v>5473.2</v>
      </c>
      <c r="O138" s="214">
        <v>80.33</v>
      </c>
      <c r="P138" s="215">
        <v>157.74</v>
      </c>
      <c r="Q138" s="214">
        <v>0.93159999999999998</v>
      </c>
      <c r="R138" s="216">
        <v>0.78710000000000002</v>
      </c>
    </row>
    <row r="139" spans="2:18" x14ac:dyDescent="0.3">
      <c r="B139" s="200">
        <v>45457</v>
      </c>
      <c r="C139" s="209">
        <v>87.561000000000007</v>
      </c>
      <c r="D139" s="210">
        <v>4.9720000000000004</v>
      </c>
      <c r="E139" s="211">
        <v>94.867999999999995</v>
      </c>
      <c r="F139" s="212">
        <v>4.4669999999999996</v>
      </c>
      <c r="G139" s="211">
        <v>96.150999999999996</v>
      </c>
      <c r="H139" s="212">
        <v>0.72399999999999998</v>
      </c>
      <c r="I139" s="211">
        <v>82.0546875</v>
      </c>
      <c r="J139" s="212">
        <v>4.22</v>
      </c>
      <c r="K139" s="213">
        <v>77.484999999999999</v>
      </c>
      <c r="L139" s="214">
        <v>91.29</v>
      </c>
      <c r="M139" s="215">
        <v>2006.2</v>
      </c>
      <c r="N139" s="215">
        <v>5431.6</v>
      </c>
      <c r="O139" s="214">
        <v>78.45</v>
      </c>
      <c r="P139" s="215">
        <v>157.4</v>
      </c>
      <c r="Q139" s="214">
        <v>0.93430000000000002</v>
      </c>
      <c r="R139" s="216">
        <v>0.78820000000000001</v>
      </c>
    </row>
    <row r="140" spans="2:18" x14ac:dyDescent="0.3">
      <c r="B140" s="200">
        <v>45456</v>
      </c>
      <c r="C140" s="209">
        <v>87.546000000000006</v>
      </c>
      <c r="D140" s="210">
        <v>4.9729999999999999</v>
      </c>
      <c r="E140" s="211">
        <v>94.917000000000002</v>
      </c>
      <c r="F140" s="212">
        <v>4.4480000000000004</v>
      </c>
      <c r="G140" s="211">
        <v>95.816000000000003</v>
      </c>
      <c r="H140" s="212">
        <v>0.77100000000000002</v>
      </c>
      <c r="I140" s="211">
        <v>81.9453125</v>
      </c>
      <c r="J140" s="212">
        <v>4.2370000000000001</v>
      </c>
      <c r="K140" s="213">
        <v>77.099000000000004</v>
      </c>
      <c r="L140" s="214">
        <v>91.236000000000004</v>
      </c>
      <c r="M140" s="215">
        <v>2038.9</v>
      </c>
      <c r="N140" s="215">
        <v>5433.7</v>
      </c>
      <c r="O140" s="214">
        <v>78.62</v>
      </c>
      <c r="P140" s="215">
        <v>157.03</v>
      </c>
      <c r="Q140" s="214">
        <v>0.93130000000000002</v>
      </c>
      <c r="R140" s="216">
        <v>0.78359999999999996</v>
      </c>
    </row>
    <row r="141" spans="2:18" x14ac:dyDescent="0.3">
      <c r="B141" s="200">
        <v>45455</v>
      </c>
      <c r="C141" s="209">
        <v>87.203000000000003</v>
      </c>
      <c r="D141" s="210">
        <v>5.0309999999999997</v>
      </c>
      <c r="E141" s="211">
        <v>94.686000000000007</v>
      </c>
      <c r="F141" s="212">
        <v>4.5199999999999996</v>
      </c>
      <c r="G141" s="211">
        <v>95.688999999999993</v>
      </c>
      <c r="H141" s="212">
        <v>0.78900000000000003</v>
      </c>
      <c r="I141" s="211">
        <v>81.5234375</v>
      </c>
      <c r="J141" s="212">
        <v>4.3099999999999996</v>
      </c>
      <c r="K141" s="213">
        <v>77.073999999999998</v>
      </c>
      <c r="L141" s="214">
        <v>91.319000000000003</v>
      </c>
      <c r="M141" s="215">
        <v>2057.1</v>
      </c>
      <c r="N141" s="215">
        <v>5421</v>
      </c>
      <c r="O141" s="214">
        <v>78.5</v>
      </c>
      <c r="P141" s="215">
        <v>156.72</v>
      </c>
      <c r="Q141" s="214">
        <v>0.92520000000000002</v>
      </c>
      <c r="R141" s="216">
        <v>0.78129999999999999</v>
      </c>
    </row>
    <row r="142" spans="2:18" x14ac:dyDescent="0.3">
      <c r="B142" s="200">
        <v>45454</v>
      </c>
      <c r="C142" s="209">
        <v>86.662000000000006</v>
      </c>
      <c r="D142" s="210">
        <v>5.1239999999999997</v>
      </c>
      <c r="E142" s="211">
        <v>94.311999999999998</v>
      </c>
      <c r="F142" s="212">
        <v>4.6369999999999996</v>
      </c>
      <c r="G142" s="211">
        <v>95.436000000000007</v>
      </c>
      <c r="H142" s="212">
        <v>0.82499999999999996</v>
      </c>
      <c r="I142" s="211">
        <v>80.9765625</v>
      </c>
      <c r="J142" s="212">
        <v>4.407</v>
      </c>
      <c r="K142" s="213">
        <v>76.335999999999999</v>
      </c>
      <c r="L142" s="214">
        <v>90.313000000000002</v>
      </c>
      <c r="M142" s="215">
        <v>2024.3</v>
      </c>
      <c r="N142" s="215">
        <v>5375.3</v>
      </c>
      <c r="O142" s="214">
        <v>77.900000000000006</v>
      </c>
      <c r="P142" s="215">
        <v>157.13</v>
      </c>
      <c r="Q142" s="214">
        <v>0.93100000000000005</v>
      </c>
      <c r="R142" s="216">
        <v>0.78490000000000004</v>
      </c>
    </row>
    <row r="143" spans="2:18" x14ac:dyDescent="0.3">
      <c r="B143" s="200">
        <v>45453</v>
      </c>
      <c r="C143" s="209">
        <v>86.290999999999997</v>
      </c>
      <c r="D143" s="210">
        <v>5.1870000000000003</v>
      </c>
      <c r="E143" s="211">
        <v>94.119</v>
      </c>
      <c r="F143" s="212">
        <v>4.6959999999999997</v>
      </c>
      <c r="G143" s="211">
        <v>95.308999999999997</v>
      </c>
      <c r="H143" s="212">
        <v>0.84299999999999997</v>
      </c>
      <c r="I143" s="211">
        <v>80.6015625</v>
      </c>
      <c r="J143" s="212">
        <v>4.4740000000000002</v>
      </c>
      <c r="K143" s="213">
        <v>76.034000000000006</v>
      </c>
      <c r="L143" s="214">
        <v>90.311999999999998</v>
      </c>
      <c r="M143" s="215">
        <v>2031.6</v>
      </c>
      <c r="N143" s="215">
        <v>5360.8</v>
      </c>
      <c r="O143" s="214">
        <v>77.739999999999995</v>
      </c>
      <c r="P143" s="215">
        <v>157.04</v>
      </c>
      <c r="Q143" s="214">
        <v>0.92889999999999995</v>
      </c>
      <c r="R143" s="216">
        <v>0.78549999999999998</v>
      </c>
    </row>
    <row r="144" spans="2:18" x14ac:dyDescent="0.3">
      <c r="B144" s="200">
        <v>45450</v>
      </c>
      <c r="C144" s="209">
        <v>86.447000000000003</v>
      </c>
      <c r="D144" s="210">
        <v>5.16</v>
      </c>
      <c r="E144" s="211">
        <v>94.146000000000001</v>
      </c>
      <c r="F144" s="212">
        <v>4.6859999999999999</v>
      </c>
      <c r="G144" s="211">
        <v>95.783000000000001</v>
      </c>
      <c r="H144" s="212">
        <v>0.77500000000000002</v>
      </c>
      <c r="I144" s="211">
        <v>80.75</v>
      </c>
      <c r="J144" s="212">
        <v>4.4459999999999997</v>
      </c>
      <c r="K144" s="213">
        <v>76.317999999999998</v>
      </c>
      <c r="L144" s="214">
        <v>91.066000000000003</v>
      </c>
      <c r="M144" s="215">
        <v>2026.6</v>
      </c>
      <c r="N144" s="215">
        <v>5347</v>
      </c>
      <c r="O144" s="214">
        <v>75.53</v>
      </c>
      <c r="P144" s="215">
        <v>156.75</v>
      </c>
      <c r="Q144" s="214">
        <v>0.92579999999999996</v>
      </c>
      <c r="R144" s="216">
        <v>0.78620000000000001</v>
      </c>
    </row>
    <row r="145" spans="2:18" x14ac:dyDescent="0.3">
      <c r="B145" s="200">
        <v>45449</v>
      </c>
      <c r="C145" s="209">
        <v>87.284999999999997</v>
      </c>
      <c r="D145" s="210">
        <v>5.0129999999999999</v>
      </c>
      <c r="E145" s="211">
        <v>94.683999999999997</v>
      </c>
      <c r="F145" s="212">
        <v>4.5129999999999999</v>
      </c>
      <c r="G145" s="211">
        <v>95.891000000000005</v>
      </c>
      <c r="H145" s="212">
        <v>0.75900000000000001</v>
      </c>
      <c r="I145" s="211">
        <v>81.59375</v>
      </c>
      <c r="J145" s="212">
        <v>4.2919999999999998</v>
      </c>
      <c r="K145" s="213">
        <v>76.757999999999996</v>
      </c>
      <c r="L145" s="214">
        <v>91.69</v>
      </c>
      <c r="M145" s="215">
        <v>2049.4</v>
      </c>
      <c r="N145" s="215">
        <v>5353</v>
      </c>
      <c r="O145" s="214">
        <v>75.55</v>
      </c>
      <c r="P145" s="215">
        <v>155.61000000000001</v>
      </c>
      <c r="Q145" s="214">
        <v>0.91830000000000001</v>
      </c>
      <c r="R145" s="216">
        <v>0.78180000000000005</v>
      </c>
    </row>
    <row r="146" spans="2:18" x14ac:dyDescent="0.3">
      <c r="B146" s="200">
        <v>45448</v>
      </c>
      <c r="C146" s="209">
        <v>87.391000000000005</v>
      </c>
      <c r="D146" s="210">
        <v>4.9939999999999998</v>
      </c>
      <c r="E146" s="211">
        <v>94.724000000000004</v>
      </c>
      <c r="F146" s="212">
        <v>4.4989999999999997</v>
      </c>
      <c r="G146" s="211">
        <v>95.539000000000001</v>
      </c>
      <c r="H146" s="212">
        <v>0.80900000000000005</v>
      </c>
      <c r="I146" s="211">
        <v>81.6484375</v>
      </c>
      <c r="J146" s="212">
        <v>4.2809999999999997</v>
      </c>
      <c r="K146" s="213">
        <v>76.683000000000007</v>
      </c>
      <c r="L146" s="214">
        <v>91.995000000000005</v>
      </c>
      <c r="M146" s="215">
        <v>2063.9</v>
      </c>
      <c r="N146" s="215">
        <v>5354</v>
      </c>
      <c r="O146" s="214">
        <v>74.069999999999993</v>
      </c>
      <c r="P146" s="215">
        <v>156.11000000000001</v>
      </c>
      <c r="Q146" s="214">
        <v>0.92010000000000003</v>
      </c>
      <c r="R146" s="216">
        <v>0.78210000000000002</v>
      </c>
    </row>
    <row r="147" spans="2:18" x14ac:dyDescent="0.3">
      <c r="B147" s="200">
        <v>45447</v>
      </c>
      <c r="C147" s="209">
        <v>87.09</v>
      </c>
      <c r="D147" s="210">
        <v>5.0449999999999999</v>
      </c>
      <c r="E147" s="211">
        <v>94.593999999999994</v>
      </c>
      <c r="F147" s="212">
        <v>4.5389999999999997</v>
      </c>
      <c r="G147" s="211">
        <v>95.432000000000002</v>
      </c>
      <c r="H147" s="212">
        <v>0.82399999999999995</v>
      </c>
      <c r="I147" s="211">
        <v>81.3515625</v>
      </c>
      <c r="J147" s="212">
        <v>4.3330000000000002</v>
      </c>
      <c r="K147" s="213">
        <v>76.703999999999994</v>
      </c>
      <c r="L147" s="214">
        <v>91.65</v>
      </c>
      <c r="M147" s="215">
        <v>2033.9</v>
      </c>
      <c r="N147" s="215">
        <v>5291.3</v>
      </c>
      <c r="O147" s="214">
        <v>73.25</v>
      </c>
      <c r="P147" s="215">
        <v>154.88</v>
      </c>
      <c r="Q147" s="214">
        <v>0.91920000000000002</v>
      </c>
      <c r="R147" s="216">
        <v>0.78310000000000002</v>
      </c>
    </row>
    <row r="148" spans="2:18" x14ac:dyDescent="0.3">
      <c r="B148" s="200">
        <v>45446</v>
      </c>
      <c r="C148" s="209">
        <v>86.727999999999994</v>
      </c>
      <c r="D148" s="210">
        <v>5.1070000000000002</v>
      </c>
      <c r="E148" s="211">
        <v>94.412999999999997</v>
      </c>
      <c r="F148" s="212">
        <v>4.5949999999999998</v>
      </c>
      <c r="G148" s="211">
        <v>95.173000000000002</v>
      </c>
      <c r="H148" s="212">
        <v>0.86099999999999999</v>
      </c>
      <c r="I148" s="211">
        <v>81</v>
      </c>
      <c r="J148" s="212">
        <v>4.3949999999999996</v>
      </c>
      <c r="K148" s="213">
        <v>76.478999999999999</v>
      </c>
      <c r="L148" s="214">
        <v>91.563000000000002</v>
      </c>
      <c r="M148" s="215">
        <v>2059.6999999999998</v>
      </c>
      <c r="N148" s="215">
        <v>5283.4</v>
      </c>
      <c r="O148" s="214">
        <v>74.22</v>
      </c>
      <c r="P148" s="215">
        <v>156.08000000000001</v>
      </c>
      <c r="Q148" s="214">
        <v>0.91710000000000003</v>
      </c>
      <c r="R148" s="216">
        <v>0.78080000000000005</v>
      </c>
    </row>
    <row r="149" spans="2:18" x14ac:dyDescent="0.3">
      <c r="B149" s="200">
        <v>45443</v>
      </c>
      <c r="C149" s="209">
        <v>86.132999999999996</v>
      </c>
      <c r="D149" s="210">
        <v>5.2089999999999996</v>
      </c>
      <c r="E149" s="211">
        <v>94.132999999999996</v>
      </c>
      <c r="F149" s="212">
        <v>4.681</v>
      </c>
      <c r="G149" s="211">
        <v>95.108999999999995</v>
      </c>
      <c r="H149" s="212">
        <v>0.87</v>
      </c>
      <c r="I149" s="211">
        <v>80.359375</v>
      </c>
      <c r="J149" s="212">
        <v>4.5090000000000003</v>
      </c>
      <c r="K149" s="213">
        <v>75.962999999999994</v>
      </c>
      <c r="L149" s="214">
        <v>90.915000000000006</v>
      </c>
      <c r="M149" s="215">
        <v>2070.1</v>
      </c>
      <c r="N149" s="215">
        <v>5277.5</v>
      </c>
      <c r="O149" s="214">
        <v>76.989999999999995</v>
      </c>
      <c r="P149" s="215">
        <v>157.31</v>
      </c>
      <c r="Q149" s="214">
        <v>0.92179999999999995</v>
      </c>
      <c r="R149" s="216">
        <v>0.78480000000000005</v>
      </c>
    </row>
    <row r="150" spans="2:18" x14ac:dyDescent="0.3">
      <c r="B150" s="200">
        <v>45442</v>
      </c>
      <c r="C150" s="209">
        <v>85.775000000000006</v>
      </c>
      <c r="D150" s="210">
        <v>5.27</v>
      </c>
      <c r="E150" s="211">
        <v>93.92</v>
      </c>
      <c r="F150" s="212">
        <v>4.7460000000000004</v>
      </c>
      <c r="G150" s="211">
        <v>95.153000000000006</v>
      </c>
      <c r="H150" s="212">
        <v>0.86299999999999999</v>
      </c>
      <c r="I150" s="211">
        <v>80.0859375</v>
      </c>
      <c r="J150" s="212">
        <v>4.5549999999999997</v>
      </c>
      <c r="K150" s="213">
        <v>75.766999999999996</v>
      </c>
      <c r="L150" s="214">
        <v>91.094999999999999</v>
      </c>
      <c r="M150" s="215">
        <v>2056.6</v>
      </c>
      <c r="N150" s="215">
        <v>5235.5</v>
      </c>
      <c r="O150" s="214">
        <v>77.91</v>
      </c>
      <c r="P150" s="215">
        <v>156.82</v>
      </c>
      <c r="Q150" s="214">
        <v>0.92320000000000002</v>
      </c>
      <c r="R150" s="216">
        <v>0.78539999999999999</v>
      </c>
    </row>
    <row r="151" spans="2:18" x14ac:dyDescent="0.3">
      <c r="B151" s="200">
        <v>45441</v>
      </c>
      <c r="C151" s="209">
        <v>85.177000000000007</v>
      </c>
      <c r="D151" s="210">
        <v>5.3739999999999997</v>
      </c>
      <c r="E151" s="211">
        <v>93.712000000000003</v>
      </c>
      <c r="F151" s="212">
        <v>4.8099999999999996</v>
      </c>
      <c r="G151" s="211">
        <v>95.094999999999999</v>
      </c>
      <c r="H151" s="212">
        <v>0.871</v>
      </c>
      <c r="I151" s="211">
        <v>79.671875</v>
      </c>
      <c r="J151" s="212">
        <v>4.6289999999999996</v>
      </c>
      <c r="K151" s="213">
        <v>75.468999999999994</v>
      </c>
      <c r="L151" s="214">
        <v>90.676000000000002</v>
      </c>
      <c r="M151" s="215">
        <v>2036.2</v>
      </c>
      <c r="N151" s="215">
        <v>5267</v>
      </c>
      <c r="O151" s="214">
        <v>79.23</v>
      </c>
      <c r="P151" s="215">
        <v>157.63999999999999</v>
      </c>
      <c r="Q151" s="214">
        <v>0.92579999999999996</v>
      </c>
      <c r="R151" s="216">
        <v>0.78739999999999999</v>
      </c>
    </row>
    <row r="152" spans="2:18" x14ac:dyDescent="0.3">
      <c r="B152" s="200">
        <v>45440</v>
      </c>
      <c r="C152" s="209">
        <v>85.475999999999999</v>
      </c>
      <c r="D152" s="210">
        <v>5.3209999999999997</v>
      </c>
      <c r="E152" s="211">
        <v>93.828000000000003</v>
      </c>
      <c r="F152" s="212">
        <v>4.7720000000000002</v>
      </c>
      <c r="G152" s="211">
        <v>95.429000000000002</v>
      </c>
      <c r="H152" s="212">
        <v>0.82299999999999995</v>
      </c>
      <c r="I152" s="211">
        <v>80.0078125</v>
      </c>
      <c r="J152" s="212">
        <v>4.5670000000000002</v>
      </c>
      <c r="K152" s="213">
        <v>76.099000000000004</v>
      </c>
      <c r="L152" s="214">
        <v>91.451999999999998</v>
      </c>
      <c r="M152" s="215">
        <v>2066.9</v>
      </c>
      <c r="N152" s="215">
        <v>5306</v>
      </c>
      <c r="O152" s="214">
        <v>79.83</v>
      </c>
      <c r="P152" s="215">
        <v>157.16999999999999</v>
      </c>
      <c r="Q152" s="214">
        <v>0.92110000000000003</v>
      </c>
      <c r="R152" s="216">
        <v>0.78359999999999996</v>
      </c>
    </row>
    <row r="153" spans="2:18" x14ac:dyDescent="0.3">
      <c r="B153" s="200">
        <v>45436</v>
      </c>
      <c r="C153" s="209">
        <v>85.927999999999997</v>
      </c>
      <c r="D153" s="210">
        <v>5.242</v>
      </c>
      <c r="E153" s="211">
        <v>93.974999999999994</v>
      </c>
      <c r="F153" s="212">
        <v>4.726</v>
      </c>
      <c r="G153" s="211">
        <v>95.524000000000001</v>
      </c>
      <c r="H153" s="212">
        <v>0.80900000000000005</v>
      </c>
      <c r="I153" s="211">
        <v>80.453125</v>
      </c>
      <c r="J153" s="212">
        <v>4.4850000000000003</v>
      </c>
      <c r="K153" s="213">
        <v>76.188999999999993</v>
      </c>
      <c r="L153" s="214">
        <v>91.899000000000001</v>
      </c>
      <c r="M153" s="215">
        <v>2057.6</v>
      </c>
      <c r="N153" s="215">
        <v>5305.4</v>
      </c>
      <c r="O153" s="214">
        <v>77.72</v>
      </c>
      <c r="P153" s="215">
        <v>156.99</v>
      </c>
      <c r="Q153" s="214">
        <v>0.92190000000000005</v>
      </c>
      <c r="R153" s="216">
        <v>0.78510000000000002</v>
      </c>
    </row>
    <row r="154" spans="2:18" x14ac:dyDescent="0.3">
      <c r="B154" s="200">
        <v>45435</v>
      </c>
      <c r="C154" s="209">
        <v>85.84</v>
      </c>
      <c r="D154" s="210">
        <v>5.2569999999999997</v>
      </c>
      <c r="E154" s="211">
        <v>93.972999999999999</v>
      </c>
      <c r="F154" s="212">
        <v>4.7249999999999996</v>
      </c>
      <c r="G154" s="211">
        <v>95.59</v>
      </c>
      <c r="H154" s="212">
        <v>0.79900000000000004</v>
      </c>
      <c r="I154" s="211">
        <v>80.3984375</v>
      </c>
      <c r="J154" s="212">
        <v>4.4909999999999997</v>
      </c>
      <c r="K154" s="213">
        <v>76.17</v>
      </c>
      <c r="L154" s="214">
        <v>91.489000000000004</v>
      </c>
      <c r="M154" s="215">
        <v>2069.6999999999998</v>
      </c>
      <c r="N154" s="215">
        <v>5304.7</v>
      </c>
      <c r="O154" s="214">
        <v>76.87</v>
      </c>
      <c r="P154" s="215">
        <v>156.93</v>
      </c>
      <c r="Q154" s="214">
        <v>0.92459999999999998</v>
      </c>
      <c r="R154" s="216">
        <v>0.78749999999999998</v>
      </c>
    </row>
    <row r="155" spans="2:18" x14ac:dyDescent="0.3">
      <c r="B155" s="200">
        <v>45434</v>
      </c>
      <c r="C155" s="209">
        <v>86.141000000000005</v>
      </c>
      <c r="D155" s="210">
        <v>5.2009999999999996</v>
      </c>
      <c r="E155" s="211">
        <v>94.236999999999995</v>
      </c>
      <c r="F155" s="212">
        <v>4.6369999999999996</v>
      </c>
      <c r="G155" s="211">
        <v>95.510999999999996</v>
      </c>
      <c r="H155" s="212">
        <v>0.81</v>
      </c>
      <c r="I155" s="211">
        <v>80.7109375</v>
      </c>
      <c r="J155" s="212">
        <v>4.4340000000000002</v>
      </c>
      <c r="K155" s="213">
        <v>76.317999999999998</v>
      </c>
      <c r="L155" s="214">
        <v>91.51</v>
      </c>
      <c r="M155" s="215">
        <v>2048.4</v>
      </c>
      <c r="N155" s="215">
        <v>5267.8</v>
      </c>
      <c r="O155" s="214">
        <v>77.569999999999993</v>
      </c>
      <c r="P155" s="215">
        <v>156.80000000000001</v>
      </c>
      <c r="Q155" s="214">
        <v>0.92400000000000004</v>
      </c>
      <c r="R155" s="216">
        <v>0.78639999999999999</v>
      </c>
    </row>
    <row r="156" spans="2:18" x14ac:dyDescent="0.3">
      <c r="B156" s="200">
        <v>45433</v>
      </c>
      <c r="C156" s="209">
        <v>86.283000000000001</v>
      </c>
      <c r="D156" s="210">
        <v>5.1760000000000002</v>
      </c>
      <c r="E156" s="211">
        <v>94.334999999999994</v>
      </c>
      <c r="F156" s="212">
        <v>4.6050000000000004</v>
      </c>
      <c r="G156" s="211">
        <v>95.643000000000001</v>
      </c>
      <c r="H156" s="212">
        <v>0.79100000000000004</v>
      </c>
      <c r="I156" s="211">
        <v>80.8359375</v>
      </c>
      <c r="J156" s="212">
        <v>4.41</v>
      </c>
      <c r="K156" s="213">
        <v>76.894999999999996</v>
      </c>
      <c r="L156" s="214">
        <v>91.944000000000003</v>
      </c>
      <c r="M156" s="215">
        <v>2081.6999999999998</v>
      </c>
      <c r="N156" s="215">
        <v>5307</v>
      </c>
      <c r="O156" s="214">
        <v>79.260000000000005</v>
      </c>
      <c r="P156" s="215">
        <v>156.16999999999999</v>
      </c>
      <c r="Q156" s="214">
        <v>0.92130000000000001</v>
      </c>
      <c r="R156" s="216">
        <v>0.78680000000000005</v>
      </c>
    </row>
    <row r="157" spans="2:18" x14ac:dyDescent="0.3">
      <c r="B157" s="200">
        <v>45432</v>
      </c>
      <c r="C157" s="209">
        <v>86.088999999999999</v>
      </c>
      <c r="D157" s="210">
        <v>5.2089999999999996</v>
      </c>
      <c r="E157" s="211">
        <v>94.236999999999995</v>
      </c>
      <c r="F157" s="212">
        <v>4.6340000000000003</v>
      </c>
      <c r="G157" s="211">
        <v>95.656000000000006</v>
      </c>
      <c r="H157" s="212">
        <v>0.78900000000000003</v>
      </c>
      <c r="I157" s="211">
        <v>80.625</v>
      </c>
      <c r="J157" s="212">
        <v>4.4470000000000001</v>
      </c>
      <c r="K157" s="213">
        <v>76.661000000000001</v>
      </c>
      <c r="L157" s="214">
        <v>92.146000000000001</v>
      </c>
      <c r="M157" s="215">
        <v>2098.4</v>
      </c>
      <c r="N157" s="215">
        <v>5321.4</v>
      </c>
      <c r="O157" s="214">
        <v>79.8</v>
      </c>
      <c r="P157" s="215">
        <v>156.26</v>
      </c>
      <c r="Q157" s="214">
        <v>0.92110000000000003</v>
      </c>
      <c r="R157" s="216">
        <v>0.78700000000000003</v>
      </c>
    </row>
    <row r="158" spans="2:18" x14ac:dyDescent="0.3">
      <c r="B158" s="200">
        <v>45429</v>
      </c>
      <c r="C158" s="209">
        <v>86.209000000000003</v>
      </c>
      <c r="D158" s="210">
        <v>5.1870000000000003</v>
      </c>
      <c r="E158" s="211">
        <v>94.349000000000004</v>
      </c>
      <c r="F158" s="212">
        <v>4.5990000000000002</v>
      </c>
      <c r="G158" s="211">
        <v>95.894999999999996</v>
      </c>
      <c r="H158" s="212">
        <v>0.755</v>
      </c>
      <c r="I158" s="211">
        <v>80.7578125</v>
      </c>
      <c r="J158" s="212">
        <v>4.4219999999999997</v>
      </c>
      <c r="K158" s="213">
        <v>76.873000000000005</v>
      </c>
      <c r="L158" s="214">
        <v>92.028000000000006</v>
      </c>
      <c r="M158" s="215">
        <v>2102.5</v>
      </c>
      <c r="N158" s="215">
        <v>5308.1</v>
      </c>
      <c r="O158" s="214">
        <v>80.06</v>
      </c>
      <c r="P158" s="215">
        <v>155.65</v>
      </c>
      <c r="Q158" s="214">
        <v>0.92</v>
      </c>
      <c r="R158" s="216">
        <v>0.7873</v>
      </c>
    </row>
    <row r="159" spans="2:18" x14ac:dyDescent="0.3">
      <c r="B159" s="200">
        <v>45428</v>
      </c>
      <c r="C159" s="209">
        <v>86.43</v>
      </c>
      <c r="D159" s="210">
        <v>5.149</v>
      </c>
      <c r="E159" s="211">
        <v>94.47</v>
      </c>
      <c r="F159" s="212">
        <v>4.5599999999999996</v>
      </c>
      <c r="G159" s="211">
        <v>95.99</v>
      </c>
      <c r="H159" s="212">
        <v>0.74099999999999999</v>
      </c>
      <c r="I159" s="211">
        <v>81.0078125</v>
      </c>
      <c r="J159" s="212">
        <v>4.375</v>
      </c>
      <c r="K159" s="213">
        <v>77.114999999999995</v>
      </c>
      <c r="L159" s="214">
        <v>92.031000000000006</v>
      </c>
      <c r="M159" s="215">
        <v>2095.6999999999998</v>
      </c>
      <c r="N159" s="215">
        <v>5303.3</v>
      </c>
      <c r="O159" s="214">
        <v>79.23</v>
      </c>
      <c r="P159" s="215">
        <v>155.38999999999999</v>
      </c>
      <c r="Q159" s="214">
        <v>0.92020000000000002</v>
      </c>
      <c r="R159" s="216">
        <v>0.7893</v>
      </c>
    </row>
    <row r="160" spans="2:18" x14ac:dyDescent="0.3">
      <c r="B160" s="200">
        <v>45427</v>
      </c>
      <c r="C160" s="209">
        <v>86.653000000000006</v>
      </c>
      <c r="D160" s="210">
        <v>5.1079999999999997</v>
      </c>
      <c r="E160" s="211">
        <v>94.641999999999996</v>
      </c>
      <c r="F160" s="212">
        <v>4.5030000000000001</v>
      </c>
      <c r="G160" s="211">
        <v>95.79</v>
      </c>
      <c r="H160" s="212">
        <v>0.76900000000000002</v>
      </c>
      <c r="I160" s="211">
        <v>81.234375</v>
      </c>
      <c r="J160" s="212">
        <v>4.3330000000000002</v>
      </c>
      <c r="K160" s="213">
        <v>77.19</v>
      </c>
      <c r="L160" s="214">
        <v>92.406999999999996</v>
      </c>
      <c r="M160" s="215">
        <v>2096.1999999999998</v>
      </c>
      <c r="N160" s="215">
        <v>5297.1</v>
      </c>
      <c r="O160" s="214">
        <v>78.63</v>
      </c>
      <c r="P160" s="215">
        <v>154.88</v>
      </c>
      <c r="Q160" s="214">
        <v>0.91869999999999996</v>
      </c>
      <c r="R160" s="216">
        <v>0.7883</v>
      </c>
    </row>
    <row r="161" spans="2:18" x14ac:dyDescent="0.3">
      <c r="B161" s="200">
        <v>45426</v>
      </c>
      <c r="C161" s="209">
        <v>86.11</v>
      </c>
      <c r="D161" s="210">
        <v>5.2009999999999996</v>
      </c>
      <c r="E161" s="211">
        <v>94.191000000000003</v>
      </c>
      <c r="F161" s="212">
        <v>4.641</v>
      </c>
      <c r="G161" s="211">
        <v>95.789000000000001</v>
      </c>
      <c r="H161" s="212">
        <v>0.76900000000000002</v>
      </c>
      <c r="I161" s="211">
        <v>80.640625</v>
      </c>
      <c r="J161" s="212">
        <v>4.4379999999999997</v>
      </c>
      <c r="K161" s="213">
        <v>76.617000000000004</v>
      </c>
      <c r="L161" s="214">
        <v>92.566000000000003</v>
      </c>
      <c r="M161" s="215">
        <v>2109.5</v>
      </c>
      <c r="N161" s="215">
        <v>5308.2</v>
      </c>
      <c r="O161" s="214">
        <v>78.02</v>
      </c>
      <c r="P161" s="215">
        <v>156.41999999999999</v>
      </c>
      <c r="Q161" s="214">
        <v>0.92430000000000001</v>
      </c>
      <c r="R161" s="216">
        <v>0.79420000000000002</v>
      </c>
    </row>
    <row r="162" spans="2:18" x14ac:dyDescent="0.3">
      <c r="B162" s="200">
        <v>45425</v>
      </c>
      <c r="C162" s="209">
        <v>85.879000000000005</v>
      </c>
      <c r="D162" s="210">
        <v>5.24</v>
      </c>
      <c r="E162" s="211">
        <v>94.108999999999995</v>
      </c>
      <c r="F162" s="212">
        <v>4.665</v>
      </c>
      <c r="G162" s="211">
        <v>95.894000000000005</v>
      </c>
      <c r="H162" s="212">
        <v>0.754</v>
      </c>
      <c r="I162" s="211">
        <v>80.34375</v>
      </c>
      <c r="J162" s="212">
        <v>4.49</v>
      </c>
      <c r="K162" s="213">
        <v>76.602999999999994</v>
      </c>
      <c r="L162" s="214">
        <v>91.510999999999996</v>
      </c>
      <c r="M162" s="215">
        <v>2085.6999999999998</v>
      </c>
      <c r="N162" s="215">
        <v>5246.7</v>
      </c>
      <c r="O162" s="214">
        <v>79.12</v>
      </c>
      <c r="P162" s="215">
        <v>156.22</v>
      </c>
      <c r="Q162" s="214">
        <v>0.92679999999999996</v>
      </c>
      <c r="R162" s="216">
        <v>0.79620000000000002</v>
      </c>
    </row>
    <row r="163" spans="2:18" x14ac:dyDescent="0.3">
      <c r="B163" s="200">
        <v>45422</v>
      </c>
      <c r="C163" s="209">
        <v>85.878</v>
      </c>
      <c r="D163" s="210">
        <v>5.24</v>
      </c>
      <c r="E163" s="211">
        <v>94.081000000000003</v>
      </c>
      <c r="F163" s="212">
        <v>4.673</v>
      </c>
      <c r="G163" s="211">
        <v>96.084999999999994</v>
      </c>
      <c r="H163" s="212">
        <v>0.72699999999999998</v>
      </c>
      <c r="I163" s="211">
        <v>80.28125</v>
      </c>
      <c r="J163" s="212">
        <v>4.5</v>
      </c>
      <c r="K163" s="213">
        <v>76.656000000000006</v>
      </c>
      <c r="L163" s="214">
        <v>91.688000000000002</v>
      </c>
      <c r="M163" s="215">
        <v>2062.1</v>
      </c>
      <c r="N163" s="215">
        <v>5221.3999999999996</v>
      </c>
      <c r="O163" s="214">
        <v>78.260000000000005</v>
      </c>
      <c r="P163" s="215">
        <v>155.78</v>
      </c>
      <c r="Q163" s="214">
        <v>0.92849999999999999</v>
      </c>
      <c r="R163" s="216">
        <v>0.7984</v>
      </c>
    </row>
    <row r="164" spans="2:18" x14ac:dyDescent="0.3">
      <c r="B164" s="200">
        <v>45421</v>
      </c>
      <c r="C164" s="209">
        <v>86.173000000000002</v>
      </c>
      <c r="D164" s="210">
        <v>5.1879999999999997</v>
      </c>
      <c r="E164" s="211">
        <v>94.260999999999996</v>
      </c>
      <c r="F164" s="212">
        <v>4.6159999999999997</v>
      </c>
      <c r="G164" s="211">
        <v>96.073999999999998</v>
      </c>
      <c r="H164" s="212">
        <v>0.72799999999999998</v>
      </c>
      <c r="I164" s="211">
        <v>80.5234375</v>
      </c>
      <c r="J164" s="212">
        <v>4.4530000000000003</v>
      </c>
      <c r="K164" s="213">
        <v>76.762</v>
      </c>
      <c r="L164" s="214">
        <v>91.727000000000004</v>
      </c>
      <c r="M164" s="215">
        <v>2059.8000000000002</v>
      </c>
      <c r="N164" s="215">
        <v>5222.7</v>
      </c>
      <c r="O164" s="214">
        <v>79.260000000000005</v>
      </c>
      <c r="P164" s="215">
        <v>155.47999999999999</v>
      </c>
      <c r="Q164" s="214">
        <v>0.92749999999999999</v>
      </c>
      <c r="R164" s="216">
        <v>0.79849999999999999</v>
      </c>
    </row>
    <row r="165" spans="2:18" x14ac:dyDescent="0.3">
      <c r="B165" s="200">
        <v>45420</v>
      </c>
      <c r="C165" s="209">
        <v>85.995999999999995</v>
      </c>
      <c r="D165" s="210">
        <v>5.2169999999999996</v>
      </c>
      <c r="E165" s="211">
        <v>94.17</v>
      </c>
      <c r="F165" s="212">
        <v>4.6399999999999997</v>
      </c>
      <c r="G165" s="211">
        <v>96.28</v>
      </c>
      <c r="H165" s="212">
        <v>0.69899999999999995</v>
      </c>
      <c r="I165" s="211">
        <v>80.328125</v>
      </c>
      <c r="J165" s="212">
        <v>4.4870000000000001</v>
      </c>
      <c r="K165" s="213">
        <v>76.736000000000004</v>
      </c>
      <c r="L165" s="214">
        <v>91.896000000000001</v>
      </c>
      <c r="M165" s="215">
        <v>2073.6</v>
      </c>
      <c r="N165" s="215">
        <v>5214.1000000000004</v>
      </c>
      <c r="O165" s="214">
        <v>78.989999999999995</v>
      </c>
      <c r="P165" s="215">
        <v>155.53</v>
      </c>
      <c r="Q165" s="214">
        <v>0.9304</v>
      </c>
      <c r="R165" s="216">
        <v>0.80010000000000003</v>
      </c>
    </row>
    <row r="166" spans="2:18" x14ac:dyDescent="0.3">
      <c r="B166" s="200">
        <v>45419</v>
      </c>
      <c r="C166" s="209">
        <v>86.200999999999993</v>
      </c>
      <c r="D166" s="210">
        <v>5.18</v>
      </c>
      <c r="E166" s="211">
        <v>94.244</v>
      </c>
      <c r="F166" s="212">
        <v>4.6159999999999997</v>
      </c>
      <c r="G166" s="211">
        <v>96.364999999999995</v>
      </c>
      <c r="H166" s="212">
        <v>0.68700000000000006</v>
      </c>
      <c r="I166" s="211">
        <v>80.5078125</v>
      </c>
      <c r="J166" s="212">
        <v>4.4539999999999997</v>
      </c>
      <c r="K166" s="213">
        <v>76.784999999999997</v>
      </c>
      <c r="L166" s="214">
        <v>92.153000000000006</v>
      </c>
      <c r="M166" s="215">
        <v>2055.1</v>
      </c>
      <c r="N166" s="215">
        <v>5187.7</v>
      </c>
      <c r="O166" s="214">
        <v>78.38</v>
      </c>
      <c r="P166" s="215">
        <v>154.69</v>
      </c>
      <c r="Q166" s="214">
        <v>0.92979999999999996</v>
      </c>
      <c r="R166" s="216">
        <v>0.7994</v>
      </c>
    </row>
    <row r="167" spans="2:18" x14ac:dyDescent="0.3">
      <c r="B167" s="200">
        <v>45418</v>
      </c>
      <c r="C167" s="209">
        <v>86.061999999999998</v>
      </c>
      <c r="D167" s="210">
        <v>5.2039999999999997</v>
      </c>
      <c r="E167" s="211">
        <v>94.287999999999997</v>
      </c>
      <c r="F167" s="212">
        <v>4.601</v>
      </c>
      <c r="G167" s="211">
        <v>96.114000000000004</v>
      </c>
      <c r="H167" s="212">
        <v>0.72199999999999998</v>
      </c>
      <c r="I167" s="211">
        <v>80.3359375</v>
      </c>
      <c r="J167" s="212">
        <v>4.484</v>
      </c>
      <c r="K167" s="213">
        <v>76.260000000000005</v>
      </c>
      <c r="L167" s="214">
        <v>92.400999999999996</v>
      </c>
      <c r="M167" s="215">
        <v>2064.6</v>
      </c>
      <c r="N167" s="215">
        <v>5187.7</v>
      </c>
      <c r="O167" s="214">
        <v>78.48</v>
      </c>
      <c r="P167" s="215">
        <v>153.91999999999999</v>
      </c>
      <c r="Q167" s="214">
        <v>0.92859999999999998</v>
      </c>
      <c r="R167" s="216">
        <v>0.79600000000000004</v>
      </c>
    </row>
    <row r="168" spans="2:18" x14ac:dyDescent="0.3">
      <c r="B168" s="200">
        <v>45415</v>
      </c>
      <c r="C168" s="209">
        <v>85.921999999999997</v>
      </c>
      <c r="D168" s="210">
        <v>5.2270000000000003</v>
      </c>
      <c r="E168" s="211">
        <v>94.272000000000006</v>
      </c>
      <c r="F168" s="212">
        <v>4.6050000000000004</v>
      </c>
      <c r="G168" s="211">
        <v>96.114000000000004</v>
      </c>
      <c r="H168" s="212">
        <v>0.72199999999999998</v>
      </c>
      <c r="I168" s="211">
        <v>80.2265625</v>
      </c>
      <c r="J168" s="212">
        <v>4.5019999999999998</v>
      </c>
      <c r="K168" s="213">
        <v>76.260000000000005</v>
      </c>
      <c r="L168" s="214">
        <v>92.147000000000006</v>
      </c>
      <c r="M168" s="215">
        <v>2060.6999999999998</v>
      </c>
      <c r="N168" s="215">
        <v>5180.7</v>
      </c>
      <c r="O168" s="214">
        <v>78.11</v>
      </c>
      <c r="P168" s="215">
        <v>153.05000000000001</v>
      </c>
      <c r="Q168" s="214">
        <v>0.92920000000000003</v>
      </c>
      <c r="R168" s="216">
        <v>0.79700000000000004</v>
      </c>
    </row>
    <row r="169" spans="2:18" x14ac:dyDescent="0.3">
      <c r="B169" s="200">
        <v>45414</v>
      </c>
      <c r="C169" s="209">
        <v>85.606999999999999</v>
      </c>
      <c r="D169" s="210">
        <v>5.2809999999999997</v>
      </c>
      <c r="E169" s="211">
        <v>93.944000000000003</v>
      </c>
      <c r="F169" s="212">
        <v>4.7050000000000001</v>
      </c>
      <c r="G169" s="211">
        <v>96.113</v>
      </c>
      <c r="H169" s="212">
        <v>0.72199999999999998</v>
      </c>
      <c r="I169" s="211">
        <v>79.78125</v>
      </c>
      <c r="J169" s="212">
        <v>4.5789999999999997</v>
      </c>
      <c r="K169" s="213">
        <v>75.852000000000004</v>
      </c>
      <c r="L169" s="214">
        <v>92.036000000000001</v>
      </c>
      <c r="M169" s="215">
        <v>2035.7</v>
      </c>
      <c r="N169" s="215">
        <v>5127.8</v>
      </c>
      <c r="O169" s="214">
        <v>78.95</v>
      </c>
      <c r="P169" s="215">
        <v>153.63999999999999</v>
      </c>
      <c r="Q169" s="214">
        <v>0.93240000000000001</v>
      </c>
      <c r="R169" s="216">
        <v>0.79779999999999995</v>
      </c>
    </row>
    <row r="170" spans="2:18" x14ac:dyDescent="0.3">
      <c r="B170" s="200">
        <v>45413</v>
      </c>
      <c r="C170" s="209">
        <v>85.24</v>
      </c>
      <c r="D170" s="210">
        <v>5.343</v>
      </c>
      <c r="E170" s="211">
        <v>93.679000000000002</v>
      </c>
      <c r="F170" s="212">
        <v>4.7830000000000004</v>
      </c>
      <c r="G170" s="211">
        <v>96.135000000000005</v>
      </c>
      <c r="H170" s="212">
        <v>0.71799999999999997</v>
      </c>
      <c r="I170" s="211">
        <v>79.4453125</v>
      </c>
      <c r="J170" s="212">
        <v>4.6379999999999999</v>
      </c>
      <c r="K170" s="213">
        <v>75.39</v>
      </c>
      <c r="L170" s="214">
        <v>91.664000000000001</v>
      </c>
      <c r="M170" s="215">
        <v>2016.1</v>
      </c>
      <c r="N170" s="215">
        <v>5064.2</v>
      </c>
      <c r="O170" s="214">
        <v>79</v>
      </c>
      <c r="P170" s="215">
        <v>154.57</v>
      </c>
      <c r="Q170" s="214">
        <v>0.9335</v>
      </c>
      <c r="R170" s="216">
        <v>0.79830000000000001</v>
      </c>
    </row>
    <row r="171" spans="2:18" x14ac:dyDescent="0.3">
      <c r="B171" s="200">
        <v>45412</v>
      </c>
      <c r="C171" s="209">
        <v>84.998999999999995</v>
      </c>
      <c r="D171" s="210">
        <v>5.3840000000000003</v>
      </c>
      <c r="E171" s="211">
        <v>93.465000000000003</v>
      </c>
      <c r="F171" s="212">
        <v>4.8479999999999999</v>
      </c>
      <c r="G171" s="211">
        <v>96.227000000000004</v>
      </c>
      <c r="H171" s="212">
        <v>0.70499999999999996</v>
      </c>
      <c r="I171" s="211">
        <v>79.1015625</v>
      </c>
      <c r="J171" s="212">
        <v>4.6989999999999998</v>
      </c>
      <c r="K171" s="213">
        <v>75.47</v>
      </c>
      <c r="L171" s="214">
        <v>91.293000000000006</v>
      </c>
      <c r="M171" s="215">
        <v>1973.9</v>
      </c>
      <c r="N171" s="215">
        <v>5035.7</v>
      </c>
      <c r="O171" s="214">
        <v>81.93</v>
      </c>
      <c r="P171" s="215">
        <v>157.80000000000001</v>
      </c>
      <c r="Q171" s="214">
        <v>0.93759999999999999</v>
      </c>
      <c r="R171" s="216">
        <v>0.80049999999999999</v>
      </c>
    </row>
    <row r="172" spans="2:18" x14ac:dyDescent="0.3">
      <c r="B172" s="200">
        <v>45411</v>
      </c>
      <c r="C172" s="209">
        <v>85.388000000000005</v>
      </c>
      <c r="D172" s="210">
        <v>5.3150000000000004</v>
      </c>
      <c r="E172" s="211">
        <v>93.674999999999997</v>
      </c>
      <c r="F172" s="212">
        <v>4.782</v>
      </c>
      <c r="G172" s="211">
        <v>96.105000000000004</v>
      </c>
      <c r="H172" s="212">
        <v>0.72199999999999998</v>
      </c>
      <c r="I172" s="211">
        <v>79.4921875</v>
      </c>
      <c r="J172" s="212">
        <v>4.6269999999999998</v>
      </c>
      <c r="K172" s="213">
        <v>75.789000000000001</v>
      </c>
      <c r="L172" s="214">
        <v>91.724999999999994</v>
      </c>
      <c r="M172" s="215">
        <v>2016</v>
      </c>
      <c r="N172" s="215">
        <v>5116.2</v>
      </c>
      <c r="O172" s="214">
        <v>82.63</v>
      </c>
      <c r="P172" s="215">
        <v>156.35</v>
      </c>
      <c r="Q172" s="214">
        <v>0.93279999999999996</v>
      </c>
      <c r="R172" s="216">
        <v>0.79600000000000004</v>
      </c>
    </row>
    <row r="173" spans="2:18" x14ac:dyDescent="0.3">
      <c r="B173" s="200">
        <v>45408</v>
      </c>
      <c r="C173" s="209">
        <v>85.055999999999997</v>
      </c>
      <c r="D173" s="210">
        <v>5.3730000000000002</v>
      </c>
      <c r="E173" s="211">
        <v>93.539000000000001</v>
      </c>
      <c r="F173" s="212">
        <v>4.8220000000000001</v>
      </c>
      <c r="G173" s="211">
        <v>96.103999999999999</v>
      </c>
      <c r="H173" s="212">
        <v>0.72199999999999998</v>
      </c>
      <c r="I173" s="211">
        <v>79.1796875</v>
      </c>
      <c r="J173" s="212">
        <v>4.6829999999999998</v>
      </c>
      <c r="K173" s="213">
        <v>75.61</v>
      </c>
      <c r="L173" s="214">
        <v>91.278999999999996</v>
      </c>
      <c r="M173" s="215">
        <v>2002</v>
      </c>
      <c r="N173" s="215">
        <v>5100</v>
      </c>
      <c r="O173" s="214">
        <v>83.85</v>
      </c>
      <c r="P173" s="215">
        <v>158.33000000000001</v>
      </c>
      <c r="Q173" s="214">
        <v>0.93520000000000003</v>
      </c>
      <c r="R173" s="216">
        <v>0.80049999999999999</v>
      </c>
    </row>
    <row r="174" spans="2:18" x14ac:dyDescent="0.3">
      <c r="B174" s="200">
        <v>45407</v>
      </c>
      <c r="C174" s="209">
        <v>84.626999999999995</v>
      </c>
      <c r="D174" s="210">
        <v>5.4470000000000001</v>
      </c>
      <c r="E174" s="211">
        <v>93.447999999999993</v>
      </c>
      <c r="F174" s="212">
        <v>4.8490000000000002</v>
      </c>
      <c r="G174" s="211">
        <v>95.998000000000005</v>
      </c>
      <c r="H174" s="212">
        <v>0.73599999999999999</v>
      </c>
      <c r="I174" s="211">
        <v>78.9375</v>
      </c>
      <c r="J174" s="212">
        <v>4.7229999999999999</v>
      </c>
      <c r="K174" s="213">
        <v>75.397999999999996</v>
      </c>
      <c r="L174" s="214">
        <v>90.587999999999994</v>
      </c>
      <c r="M174" s="215">
        <v>1981.1</v>
      </c>
      <c r="N174" s="215">
        <v>5048.3999999999996</v>
      </c>
      <c r="O174" s="214">
        <v>83.57</v>
      </c>
      <c r="P174" s="215">
        <v>155.65</v>
      </c>
      <c r="Q174" s="214">
        <v>0.93200000000000005</v>
      </c>
      <c r="R174" s="216">
        <v>0.79910000000000003</v>
      </c>
    </row>
    <row r="175" spans="2:18" x14ac:dyDescent="0.3">
      <c r="B175" s="200">
        <v>45406</v>
      </c>
      <c r="C175" s="209">
        <v>84.932000000000002</v>
      </c>
      <c r="D175" s="210">
        <v>5.391</v>
      </c>
      <c r="E175" s="211">
        <v>93.591999999999999</v>
      </c>
      <c r="F175" s="212">
        <v>4.8</v>
      </c>
      <c r="G175" s="211">
        <v>96.055000000000007</v>
      </c>
      <c r="H175" s="212">
        <v>0.72799999999999998</v>
      </c>
      <c r="I175" s="211">
        <v>79.3203125</v>
      </c>
      <c r="J175" s="212">
        <v>4.6529999999999996</v>
      </c>
      <c r="K175" s="213">
        <v>75.546999999999997</v>
      </c>
      <c r="L175" s="214">
        <v>90.856999999999999</v>
      </c>
      <c r="M175" s="215">
        <v>1995.4</v>
      </c>
      <c r="N175" s="215">
        <v>5071.6000000000004</v>
      </c>
      <c r="O175" s="214">
        <v>82.81</v>
      </c>
      <c r="P175" s="215">
        <v>155.35</v>
      </c>
      <c r="Q175" s="214">
        <v>0.93469999999999998</v>
      </c>
      <c r="R175" s="216">
        <v>0.80230000000000001</v>
      </c>
    </row>
    <row r="176" spans="2:18" x14ac:dyDescent="0.3">
      <c r="B176" s="200">
        <v>45405</v>
      </c>
      <c r="C176" s="209">
        <v>85.128</v>
      </c>
      <c r="D176" s="210">
        <v>5.3559999999999999</v>
      </c>
      <c r="E176" s="211">
        <v>93.686999999999998</v>
      </c>
      <c r="F176" s="212">
        <v>4.7699999999999996</v>
      </c>
      <c r="G176" s="211">
        <v>96.067999999999998</v>
      </c>
      <c r="H176" s="212">
        <v>0.72599999999999998</v>
      </c>
      <c r="I176" s="211">
        <v>79.515625</v>
      </c>
      <c r="J176" s="212">
        <v>4.6159999999999997</v>
      </c>
      <c r="K176" s="213">
        <v>76.042000000000002</v>
      </c>
      <c r="L176" s="214">
        <v>91.751000000000005</v>
      </c>
      <c r="M176" s="215">
        <v>2002.6</v>
      </c>
      <c r="N176" s="215">
        <v>5070.6000000000004</v>
      </c>
      <c r="O176" s="214">
        <v>83.36</v>
      </c>
      <c r="P176" s="215">
        <v>154.83000000000001</v>
      </c>
      <c r="Q176" s="214">
        <v>0.9345</v>
      </c>
      <c r="R176" s="216">
        <v>0.80330000000000001</v>
      </c>
    </row>
    <row r="177" spans="2:18" x14ac:dyDescent="0.3">
      <c r="B177" s="200">
        <v>45404</v>
      </c>
      <c r="C177" s="209">
        <v>85.054000000000002</v>
      </c>
      <c r="D177" s="210">
        <v>5.3680000000000003</v>
      </c>
      <c r="E177" s="211">
        <v>93.55</v>
      </c>
      <c r="F177" s="212">
        <v>4.8109999999999999</v>
      </c>
      <c r="G177" s="211">
        <v>96.066000000000003</v>
      </c>
      <c r="H177" s="212">
        <v>0.72599999999999998</v>
      </c>
      <c r="I177" s="211">
        <v>79.453125</v>
      </c>
      <c r="J177" s="212">
        <v>4.6269999999999998</v>
      </c>
      <c r="K177" s="213">
        <v>76.197000000000003</v>
      </c>
      <c r="L177" s="214">
        <v>91.751000000000005</v>
      </c>
      <c r="M177" s="215">
        <v>1967.5</v>
      </c>
      <c r="N177" s="215">
        <v>5010.6000000000004</v>
      </c>
      <c r="O177" s="214">
        <v>82.85</v>
      </c>
      <c r="P177" s="215">
        <v>154.85</v>
      </c>
      <c r="Q177" s="214">
        <v>0.93859999999999999</v>
      </c>
      <c r="R177" s="216">
        <v>0.80969999999999998</v>
      </c>
    </row>
    <row r="178" spans="2:18" x14ac:dyDescent="0.3">
      <c r="B178" s="200">
        <v>45401</v>
      </c>
      <c r="C178" s="209">
        <v>84.92</v>
      </c>
      <c r="D178" s="210">
        <v>5.391</v>
      </c>
      <c r="E178" s="211">
        <v>93.445999999999998</v>
      </c>
      <c r="F178" s="212">
        <v>4.8419999999999996</v>
      </c>
      <c r="G178" s="211">
        <v>96.367999999999995</v>
      </c>
      <c r="H178" s="212">
        <v>0.68400000000000005</v>
      </c>
      <c r="I178" s="211">
        <v>79.3671875</v>
      </c>
      <c r="J178" s="212">
        <v>4.641</v>
      </c>
      <c r="K178" s="213">
        <v>76.040999999999997</v>
      </c>
      <c r="L178" s="214">
        <v>91.162000000000006</v>
      </c>
      <c r="M178" s="215">
        <v>1947.7</v>
      </c>
      <c r="N178" s="215">
        <v>4967.2</v>
      </c>
      <c r="O178" s="214">
        <v>83.14</v>
      </c>
      <c r="P178" s="215">
        <v>154.63999999999999</v>
      </c>
      <c r="Q178" s="214">
        <v>0.93840000000000001</v>
      </c>
      <c r="R178" s="216">
        <v>0.80840000000000001</v>
      </c>
    </row>
    <row r="179" spans="2:18" x14ac:dyDescent="0.3">
      <c r="B179" s="200">
        <v>45400</v>
      </c>
      <c r="C179" s="209">
        <v>84.882000000000005</v>
      </c>
      <c r="D179" s="210">
        <v>5.3970000000000002</v>
      </c>
      <c r="E179" s="211">
        <v>93.406000000000006</v>
      </c>
      <c r="F179" s="212">
        <v>4.8529999999999998</v>
      </c>
      <c r="G179" s="211">
        <v>96.241</v>
      </c>
      <c r="H179" s="212">
        <v>0.70099999999999996</v>
      </c>
      <c r="I179" s="211">
        <v>79.2890625</v>
      </c>
      <c r="J179" s="212">
        <v>4.6520000000000001</v>
      </c>
      <c r="K179" s="213">
        <v>75.762</v>
      </c>
      <c r="L179" s="214">
        <v>91.224999999999994</v>
      </c>
      <c r="M179" s="215">
        <v>1943</v>
      </c>
      <c r="N179" s="215">
        <v>5011.1000000000004</v>
      </c>
      <c r="O179" s="214">
        <v>82.73</v>
      </c>
      <c r="P179" s="215">
        <v>154.63999999999999</v>
      </c>
      <c r="Q179" s="214">
        <v>0.93959999999999999</v>
      </c>
      <c r="R179" s="216">
        <v>0.80410000000000004</v>
      </c>
    </row>
    <row r="180" spans="2:18" x14ac:dyDescent="0.3">
      <c r="B180" s="200">
        <v>45399</v>
      </c>
      <c r="C180" s="209">
        <v>85.064999999999998</v>
      </c>
      <c r="D180" s="210">
        <v>5.3630000000000004</v>
      </c>
      <c r="E180" s="211">
        <v>93.57</v>
      </c>
      <c r="F180" s="212">
        <v>4.798</v>
      </c>
      <c r="G180" s="211">
        <v>96.096000000000004</v>
      </c>
      <c r="H180" s="212">
        <v>0.72099999999999997</v>
      </c>
      <c r="I180" s="211">
        <v>79.578125</v>
      </c>
      <c r="J180" s="212">
        <v>4.5979999999999999</v>
      </c>
      <c r="K180" s="213">
        <v>75.811999999999998</v>
      </c>
      <c r="L180" s="214">
        <v>91.320999999999998</v>
      </c>
      <c r="M180" s="215">
        <v>1947.9</v>
      </c>
      <c r="N180" s="215">
        <v>5022.2</v>
      </c>
      <c r="O180" s="214">
        <v>82.69</v>
      </c>
      <c r="P180" s="215">
        <v>154.38999999999999</v>
      </c>
      <c r="Q180" s="214">
        <v>0.93700000000000006</v>
      </c>
      <c r="R180" s="216">
        <v>0.80300000000000005</v>
      </c>
    </row>
    <row r="181" spans="2:18" x14ac:dyDescent="0.3">
      <c r="B181" s="200">
        <v>45398</v>
      </c>
      <c r="C181" s="209">
        <v>84.605999999999995</v>
      </c>
      <c r="D181" s="210">
        <v>5.4420000000000002</v>
      </c>
      <c r="E181" s="211">
        <v>93.302999999999997</v>
      </c>
      <c r="F181" s="212">
        <v>4.8780000000000001</v>
      </c>
      <c r="G181" s="211">
        <v>96.203000000000003</v>
      </c>
      <c r="H181" s="212">
        <v>0.70599999999999996</v>
      </c>
      <c r="I181" s="211">
        <v>79.1015625</v>
      </c>
      <c r="J181" s="212">
        <v>4.6829999999999998</v>
      </c>
      <c r="K181" s="213">
        <v>75.611000000000004</v>
      </c>
      <c r="L181" s="214">
        <v>91.129000000000005</v>
      </c>
      <c r="M181" s="215">
        <v>1967.5</v>
      </c>
      <c r="N181" s="215">
        <v>5051.3999999999996</v>
      </c>
      <c r="O181" s="214">
        <v>85.36</v>
      </c>
      <c r="P181" s="215">
        <v>154.72</v>
      </c>
      <c r="Q181" s="214">
        <v>0.94169999999999998</v>
      </c>
      <c r="R181" s="216">
        <v>0.80469999999999997</v>
      </c>
    </row>
    <row r="182" spans="2:18" x14ac:dyDescent="0.3">
      <c r="B182" s="200">
        <v>45397</v>
      </c>
      <c r="C182" s="209">
        <v>85.15</v>
      </c>
      <c r="D182" s="210">
        <v>5.3470000000000004</v>
      </c>
      <c r="E182" s="211">
        <v>93.552999999999997</v>
      </c>
      <c r="F182" s="212">
        <v>4.8</v>
      </c>
      <c r="G182" s="211">
        <v>96.245000000000005</v>
      </c>
      <c r="H182" s="212">
        <v>0.7</v>
      </c>
      <c r="I182" s="211">
        <v>79.484375</v>
      </c>
      <c r="J182" s="212">
        <v>4.6130000000000004</v>
      </c>
      <c r="K182" s="213">
        <v>75.921999999999997</v>
      </c>
      <c r="L182" s="214">
        <v>91.569000000000003</v>
      </c>
      <c r="M182" s="215">
        <v>1975.7</v>
      </c>
      <c r="N182" s="215">
        <v>5061.8</v>
      </c>
      <c r="O182" s="214">
        <v>85.41</v>
      </c>
      <c r="P182" s="215">
        <v>154.28</v>
      </c>
      <c r="Q182" s="214">
        <v>0.94120000000000004</v>
      </c>
      <c r="R182" s="216">
        <v>0.80349999999999999</v>
      </c>
    </row>
    <row r="183" spans="2:18" x14ac:dyDescent="0.3">
      <c r="B183" s="200">
        <v>45394</v>
      </c>
      <c r="C183" s="209">
        <v>85.884</v>
      </c>
      <c r="D183" s="210">
        <v>5.2190000000000003</v>
      </c>
      <c r="E183" s="211">
        <v>93.784000000000006</v>
      </c>
      <c r="F183" s="212">
        <v>4.7279999999999998</v>
      </c>
      <c r="G183" s="211">
        <v>96.301000000000002</v>
      </c>
      <c r="H183" s="212">
        <v>0.69199999999999995</v>
      </c>
      <c r="I183" s="211">
        <v>79.8984375</v>
      </c>
      <c r="J183" s="212">
        <v>4.5380000000000003</v>
      </c>
      <c r="K183" s="213">
        <v>76.45</v>
      </c>
      <c r="L183" s="214">
        <v>92.340999999999994</v>
      </c>
      <c r="M183" s="215">
        <v>2003.2</v>
      </c>
      <c r="N183" s="215">
        <v>5123.3999999999996</v>
      </c>
      <c r="O183" s="214">
        <v>85.66</v>
      </c>
      <c r="P183" s="215">
        <v>153.22999999999999</v>
      </c>
      <c r="Q183" s="214">
        <v>0.93959999999999999</v>
      </c>
      <c r="R183" s="216">
        <v>0.80310000000000004</v>
      </c>
    </row>
    <row r="184" spans="2:18" x14ac:dyDescent="0.3">
      <c r="B184" s="200">
        <v>45393</v>
      </c>
      <c r="C184" s="209">
        <v>85.513000000000005</v>
      </c>
      <c r="D184" s="210">
        <v>5.282</v>
      </c>
      <c r="E184" s="211">
        <v>93.554000000000002</v>
      </c>
      <c r="F184" s="212">
        <v>4.7969999999999997</v>
      </c>
      <c r="G184" s="211">
        <v>96.283000000000001</v>
      </c>
      <c r="H184" s="212">
        <v>0.69399999999999995</v>
      </c>
      <c r="I184" s="211">
        <v>79.4765625</v>
      </c>
      <c r="J184" s="212">
        <v>4.6100000000000003</v>
      </c>
      <c r="K184" s="213">
        <v>76.09</v>
      </c>
      <c r="L184" s="214">
        <v>91.566999999999993</v>
      </c>
      <c r="M184" s="215">
        <v>2042.6</v>
      </c>
      <c r="N184" s="215">
        <v>5199.1000000000004</v>
      </c>
      <c r="O184" s="214">
        <v>85.02</v>
      </c>
      <c r="P184" s="215">
        <v>153.27000000000001</v>
      </c>
      <c r="Q184" s="214">
        <v>0.93230000000000002</v>
      </c>
      <c r="R184" s="216">
        <v>0.79659999999999997</v>
      </c>
    </row>
    <row r="185" spans="2:18" x14ac:dyDescent="0.3">
      <c r="B185" s="200">
        <v>45392</v>
      </c>
      <c r="C185" s="209">
        <v>85.710999999999999</v>
      </c>
      <c r="D185" s="210">
        <v>5.2460000000000004</v>
      </c>
      <c r="E185" s="211">
        <v>93.616</v>
      </c>
      <c r="F185" s="212">
        <v>4.774</v>
      </c>
      <c r="G185" s="211">
        <v>96.784999999999997</v>
      </c>
      <c r="H185" s="212">
        <v>0.625</v>
      </c>
      <c r="I185" s="211">
        <v>79.6953125</v>
      </c>
      <c r="J185" s="212">
        <v>4.57</v>
      </c>
      <c r="K185" s="213">
        <v>76.421999999999997</v>
      </c>
      <c r="L185" s="214">
        <v>92.055999999999997</v>
      </c>
      <c r="M185" s="215">
        <v>2028.4</v>
      </c>
      <c r="N185" s="215">
        <v>5160.6000000000004</v>
      </c>
      <c r="O185" s="214">
        <v>86.21</v>
      </c>
      <c r="P185" s="215">
        <v>153.16</v>
      </c>
      <c r="Q185" s="214">
        <v>0.93089999999999995</v>
      </c>
      <c r="R185" s="216">
        <v>0.7974</v>
      </c>
    </row>
    <row r="186" spans="2:18" x14ac:dyDescent="0.3">
      <c r="B186" s="200">
        <v>45391</v>
      </c>
      <c r="C186" s="209">
        <v>86.774000000000001</v>
      </c>
      <c r="D186" s="210">
        <v>5.0640000000000001</v>
      </c>
      <c r="E186" s="211">
        <v>94.393000000000001</v>
      </c>
      <c r="F186" s="212">
        <v>4.5369999999999999</v>
      </c>
      <c r="G186" s="211">
        <v>96.856999999999999</v>
      </c>
      <c r="H186" s="212">
        <v>0.61499999999999999</v>
      </c>
      <c r="I186" s="211">
        <v>80.8203125</v>
      </c>
      <c r="J186" s="212">
        <v>4.3689999999999998</v>
      </c>
      <c r="K186" s="213">
        <v>77.100999999999999</v>
      </c>
      <c r="L186" s="214">
        <v>92.436000000000007</v>
      </c>
      <c r="M186" s="215">
        <v>2080.8000000000002</v>
      </c>
      <c r="N186" s="215">
        <v>5209.8999999999996</v>
      </c>
      <c r="O186" s="214">
        <v>85.23</v>
      </c>
      <c r="P186" s="215">
        <v>151.76</v>
      </c>
      <c r="Q186" s="214">
        <v>0.92110000000000003</v>
      </c>
      <c r="R186" s="216">
        <v>0.78879999999999995</v>
      </c>
    </row>
    <row r="187" spans="2:18" x14ac:dyDescent="0.3">
      <c r="B187" s="200">
        <v>45390</v>
      </c>
      <c r="C187" s="209">
        <v>86.460999999999999</v>
      </c>
      <c r="D187" s="210">
        <v>5.117</v>
      </c>
      <c r="E187" s="211">
        <v>94.218000000000004</v>
      </c>
      <c r="F187" s="212">
        <v>4.5890000000000004</v>
      </c>
      <c r="G187" s="211">
        <v>96.870999999999995</v>
      </c>
      <c r="H187" s="212">
        <v>0.61299999999999999</v>
      </c>
      <c r="I187" s="211">
        <v>80.4765625</v>
      </c>
      <c r="J187" s="212">
        <v>4.4290000000000003</v>
      </c>
      <c r="K187" s="213">
        <v>76.84</v>
      </c>
      <c r="L187" s="214">
        <v>91.906999999999996</v>
      </c>
      <c r="M187" s="215">
        <v>2073.6999999999998</v>
      </c>
      <c r="N187" s="215">
        <v>5202.3999999999996</v>
      </c>
      <c r="O187" s="214">
        <v>86.43</v>
      </c>
      <c r="P187" s="215">
        <v>151.82</v>
      </c>
      <c r="Q187" s="214">
        <v>0.92090000000000005</v>
      </c>
      <c r="R187" s="216">
        <v>0.79020000000000001</v>
      </c>
    </row>
    <row r="188" spans="2:18" x14ac:dyDescent="0.3">
      <c r="B188" s="200">
        <v>45387</v>
      </c>
      <c r="C188" s="209">
        <v>86.506</v>
      </c>
      <c r="D188" s="210">
        <v>5.1079999999999997</v>
      </c>
      <c r="E188" s="211">
        <v>94.328000000000003</v>
      </c>
      <c r="F188" s="212">
        <v>4.5540000000000003</v>
      </c>
      <c r="G188" s="211">
        <v>96.942999999999998</v>
      </c>
      <c r="H188" s="212">
        <v>0.60299999999999998</v>
      </c>
      <c r="I188" s="211">
        <v>80.6484375</v>
      </c>
      <c r="J188" s="212">
        <v>4.3970000000000002</v>
      </c>
      <c r="K188" s="213">
        <v>76.929000000000002</v>
      </c>
      <c r="L188" s="214">
        <v>91.998999999999995</v>
      </c>
      <c r="M188" s="215">
        <v>2063.5</v>
      </c>
      <c r="N188" s="215">
        <v>5204.3</v>
      </c>
      <c r="O188" s="214">
        <v>86.91</v>
      </c>
      <c r="P188" s="215">
        <v>151.62</v>
      </c>
      <c r="Q188" s="214">
        <v>0.92279999999999995</v>
      </c>
      <c r="R188" s="216">
        <v>0.7913</v>
      </c>
    </row>
    <row r="189" spans="2:18" x14ac:dyDescent="0.3">
      <c r="B189" s="200">
        <v>45386</v>
      </c>
      <c r="C189" s="209">
        <v>86.921999999999997</v>
      </c>
      <c r="D189" s="210">
        <v>5.0369999999999999</v>
      </c>
      <c r="E189" s="211">
        <v>94.572000000000003</v>
      </c>
      <c r="F189" s="212">
        <v>4.4800000000000004</v>
      </c>
      <c r="G189" s="211">
        <v>96.954999999999998</v>
      </c>
      <c r="H189" s="212">
        <v>0.60099999999999998</v>
      </c>
      <c r="I189" s="211">
        <v>81.15625</v>
      </c>
      <c r="J189" s="212">
        <v>4.3049999999999997</v>
      </c>
      <c r="K189" s="213">
        <v>77.188999999999993</v>
      </c>
      <c r="L189" s="214">
        <v>92.475999999999999</v>
      </c>
      <c r="M189" s="215">
        <v>2053.8000000000002</v>
      </c>
      <c r="N189" s="215">
        <v>5147.2</v>
      </c>
      <c r="O189" s="214">
        <v>86.59</v>
      </c>
      <c r="P189" s="215">
        <v>151.34</v>
      </c>
      <c r="Q189" s="214">
        <v>0.92279999999999995</v>
      </c>
      <c r="R189" s="216">
        <v>0.79100000000000004</v>
      </c>
    </row>
    <row r="190" spans="2:18" x14ac:dyDescent="0.3">
      <c r="B190" s="200">
        <v>45385</v>
      </c>
      <c r="C190" s="209">
        <v>86.813999999999993</v>
      </c>
      <c r="D190" s="210">
        <v>5.0529999999999999</v>
      </c>
      <c r="E190" s="211">
        <v>94.503</v>
      </c>
      <c r="F190" s="212">
        <v>4.4969999999999999</v>
      </c>
      <c r="G190" s="211">
        <v>96.998000000000005</v>
      </c>
      <c r="H190" s="212">
        <v>0.59499999999999997</v>
      </c>
      <c r="I190" s="211">
        <v>80.9375</v>
      </c>
      <c r="J190" s="212">
        <v>4.3419999999999996</v>
      </c>
      <c r="K190" s="213">
        <v>76.989000000000004</v>
      </c>
      <c r="L190" s="214">
        <v>91.738</v>
      </c>
      <c r="M190" s="215">
        <v>2076.1999999999998</v>
      </c>
      <c r="N190" s="215">
        <v>5211.5</v>
      </c>
      <c r="O190" s="214">
        <v>85.43</v>
      </c>
      <c r="P190" s="215">
        <v>151.69999999999999</v>
      </c>
      <c r="Q190" s="214">
        <v>0.92279999999999995</v>
      </c>
      <c r="R190" s="216">
        <v>0.79039999999999999</v>
      </c>
    </row>
    <row r="191" spans="2:18" x14ac:dyDescent="0.3">
      <c r="B191" s="200">
        <v>45384</v>
      </c>
      <c r="C191" s="209">
        <v>86.632999999999996</v>
      </c>
      <c r="D191" s="210">
        <v>5.0830000000000002</v>
      </c>
      <c r="E191" s="211">
        <v>94.385000000000005</v>
      </c>
      <c r="F191" s="212">
        <v>4.532</v>
      </c>
      <c r="G191" s="211">
        <v>97.034000000000006</v>
      </c>
      <c r="H191" s="212">
        <v>0.59</v>
      </c>
      <c r="I191" s="211">
        <v>80.8984375</v>
      </c>
      <c r="J191" s="212">
        <v>4.3479999999999999</v>
      </c>
      <c r="K191" s="213">
        <v>76.760000000000005</v>
      </c>
      <c r="L191" s="214">
        <v>91.825000000000003</v>
      </c>
      <c r="M191" s="215">
        <v>2065</v>
      </c>
      <c r="N191" s="215">
        <v>5205.8</v>
      </c>
      <c r="O191" s="214">
        <v>85.15</v>
      </c>
      <c r="P191" s="215">
        <v>151.56</v>
      </c>
      <c r="Q191" s="214">
        <v>0.92849999999999999</v>
      </c>
      <c r="R191" s="216">
        <v>0.79510000000000003</v>
      </c>
    </row>
    <row r="192" spans="2:18" x14ac:dyDescent="0.3">
      <c r="B192" s="200">
        <v>45383</v>
      </c>
      <c r="C192" s="209">
        <v>86.805999999999997</v>
      </c>
      <c r="D192" s="210">
        <v>5.0529999999999999</v>
      </c>
      <c r="E192" s="211">
        <v>94.441999999999993</v>
      </c>
      <c r="F192" s="212">
        <v>4.5140000000000002</v>
      </c>
      <c r="G192" s="211">
        <v>97.144000000000005</v>
      </c>
      <c r="H192" s="212">
        <v>0.57499999999999996</v>
      </c>
      <c r="I192" s="211">
        <v>81.109375</v>
      </c>
      <c r="J192" s="212">
        <v>4.3099999999999996</v>
      </c>
      <c r="K192" s="213">
        <f>(K191+K193)/2</f>
        <v>77.14500000000001</v>
      </c>
      <c r="L192" s="214">
        <f>(L191+L193)/2</f>
        <v>92.238</v>
      </c>
      <c r="M192" s="215">
        <v>2102.8000000000002</v>
      </c>
      <c r="N192" s="215">
        <v>5243.8</v>
      </c>
      <c r="O192" s="214">
        <v>83.71</v>
      </c>
      <c r="P192" s="215">
        <v>151.65</v>
      </c>
      <c r="Q192" s="214">
        <v>0.93079999999999996</v>
      </c>
      <c r="R192" s="216">
        <v>0.79669999999999996</v>
      </c>
    </row>
    <row r="193" spans="2:18" x14ac:dyDescent="0.3">
      <c r="B193" s="200">
        <v>45379</v>
      </c>
      <c r="C193" s="209">
        <v>87.4</v>
      </c>
      <c r="D193" s="210">
        <v>4.9530000000000003</v>
      </c>
      <c r="E193" s="211">
        <v>94.653000000000006</v>
      </c>
      <c r="F193" s="212">
        <v>4.4489999999999998</v>
      </c>
      <c r="G193" s="211">
        <v>97.34</v>
      </c>
      <c r="H193" s="212">
        <v>0.54800000000000004</v>
      </c>
      <c r="I193" s="211">
        <v>81.734375</v>
      </c>
      <c r="J193" s="212">
        <v>4.2009999999999996</v>
      </c>
      <c r="K193" s="213">
        <v>77.53</v>
      </c>
      <c r="L193" s="214">
        <v>92.650999999999996</v>
      </c>
      <c r="M193" s="215">
        <v>2124.5</v>
      </c>
      <c r="N193" s="215">
        <v>5254.4</v>
      </c>
      <c r="O193" s="214">
        <v>83.17</v>
      </c>
      <c r="P193" s="215">
        <v>151.38</v>
      </c>
      <c r="Q193" s="214">
        <v>0.92689999999999995</v>
      </c>
      <c r="R193" s="216">
        <v>0.79220000000000002</v>
      </c>
    </row>
    <row r="194" spans="2:18" x14ac:dyDescent="0.3">
      <c r="B194" s="200">
        <v>45378</v>
      </c>
      <c r="C194" s="209">
        <v>87.427000000000007</v>
      </c>
      <c r="D194" s="210">
        <v>4.9480000000000004</v>
      </c>
      <c r="E194" s="211">
        <v>94.744</v>
      </c>
      <c r="F194" s="212">
        <v>4.4210000000000003</v>
      </c>
      <c r="G194" s="211">
        <v>97.221000000000004</v>
      </c>
      <c r="H194" s="212">
        <v>0.56399999999999995</v>
      </c>
      <c r="I194" s="211">
        <v>81.78125</v>
      </c>
      <c r="J194" s="212">
        <v>4.1890000000000001</v>
      </c>
      <c r="K194" s="213">
        <v>77.510999999999996</v>
      </c>
      <c r="L194" s="214">
        <v>93.102000000000004</v>
      </c>
      <c r="M194" s="215">
        <v>2114.3000000000002</v>
      </c>
      <c r="N194" s="215">
        <v>5248.5</v>
      </c>
      <c r="O194" s="214">
        <v>81.349999999999994</v>
      </c>
      <c r="P194" s="215">
        <v>151.33000000000001</v>
      </c>
      <c r="Q194" s="214">
        <v>0.92359999999999998</v>
      </c>
      <c r="R194" s="216">
        <v>0.79110000000000003</v>
      </c>
    </row>
    <row r="195" spans="2:18" x14ac:dyDescent="0.3">
      <c r="B195" s="200">
        <v>45377</v>
      </c>
      <c r="C195" s="209">
        <v>87.260999999999996</v>
      </c>
      <c r="D195" s="210">
        <v>4.9740000000000002</v>
      </c>
      <c r="E195" s="211">
        <v>94.674000000000007</v>
      </c>
      <c r="F195" s="212">
        <v>4.4390000000000001</v>
      </c>
      <c r="G195" s="211">
        <v>97.078999999999994</v>
      </c>
      <c r="H195" s="212">
        <v>0.58299999999999996</v>
      </c>
      <c r="I195" s="211">
        <v>81.5546875</v>
      </c>
      <c r="J195" s="212">
        <v>4.2270000000000003</v>
      </c>
      <c r="K195" s="213">
        <v>77.287999999999997</v>
      </c>
      <c r="L195" s="214">
        <v>92.825000000000003</v>
      </c>
      <c r="M195" s="215">
        <v>2070.1999999999998</v>
      </c>
      <c r="N195" s="215">
        <v>5203.6000000000004</v>
      </c>
      <c r="O195" s="214">
        <v>81.62</v>
      </c>
      <c r="P195" s="215">
        <v>151.56</v>
      </c>
      <c r="Q195" s="214">
        <v>0.92330000000000001</v>
      </c>
      <c r="R195" s="216">
        <v>0.79190000000000005</v>
      </c>
    </row>
    <row r="196" spans="2:18" x14ac:dyDescent="0.3">
      <c r="B196" s="200">
        <v>45376</v>
      </c>
      <c r="C196" s="209">
        <v>87.293999999999997</v>
      </c>
      <c r="D196" s="210">
        <v>4.968</v>
      </c>
      <c r="E196" s="211">
        <v>94.674999999999997</v>
      </c>
      <c r="F196" s="212">
        <v>4.4370000000000003</v>
      </c>
      <c r="G196" s="211">
        <v>97.093000000000004</v>
      </c>
      <c r="H196" s="212">
        <v>0.58099999999999996</v>
      </c>
      <c r="I196" s="211">
        <v>81.46875</v>
      </c>
      <c r="J196" s="212">
        <v>4.2409999999999997</v>
      </c>
      <c r="K196" s="213">
        <v>77.19</v>
      </c>
      <c r="L196" s="214">
        <v>92.513999999999996</v>
      </c>
      <c r="M196" s="215">
        <v>2074.1999999999998</v>
      </c>
      <c r="N196" s="215">
        <v>5218.2</v>
      </c>
      <c r="O196" s="214">
        <v>81.95</v>
      </c>
      <c r="P196" s="215">
        <v>151.41999999999999</v>
      </c>
      <c r="Q196" s="214">
        <v>0.92269999999999996</v>
      </c>
      <c r="R196" s="216">
        <v>0.79139999999999999</v>
      </c>
    </row>
    <row r="197" spans="2:18" x14ac:dyDescent="0.3">
      <c r="B197" s="200">
        <v>45373</v>
      </c>
      <c r="C197" s="209">
        <v>87.611000000000004</v>
      </c>
      <c r="D197" s="210">
        <v>4.9139999999999997</v>
      </c>
      <c r="E197" s="211">
        <v>94.816000000000003</v>
      </c>
      <c r="F197" s="212">
        <v>4.3940000000000001</v>
      </c>
      <c r="G197" s="211">
        <v>97.061999999999998</v>
      </c>
      <c r="H197" s="212">
        <v>0.58499999999999996</v>
      </c>
      <c r="I197" s="211">
        <v>81.7421875</v>
      </c>
      <c r="J197" s="212">
        <v>4.1920000000000002</v>
      </c>
      <c r="K197" s="213">
        <v>77.512</v>
      </c>
      <c r="L197" s="214">
        <v>92.873999999999995</v>
      </c>
      <c r="M197" s="215">
        <v>2072</v>
      </c>
      <c r="N197" s="215">
        <v>5234.2</v>
      </c>
      <c r="O197" s="214">
        <v>80.63</v>
      </c>
      <c r="P197" s="215">
        <v>151.41</v>
      </c>
      <c r="Q197" s="214">
        <v>0.92520000000000002</v>
      </c>
      <c r="R197" s="216">
        <v>0.79359999999999997</v>
      </c>
    </row>
    <row r="198" spans="2:18" x14ac:dyDescent="0.3">
      <c r="B198" s="200">
        <v>45372</v>
      </c>
      <c r="C198" s="209">
        <v>87.191000000000003</v>
      </c>
      <c r="D198" s="210">
        <v>4.984</v>
      </c>
      <c r="E198" s="211">
        <v>94.614999999999995</v>
      </c>
      <c r="F198" s="212">
        <v>4.4530000000000003</v>
      </c>
      <c r="G198" s="211">
        <v>97.043999999999997</v>
      </c>
      <c r="H198" s="212">
        <v>0.58699999999999997</v>
      </c>
      <c r="I198" s="211">
        <v>81.3046875</v>
      </c>
      <c r="J198" s="212">
        <v>4.2649999999999997</v>
      </c>
      <c r="K198" s="213">
        <v>77.117999999999995</v>
      </c>
      <c r="L198" s="214">
        <v>92.64</v>
      </c>
      <c r="M198" s="215">
        <v>2098.6</v>
      </c>
      <c r="N198" s="215">
        <v>5241.5</v>
      </c>
      <c r="O198" s="214">
        <v>81.069999999999993</v>
      </c>
      <c r="P198" s="215">
        <v>151.62</v>
      </c>
      <c r="Q198" s="214">
        <v>0.92079999999999995</v>
      </c>
      <c r="R198" s="216">
        <v>0.79</v>
      </c>
    </row>
    <row r="199" spans="2:18" x14ac:dyDescent="0.3">
      <c r="B199" s="200">
        <v>45371</v>
      </c>
      <c r="C199" s="209">
        <v>87.072999999999993</v>
      </c>
      <c r="D199" s="210">
        <v>5.0019999999999998</v>
      </c>
      <c r="E199" s="211">
        <v>94.656999999999996</v>
      </c>
      <c r="F199" s="212">
        <v>4.4370000000000003</v>
      </c>
      <c r="G199" s="211">
        <v>97.117999999999995</v>
      </c>
      <c r="H199" s="212">
        <v>0.57699999999999996</v>
      </c>
      <c r="I199" s="211">
        <v>81.2890625</v>
      </c>
      <c r="J199" s="212">
        <v>4.2670000000000003</v>
      </c>
      <c r="K199" s="213">
        <v>76.995000000000005</v>
      </c>
      <c r="L199" s="214">
        <v>92.358000000000004</v>
      </c>
      <c r="M199" s="215">
        <v>2074.9</v>
      </c>
      <c r="N199" s="215">
        <v>5224.6000000000004</v>
      </c>
      <c r="O199" s="214">
        <v>81.680000000000007</v>
      </c>
      <c r="P199" s="215">
        <v>151.26</v>
      </c>
      <c r="Q199" s="214">
        <v>0.91559999999999997</v>
      </c>
      <c r="R199" s="216">
        <v>0.78210000000000002</v>
      </c>
    </row>
    <row r="200" spans="2:18" x14ac:dyDescent="0.3">
      <c r="B200" s="200">
        <v>45370</v>
      </c>
      <c r="C200" s="209">
        <v>86.944000000000003</v>
      </c>
      <c r="D200" s="210">
        <v>5.0229999999999997</v>
      </c>
      <c r="E200" s="211">
        <v>94.38</v>
      </c>
      <c r="F200" s="212">
        <v>4.5190000000000001</v>
      </c>
      <c r="G200" s="211">
        <v>97.117999999999995</v>
      </c>
      <c r="H200" s="212">
        <v>0.57699999999999996</v>
      </c>
      <c r="I200" s="211">
        <v>81.1015625</v>
      </c>
      <c r="J200" s="212">
        <v>4.2990000000000004</v>
      </c>
      <c r="K200" s="213">
        <v>76.757999999999996</v>
      </c>
      <c r="L200" s="214">
        <v>92.412000000000006</v>
      </c>
      <c r="M200" s="215">
        <v>2035.7</v>
      </c>
      <c r="N200" s="215">
        <v>5178.5</v>
      </c>
      <c r="O200" s="214">
        <v>83.47</v>
      </c>
      <c r="P200" s="215">
        <v>150.86000000000001</v>
      </c>
      <c r="Q200" s="214">
        <v>0.92030000000000001</v>
      </c>
      <c r="R200" s="216">
        <v>0.78610000000000002</v>
      </c>
    </row>
    <row r="201" spans="2:18" x14ac:dyDescent="0.3">
      <c r="B201" s="200">
        <v>45369</v>
      </c>
      <c r="C201" s="209">
        <v>86.703999999999994</v>
      </c>
      <c r="D201" s="210">
        <v>5.0620000000000003</v>
      </c>
      <c r="E201" s="211">
        <v>94.242000000000004</v>
      </c>
      <c r="F201" s="212">
        <v>4.5579999999999998</v>
      </c>
      <c r="G201" s="211">
        <v>96.915000000000006</v>
      </c>
      <c r="H201" s="212">
        <v>0.60399999999999998</v>
      </c>
      <c r="I201" s="211">
        <v>80.8984375</v>
      </c>
      <c r="J201" s="212">
        <v>4.3330000000000002</v>
      </c>
      <c r="K201" s="213">
        <v>76.58</v>
      </c>
      <c r="L201" s="214">
        <v>92.570999999999998</v>
      </c>
      <c r="M201" s="215">
        <v>2024.7</v>
      </c>
      <c r="N201" s="215">
        <v>5149.3999999999996</v>
      </c>
      <c r="O201" s="214">
        <v>82.72</v>
      </c>
      <c r="P201" s="215">
        <v>149.15</v>
      </c>
      <c r="Q201" s="214">
        <v>0.91979999999999995</v>
      </c>
      <c r="R201" s="216">
        <v>0.78559999999999997</v>
      </c>
    </row>
    <row r="202" spans="2:18" x14ac:dyDescent="0.3">
      <c r="B202" s="200">
        <v>45366</v>
      </c>
      <c r="C202" s="209">
        <v>86.804000000000002</v>
      </c>
      <c r="D202" s="210">
        <v>5.0449999999999999</v>
      </c>
      <c r="E202" s="211">
        <v>94.373000000000005</v>
      </c>
      <c r="F202" s="212">
        <v>4.5179999999999998</v>
      </c>
      <c r="G202" s="211">
        <v>96.832999999999998</v>
      </c>
      <c r="H202" s="212">
        <v>0.61499999999999999</v>
      </c>
      <c r="I202" s="211">
        <v>80.9921875</v>
      </c>
      <c r="J202" s="212">
        <v>4.3159999999999998</v>
      </c>
      <c r="K202" s="213">
        <v>76.488</v>
      </c>
      <c r="L202" s="214">
        <v>92.436999999999998</v>
      </c>
      <c r="M202" s="215">
        <v>2039.3</v>
      </c>
      <c r="N202" s="215">
        <v>5117.1000000000004</v>
      </c>
      <c r="O202" s="214">
        <v>81.040000000000006</v>
      </c>
      <c r="P202" s="215">
        <v>149.04</v>
      </c>
      <c r="Q202" s="214">
        <v>0.91839999999999999</v>
      </c>
      <c r="R202" s="216">
        <v>0.78520000000000001</v>
      </c>
    </row>
    <row r="203" spans="2:18" x14ac:dyDescent="0.3">
      <c r="B203" s="200">
        <v>45365</v>
      </c>
      <c r="C203" s="209">
        <v>86.86</v>
      </c>
      <c r="D203" s="210">
        <v>5.0350000000000001</v>
      </c>
      <c r="E203" s="211">
        <v>94.525999999999996</v>
      </c>
      <c r="F203" s="212">
        <v>4.4720000000000004</v>
      </c>
      <c r="G203" s="211">
        <v>96.888999999999996</v>
      </c>
      <c r="H203" s="212">
        <v>0.60699999999999998</v>
      </c>
      <c r="I203" s="211">
        <v>81.1015625</v>
      </c>
      <c r="J203" s="212">
        <v>4.2939999999999996</v>
      </c>
      <c r="K203" s="213">
        <v>76.522999999999996</v>
      </c>
      <c r="L203" s="214">
        <v>92.423000000000002</v>
      </c>
      <c r="M203" s="215">
        <v>2031.2</v>
      </c>
      <c r="N203" s="215">
        <v>5150.5</v>
      </c>
      <c r="O203" s="214">
        <v>81.260000000000005</v>
      </c>
      <c r="P203" s="215">
        <v>148.33000000000001</v>
      </c>
      <c r="Q203" s="214">
        <v>0.91890000000000005</v>
      </c>
      <c r="R203" s="216">
        <v>0.78410000000000002</v>
      </c>
    </row>
    <row r="204" spans="2:18" x14ac:dyDescent="0.3">
      <c r="B204" s="200">
        <v>45364</v>
      </c>
      <c r="C204" s="209">
        <v>87.468000000000004</v>
      </c>
      <c r="D204" s="210">
        <v>4.931</v>
      </c>
      <c r="E204" s="211">
        <v>94.754999999999995</v>
      </c>
      <c r="F204" s="212">
        <v>4.4009999999999998</v>
      </c>
      <c r="G204" s="211">
        <v>97.007000000000005</v>
      </c>
      <c r="H204" s="212">
        <v>0.59099999999999997</v>
      </c>
      <c r="I204" s="211">
        <v>81.6796875</v>
      </c>
      <c r="J204" s="212">
        <v>4.1929999999999996</v>
      </c>
      <c r="K204" s="213">
        <v>76.875</v>
      </c>
      <c r="L204" s="214">
        <v>93.180999999999997</v>
      </c>
      <c r="M204" s="215">
        <v>2071.6999999999998</v>
      </c>
      <c r="N204" s="215">
        <v>5165.3</v>
      </c>
      <c r="O204" s="214">
        <v>79.72</v>
      </c>
      <c r="P204" s="215">
        <v>147.76</v>
      </c>
      <c r="Q204" s="214">
        <v>0.91339999999999999</v>
      </c>
      <c r="R204" s="216">
        <v>0.78139999999999998</v>
      </c>
    </row>
    <row r="205" spans="2:18" x14ac:dyDescent="0.3">
      <c r="B205" s="200">
        <v>45363</v>
      </c>
      <c r="C205" s="209">
        <v>87.572000000000003</v>
      </c>
      <c r="D205" s="210">
        <v>4.9139999999999997</v>
      </c>
      <c r="E205" s="211">
        <v>94.873000000000005</v>
      </c>
      <c r="F205" s="212">
        <v>4.3650000000000002</v>
      </c>
      <c r="G205" s="211">
        <v>96.991</v>
      </c>
      <c r="H205" s="212">
        <v>0.59299999999999997</v>
      </c>
      <c r="I205" s="211">
        <v>81.8828125</v>
      </c>
      <c r="J205" s="212">
        <v>4.157</v>
      </c>
      <c r="K205" s="213">
        <v>77.254999999999995</v>
      </c>
      <c r="L205" s="214">
        <v>93.103999999999999</v>
      </c>
      <c r="M205" s="215">
        <v>2065.5</v>
      </c>
      <c r="N205" s="215">
        <v>5175.3</v>
      </c>
      <c r="O205" s="214">
        <v>77.56</v>
      </c>
      <c r="P205" s="215">
        <v>147.68</v>
      </c>
      <c r="Q205" s="214">
        <v>0.91520000000000001</v>
      </c>
      <c r="R205" s="216">
        <v>0.78169999999999995</v>
      </c>
    </row>
    <row r="206" spans="2:18" x14ac:dyDescent="0.3">
      <c r="B206" s="200">
        <v>45362</v>
      </c>
      <c r="C206" s="209">
        <v>87.847999999999999</v>
      </c>
      <c r="D206" s="210">
        <v>4.867</v>
      </c>
      <c r="E206" s="211">
        <v>95.158000000000001</v>
      </c>
      <c r="F206" s="212">
        <v>4.28</v>
      </c>
      <c r="G206" s="211">
        <v>97.049000000000007</v>
      </c>
      <c r="H206" s="212">
        <v>0.58499999999999996</v>
      </c>
      <c r="I206" s="211">
        <v>82.2109375</v>
      </c>
      <c r="J206" s="212">
        <v>4.0999999999999996</v>
      </c>
      <c r="K206" s="213">
        <v>77.093999999999994</v>
      </c>
      <c r="L206" s="214">
        <v>92.986999999999995</v>
      </c>
      <c r="M206" s="215">
        <v>2065.9</v>
      </c>
      <c r="N206" s="215">
        <v>5117.8999999999996</v>
      </c>
      <c r="O206" s="214">
        <v>77.930000000000007</v>
      </c>
      <c r="P206" s="215">
        <v>146.94999999999999</v>
      </c>
      <c r="Q206" s="214">
        <v>0.9153</v>
      </c>
      <c r="R206" s="216">
        <v>0.78039999999999998</v>
      </c>
    </row>
    <row r="207" spans="2:18" x14ac:dyDescent="0.3">
      <c r="B207" s="200">
        <v>45359</v>
      </c>
      <c r="C207" s="209">
        <v>87.995999999999995</v>
      </c>
      <c r="D207" s="210">
        <v>4.8419999999999996</v>
      </c>
      <c r="E207" s="211">
        <v>95.322000000000003</v>
      </c>
      <c r="F207" s="212">
        <v>4.2309999999999999</v>
      </c>
      <c r="G207" s="211">
        <v>97.153000000000006</v>
      </c>
      <c r="H207" s="212">
        <v>0.57099999999999995</v>
      </c>
      <c r="I207" s="211">
        <v>82.3671875</v>
      </c>
      <c r="J207" s="212">
        <v>4.0720000000000001</v>
      </c>
      <c r="K207" s="213">
        <v>77.046999999999997</v>
      </c>
      <c r="L207" s="214">
        <v>93.325000000000003</v>
      </c>
      <c r="M207" s="215">
        <v>2082.6999999999998</v>
      </c>
      <c r="N207" s="215">
        <v>5123.7</v>
      </c>
      <c r="O207" s="214">
        <v>78.010000000000005</v>
      </c>
      <c r="P207" s="215">
        <v>147.06</v>
      </c>
      <c r="Q207" s="214">
        <v>0.91420000000000001</v>
      </c>
      <c r="R207" s="216">
        <v>0.77780000000000005</v>
      </c>
    </row>
    <row r="208" spans="2:18" x14ac:dyDescent="0.3">
      <c r="B208" s="200">
        <v>45358</v>
      </c>
      <c r="C208" s="209">
        <v>87.872</v>
      </c>
      <c r="D208" s="210">
        <v>4.8620000000000001</v>
      </c>
      <c r="E208" s="211">
        <v>95.227999999999994</v>
      </c>
      <c r="F208" s="212">
        <v>4.258</v>
      </c>
      <c r="G208" s="211">
        <v>97.18</v>
      </c>
      <c r="H208" s="212">
        <v>0.56699999999999995</v>
      </c>
      <c r="I208" s="211">
        <v>82.2578125</v>
      </c>
      <c r="J208" s="212">
        <v>4.0880000000000001</v>
      </c>
      <c r="K208" s="213">
        <v>76.819000000000003</v>
      </c>
      <c r="L208" s="214">
        <v>93.021000000000001</v>
      </c>
      <c r="M208" s="215">
        <v>2084.6999999999998</v>
      </c>
      <c r="N208" s="215">
        <v>5157.3999999999996</v>
      </c>
      <c r="O208" s="214">
        <v>78.930000000000007</v>
      </c>
      <c r="P208" s="215">
        <v>148.05000000000001</v>
      </c>
      <c r="Q208" s="214">
        <v>0.91339999999999999</v>
      </c>
      <c r="R208" s="216">
        <v>0.78069999999999995</v>
      </c>
    </row>
    <row r="209" spans="2:18" x14ac:dyDescent="0.3">
      <c r="B209" s="200">
        <v>45357</v>
      </c>
      <c r="C209" s="209">
        <v>87.664000000000001</v>
      </c>
      <c r="D209" s="210">
        <v>4.8949999999999996</v>
      </c>
      <c r="E209" s="211">
        <v>95.087000000000003</v>
      </c>
      <c r="F209" s="212">
        <v>4.2960000000000003</v>
      </c>
      <c r="G209" s="211">
        <v>97.320999999999998</v>
      </c>
      <c r="H209" s="212">
        <v>0.54800000000000004</v>
      </c>
      <c r="I209" s="211">
        <v>82.1015625</v>
      </c>
      <c r="J209" s="212">
        <v>4.1139999999999999</v>
      </c>
      <c r="K209" s="213">
        <v>76.863</v>
      </c>
      <c r="L209" s="214">
        <v>92.834000000000003</v>
      </c>
      <c r="M209" s="215">
        <v>2068.1</v>
      </c>
      <c r="N209" s="215">
        <v>5104.8</v>
      </c>
      <c r="O209" s="214">
        <v>79.13</v>
      </c>
      <c r="P209" s="215">
        <v>149.38</v>
      </c>
      <c r="Q209" s="214">
        <v>0.91749999999999998</v>
      </c>
      <c r="R209" s="216">
        <v>0.78549999999999998</v>
      </c>
    </row>
    <row r="210" spans="2:18" x14ac:dyDescent="0.3">
      <c r="B210" s="200">
        <v>45356</v>
      </c>
      <c r="C210" s="209">
        <v>87.408000000000001</v>
      </c>
      <c r="D210" s="210">
        <v>4.9370000000000003</v>
      </c>
      <c r="E210" s="211">
        <v>94.991</v>
      </c>
      <c r="F210" s="212">
        <v>4.3239999999999998</v>
      </c>
      <c r="G210" s="211">
        <v>97.388000000000005</v>
      </c>
      <c r="H210" s="212">
        <v>0.53900000000000003</v>
      </c>
      <c r="I210" s="211">
        <v>81.8046875</v>
      </c>
      <c r="J210" s="212">
        <v>4.1630000000000003</v>
      </c>
      <c r="K210" s="213">
        <v>76.745000000000005</v>
      </c>
      <c r="L210" s="214">
        <v>92.358000000000004</v>
      </c>
      <c r="M210" s="215">
        <v>2053.6999999999998</v>
      </c>
      <c r="N210" s="215">
        <v>5078.7</v>
      </c>
      <c r="O210" s="214">
        <v>78.150000000000006</v>
      </c>
      <c r="P210" s="215">
        <v>150.05000000000001</v>
      </c>
      <c r="Q210" s="214">
        <v>0.92110000000000003</v>
      </c>
      <c r="R210" s="216">
        <v>0.78710000000000002</v>
      </c>
    </row>
    <row r="211" spans="2:18" x14ac:dyDescent="0.3">
      <c r="B211" s="200">
        <v>45355</v>
      </c>
      <c r="C211" s="209">
        <v>86.986000000000004</v>
      </c>
      <c r="D211" s="210">
        <v>5.0060000000000002</v>
      </c>
      <c r="E211" s="211">
        <v>94.772999999999996</v>
      </c>
      <c r="F211" s="212">
        <v>4.3860000000000001</v>
      </c>
      <c r="G211" s="211">
        <v>97.274000000000001</v>
      </c>
      <c r="H211" s="212">
        <v>0.55400000000000005</v>
      </c>
      <c r="I211" s="211">
        <v>81.4453125</v>
      </c>
      <c r="J211" s="212">
        <v>4.2240000000000002</v>
      </c>
      <c r="K211" s="213">
        <v>76.212000000000003</v>
      </c>
      <c r="L211" s="214">
        <v>91.695999999999998</v>
      </c>
      <c r="M211" s="215">
        <v>2074.3000000000002</v>
      </c>
      <c r="N211" s="215">
        <v>5131</v>
      </c>
      <c r="O211" s="214">
        <v>78.739999999999995</v>
      </c>
      <c r="P211" s="215">
        <v>150.53</v>
      </c>
      <c r="Q211" s="214">
        <v>0.92120000000000002</v>
      </c>
      <c r="R211" s="216">
        <v>0.78790000000000004</v>
      </c>
    </row>
    <row r="212" spans="2:18" x14ac:dyDescent="0.3">
      <c r="B212" s="200">
        <v>45352</v>
      </c>
      <c r="C212" s="209">
        <v>87.216999999999999</v>
      </c>
      <c r="D212" s="210">
        <v>4.9669999999999996</v>
      </c>
      <c r="E212" s="211">
        <v>94.905000000000001</v>
      </c>
      <c r="F212" s="212">
        <v>4.3470000000000004</v>
      </c>
      <c r="G212" s="211">
        <v>97.266000000000005</v>
      </c>
      <c r="H212" s="212">
        <v>0.55500000000000005</v>
      </c>
      <c r="I212" s="211">
        <v>81.625</v>
      </c>
      <c r="J212" s="212">
        <v>4.1920000000000002</v>
      </c>
      <c r="K212" s="213">
        <v>76.245999999999995</v>
      </c>
      <c r="L212" s="214">
        <v>91.155000000000001</v>
      </c>
      <c r="M212" s="215">
        <v>2076.4</v>
      </c>
      <c r="N212" s="215">
        <v>5137.1000000000004</v>
      </c>
      <c r="O212" s="214">
        <v>79.97</v>
      </c>
      <c r="P212" s="215">
        <v>150.12</v>
      </c>
      <c r="Q212" s="214">
        <v>0.92269999999999996</v>
      </c>
      <c r="R212" s="216">
        <v>0.79020000000000001</v>
      </c>
    </row>
    <row r="213" spans="2:18" x14ac:dyDescent="0.3">
      <c r="B213" s="200">
        <v>45351</v>
      </c>
      <c r="C213" s="209">
        <v>86.811000000000007</v>
      </c>
      <c r="D213" s="210">
        <v>5.0339999999999998</v>
      </c>
      <c r="E213" s="211">
        <v>94.576999999999998</v>
      </c>
      <c r="F213" s="212">
        <v>4.4420000000000002</v>
      </c>
      <c r="G213" s="211">
        <v>97.322999999999993</v>
      </c>
      <c r="H213" s="212">
        <v>0.54700000000000004</v>
      </c>
      <c r="I213" s="211">
        <v>81.1640625</v>
      </c>
      <c r="J213" s="212">
        <v>4.2690000000000001</v>
      </c>
      <c r="K213" s="213">
        <v>76.183999999999997</v>
      </c>
      <c r="L213" s="214">
        <v>91.468999999999994</v>
      </c>
      <c r="M213" s="215">
        <v>2054.8000000000002</v>
      </c>
      <c r="N213" s="215">
        <v>5096.3</v>
      </c>
      <c r="O213" s="214">
        <v>78.260000000000005</v>
      </c>
      <c r="P213" s="215">
        <v>149.97999999999999</v>
      </c>
      <c r="Q213" s="214">
        <v>0.92549999999999999</v>
      </c>
      <c r="R213" s="216">
        <v>0.79210000000000003</v>
      </c>
    </row>
    <row r="214" spans="2:18" x14ac:dyDescent="0.3">
      <c r="B214" s="200">
        <v>45350</v>
      </c>
      <c r="C214" s="209">
        <v>86.796999999999997</v>
      </c>
      <c r="D214" s="210">
        <v>5.0350000000000001</v>
      </c>
      <c r="E214" s="211">
        <v>94.555999999999997</v>
      </c>
      <c r="F214" s="212">
        <v>4.4450000000000003</v>
      </c>
      <c r="G214" s="211">
        <v>97.45</v>
      </c>
      <c r="H214" s="212">
        <v>0.53</v>
      </c>
      <c r="I214" s="211">
        <v>81.0703125</v>
      </c>
      <c r="J214" s="212">
        <v>4.2839999999999998</v>
      </c>
      <c r="K214" s="213">
        <v>75.870999999999995</v>
      </c>
      <c r="L214" s="214">
        <v>91.185000000000002</v>
      </c>
      <c r="M214" s="215">
        <v>2040.3</v>
      </c>
      <c r="N214" s="215">
        <v>5069.8</v>
      </c>
      <c r="O214" s="214">
        <v>78.540000000000006</v>
      </c>
      <c r="P214" s="215">
        <v>150.69</v>
      </c>
      <c r="Q214" s="214">
        <v>0.92269999999999996</v>
      </c>
      <c r="R214" s="216">
        <v>0.78979999999999995</v>
      </c>
    </row>
    <row r="215" spans="2:18" x14ac:dyDescent="0.3">
      <c r="B215" s="200">
        <v>45349</v>
      </c>
      <c r="C215" s="209">
        <v>86.635000000000005</v>
      </c>
      <c r="D215" s="210">
        <v>5.0609999999999999</v>
      </c>
      <c r="E215" s="211">
        <v>94.406000000000006</v>
      </c>
      <c r="F215" s="212">
        <v>4.4870000000000001</v>
      </c>
      <c r="G215" s="211">
        <v>97.472999999999999</v>
      </c>
      <c r="H215" s="212">
        <v>0.52700000000000002</v>
      </c>
      <c r="I215" s="211">
        <v>80.8359375</v>
      </c>
      <c r="J215" s="212">
        <v>4.3239999999999998</v>
      </c>
      <c r="K215" s="213">
        <v>75.837999999999994</v>
      </c>
      <c r="L215" s="214">
        <v>91.08</v>
      </c>
      <c r="M215" s="215">
        <v>2056.1</v>
      </c>
      <c r="N215" s="215">
        <v>5078.2</v>
      </c>
      <c r="O215" s="214">
        <v>78.87</v>
      </c>
      <c r="P215" s="215">
        <v>150.51</v>
      </c>
      <c r="Q215" s="214">
        <v>0.92220000000000002</v>
      </c>
      <c r="R215" s="216">
        <v>0.7883</v>
      </c>
    </row>
    <row r="216" spans="2:18" x14ac:dyDescent="0.3">
      <c r="B216" s="200">
        <v>45348</v>
      </c>
      <c r="C216" s="209">
        <v>86.75</v>
      </c>
      <c r="D216" s="210">
        <v>5.0410000000000004</v>
      </c>
      <c r="E216" s="211">
        <v>94.486000000000004</v>
      </c>
      <c r="F216" s="212">
        <v>4.4619999999999997</v>
      </c>
      <c r="G216" s="211">
        <v>97.471999999999994</v>
      </c>
      <c r="H216" s="212">
        <v>0.52700000000000002</v>
      </c>
      <c r="I216" s="211">
        <v>80.9296875</v>
      </c>
      <c r="J216" s="212">
        <v>4.306</v>
      </c>
      <c r="K216" s="213">
        <v>76.091999999999999</v>
      </c>
      <c r="L216" s="214">
        <v>91.138000000000005</v>
      </c>
      <c r="M216" s="215">
        <v>2029</v>
      </c>
      <c r="N216" s="215">
        <v>5069.5</v>
      </c>
      <c r="O216" s="214">
        <v>77.58</v>
      </c>
      <c r="P216" s="215">
        <v>150.69999999999999</v>
      </c>
      <c r="Q216" s="214">
        <v>0.92159999999999997</v>
      </c>
      <c r="R216" s="216">
        <v>0.7883</v>
      </c>
    </row>
    <row r="217" spans="2:18" x14ac:dyDescent="0.3">
      <c r="B217" s="200">
        <v>45345</v>
      </c>
      <c r="C217" s="209">
        <v>87.009</v>
      </c>
      <c r="D217" s="210">
        <v>4.9969999999999999</v>
      </c>
      <c r="E217" s="211">
        <v>94.641999999999996</v>
      </c>
      <c r="F217" s="212">
        <v>4.4160000000000004</v>
      </c>
      <c r="G217" s="211">
        <v>97.224000000000004</v>
      </c>
      <c r="H217" s="212">
        <v>0.56000000000000005</v>
      </c>
      <c r="I217" s="211">
        <v>81.1171875</v>
      </c>
      <c r="J217" s="212">
        <v>4.2729999999999997</v>
      </c>
      <c r="K217" s="213">
        <v>76.394000000000005</v>
      </c>
      <c r="L217" s="214">
        <v>91.766000000000005</v>
      </c>
      <c r="M217" s="215">
        <v>2016.7</v>
      </c>
      <c r="N217" s="215">
        <v>5088.8</v>
      </c>
      <c r="O217" s="214">
        <v>76.489999999999995</v>
      </c>
      <c r="P217" s="215">
        <v>150.51</v>
      </c>
      <c r="Q217" s="214">
        <v>0.92410000000000003</v>
      </c>
      <c r="R217" s="216">
        <v>0.78910000000000002</v>
      </c>
    </row>
    <row r="218" spans="2:18" x14ac:dyDescent="0.3">
      <c r="B218" s="200">
        <v>45344</v>
      </c>
      <c r="C218" s="209">
        <v>86.483000000000004</v>
      </c>
      <c r="D218" s="210">
        <v>5.0839999999999996</v>
      </c>
      <c r="E218" s="211">
        <v>94.551000000000002</v>
      </c>
      <c r="F218" s="212">
        <v>4.4409999999999998</v>
      </c>
      <c r="G218" s="211">
        <v>97.222999999999999</v>
      </c>
      <c r="H218" s="212">
        <v>0.56000000000000005</v>
      </c>
      <c r="I218" s="211">
        <v>80.703125</v>
      </c>
      <c r="J218" s="212">
        <v>4.3419999999999996</v>
      </c>
      <c r="K218" s="213">
        <v>75.971000000000004</v>
      </c>
      <c r="L218" s="214">
        <v>90.983000000000004</v>
      </c>
      <c r="M218" s="215">
        <v>2013.8</v>
      </c>
      <c r="N218" s="215">
        <v>5087</v>
      </c>
      <c r="O218" s="214">
        <v>78.61</v>
      </c>
      <c r="P218" s="215">
        <v>150.53</v>
      </c>
      <c r="Q218" s="214">
        <v>0.92400000000000004</v>
      </c>
      <c r="R218" s="216">
        <v>0.78990000000000005</v>
      </c>
    </row>
    <row r="219" spans="2:18" x14ac:dyDescent="0.3">
      <c r="B219" s="200">
        <v>45343</v>
      </c>
      <c r="C219" s="209">
        <v>86.55</v>
      </c>
      <c r="D219" s="210">
        <v>5.0709999999999997</v>
      </c>
      <c r="E219" s="211">
        <v>94.643000000000001</v>
      </c>
      <c r="F219" s="212">
        <v>4.4119999999999999</v>
      </c>
      <c r="G219" s="211">
        <v>97.188999999999993</v>
      </c>
      <c r="H219" s="212">
        <v>0.56399999999999995</v>
      </c>
      <c r="I219" s="211">
        <v>80.75</v>
      </c>
      <c r="J219" s="212">
        <v>4.3330000000000002</v>
      </c>
      <c r="K219" s="213">
        <v>76</v>
      </c>
      <c r="L219" s="214">
        <v>90.74</v>
      </c>
      <c r="M219" s="215">
        <v>1994.7</v>
      </c>
      <c r="N219" s="215">
        <v>4981.8</v>
      </c>
      <c r="O219" s="214">
        <v>77.91</v>
      </c>
      <c r="P219" s="215">
        <v>150.30000000000001</v>
      </c>
      <c r="Q219" s="214">
        <v>0.92430000000000001</v>
      </c>
      <c r="R219" s="216">
        <v>0.7913</v>
      </c>
    </row>
    <row r="220" spans="2:18" x14ac:dyDescent="0.3">
      <c r="B220" s="200">
        <v>45342</v>
      </c>
      <c r="C220" s="209">
        <v>86.828999999999994</v>
      </c>
      <c r="D220" s="210">
        <v>5.024</v>
      </c>
      <c r="E220" s="211">
        <v>94.771000000000001</v>
      </c>
      <c r="F220" s="212">
        <v>4.3730000000000002</v>
      </c>
      <c r="G220" s="211">
        <v>97.159000000000006</v>
      </c>
      <c r="H220" s="212">
        <v>0.56799999999999995</v>
      </c>
      <c r="I220" s="211">
        <v>80.9921875</v>
      </c>
      <c r="J220" s="212">
        <v>4.29</v>
      </c>
      <c r="K220" s="213">
        <v>76.317999999999998</v>
      </c>
      <c r="L220" s="214">
        <v>91.38</v>
      </c>
      <c r="M220" s="215">
        <v>2004.1</v>
      </c>
      <c r="N220" s="215">
        <v>4975.5</v>
      </c>
      <c r="O220" s="214">
        <v>78.180000000000007</v>
      </c>
      <c r="P220" s="215">
        <v>150.01</v>
      </c>
      <c r="Q220" s="214">
        <v>0.92530000000000001</v>
      </c>
      <c r="R220" s="216">
        <v>0.79220000000000002</v>
      </c>
    </row>
    <row r="221" spans="2:18" x14ac:dyDescent="0.3">
      <c r="B221" s="200">
        <v>45338</v>
      </c>
      <c r="C221" s="209">
        <v>86.662999999999997</v>
      </c>
      <c r="D221" s="210">
        <v>5.0510000000000002</v>
      </c>
      <c r="E221" s="211">
        <v>94.68</v>
      </c>
      <c r="F221" s="212">
        <v>4.399</v>
      </c>
      <c r="G221" s="211">
        <v>97.156999999999996</v>
      </c>
      <c r="H221" s="212">
        <v>0.56799999999999995</v>
      </c>
      <c r="I221" s="211">
        <v>80.9375</v>
      </c>
      <c r="J221" s="212">
        <v>4.298</v>
      </c>
      <c r="K221" s="213">
        <v>75.914000000000001</v>
      </c>
      <c r="L221" s="214">
        <v>91.210999999999999</v>
      </c>
      <c r="M221" s="215">
        <v>2032.7</v>
      </c>
      <c r="N221" s="215">
        <v>5005.6000000000004</v>
      </c>
      <c r="O221" s="214">
        <v>79.19</v>
      </c>
      <c r="P221" s="215">
        <v>150.21</v>
      </c>
      <c r="Q221" s="214">
        <v>0.92789999999999995</v>
      </c>
      <c r="R221" s="216">
        <v>0.79349999999999998</v>
      </c>
    </row>
    <row r="222" spans="2:18" x14ac:dyDescent="0.3">
      <c r="B222" s="200">
        <v>45337</v>
      </c>
      <c r="C222" s="209">
        <v>87.012</v>
      </c>
      <c r="D222" s="210">
        <v>4.992</v>
      </c>
      <c r="E222" s="211">
        <v>94.83</v>
      </c>
      <c r="F222" s="212">
        <v>4.3540000000000001</v>
      </c>
      <c r="G222" s="211">
        <v>97.191999999999993</v>
      </c>
      <c r="H222" s="212">
        <v>0.56299999999999994</v>
      </c>
      <c r="I222" s="211">
        <v>81.2265625</v>
      </c>
      <c r="J222" s="212">
        <v>4.2439999999999998</v>
      </c>
      <c r="K222" s="213">
        <v>76.2</v>
      </c>
      <c r="L222" s="214">
        <v>91.385999999999996</v>
      </c>
      <c r="M222" s="215">
        <v>2061.5</v>
      </c>
      <c r="N222" s="215">
        <v>5029.7</v>
      </c>
      <c r="O222" s="214">
        <v>78.03</v>
      </c>
      <c r="P222" s="215">
        <v>149.93</v>
      </c>
      <c r="Q222" s="214">
        <v>0.92830000000000001</v>
      </c>
      <c r="R222" s="216">
        <v>0.79369999999999996</v>
      </c>
    </row>
    <row r="223" spans="2:18" x14ac:dyDescent="0.3">
      <c r="B223" s="200">
        <v>45336</v>
      </c>
      <c r="C223" s="209">
        <v>86.721000000000004</v>
      </c>
      <c r="D223" s="210">
        <v>5.0389999999999997</v>
      </c>
      <c r="E223" s="211">
        <v>94.694000000000003</v>
      </c>
      <c r="F223" s="212">
        <v>4.3899999999999997</v>
      </c>
      <c r="G223" s="211">
        <v>97.003</v>
      </c>
      <c r="H223" s="212">
        <v>0.58799999999999997</v>
      </c>
      <c r="I223" s="211">
        <v>81.0703125</v>
      </c>
      <c r="J223" s="212">
        <v>4.2699999999999996</v>
      </c>
      <c r="K223" s="213">
        <v>76.221000000000004</v>
      </c>
      <c r="L223" s="214">
        <v>91.399000000000001</v>
      </c>
      <c r="M223" s="215">
        <v>2012.1</v>
      </c>
      <c r="N223" s="215">
        <v>5000.6000000000004</v>
      </c>
      <c r="O223" s="214">
        <v>76.64</v>
      </c>
      <c r="P223" s="215">
        <v>150.58000000000001</v>
      </c>
      <c r="Q223" s="214">
        <v>0.93220000000000003</v>
      </c>
      <c r="R223" s="216">
        <v>0.79579999999999995</v>
      </c>
    </row>
    <row r="224" spans="2:18" x14ac:dyDescent="0.3">
      <c r="B224" s="200">
        <v>45335</v>
      </c>
      <c r="C224" s="209">
        <v>86.358999999999995</v>
      </c>
      <c r="D224" s="210">
        <v>5.0979999999999999</v>
      </c>
      <c r="E224" s="211">
        <v>94.379000000000005</v>
      </c>
      <c r="F224" s="212">
        <v>4.4800000000000004</v>
      </c>
      <c r="G224" s="211">
        <v>97.234999999999999</v>
      </c>
      <c r="H224" s="212">
        <v>0.55700000000000005</v>
      </c>
      <c r="I224" s="211">
        <v>80.703125</v>
      </c>
      <c r="J224" s="212">
        <v>4.3330000000000002</v>
      </c>
      <c r="K224" s="213">
        <v>75.659000000000006</v>
      </c>
      <c r="L224" s="214">
        <v>90.774000000000001</v>
      </c>
      <c r="M224" s="215">
        <v>1964.2</v>
      </c>
      <c r="N224" s="215">
        <v>4953.2</v>
      </c>
      <c r="O224" s="214">
        <v>77.87</v>
      </c>
      <c r="P224" s="215">
        <v>150.80000000000001</v>
      </c>
      <c r="Q224" s="214">
        <v>0.93379999999999996</v>
      </c>
      <c r="R224" s="216">
        <v>0.79410000000000003</v>
      </c>
    </row>
    <row r="225" spans="2:18" x14ac:dyDescent="0.3">
      <c r="B225" s="200">
        <v>45334</v>
      </c>
      <c r="C225" s="209">
        <v>87.471000000000004</v>
      </c>
      <c r="D225" s="210">
        <v>4.9130000000000003</v>
      </c>
      <c r="E225" s="211">
        <v>95.08</v>
      </c>
      <c r="F225" s="212">
        <v>4.2759999999999998</v>
      </c>
      <c r="G225" s="211">
        <v>97.265000000000001</v>
      </c>
      <c r="H225" s="212">
        <v>0.55300000000000005</v>
      </c>
      <c r="I225" s="211">
        <v>81.5703125</v>
      </c>
      <c r="J225" s="212">
        <v>4.1829999999999998</v>
      </c>
      <c r="K225" s="213">
        <v>76.161000000000001</v>
      </c>
      <c r="L225" s="214">
        <v>91.024000000000001</v>
      </c>
      <c r="M225" s="215">
        <v>2045.3</v>
      </c>
      <c r="N225" s="215">
        <v>5021.8</v>
      </c>
      <c r="O225" s="214">
        <v>76.92</v>
      </c>
      <c r="P225" s="215">
        <v>149.35</v>
      </c>
      <c r="Q225" s="214">
        <v>0.9284</v>
      </c>
      <c r="R225" s="216">
        <v>0.79190000000000005</v>
      </c>
    </row>
    <row r="226" spans="2:18" x14ac:dyDescent="0.3">
      <c r="B226" s="200">
        <v>45331</v>
      </c>
      <c r="C226" s="209">
        <v>87.459000000000003</v>
      </c>
      <c r="D226" s="210">
        <v>4.9139999999999997</v>
      </c>
      <c r="E226" s="211">
        <v>95.066999999999993</v>
      </c>
      <c r="F226" s="212">
        <v>4.2789999999999999</v>
      </c>
      <c r="G226" s="211">
        <v>97.263999999999996</v>
      </c>
      <c r="H226" s="212">
        <v>0.55300000000000005</v>
      </c>
      <c r="I226" s="211">
        <v>81.5703125</v>
      </c>
      <c r="J226" s="212">
        <v>4.1820000000000004</v>
      </c>
      <c r="K226" s="213">
        <v>76.001000000000005</v>
      </c>
      <c r="L226" s="214">
        <v>90.606999999999999</v>
      </c>
      <c r="M226" s="215">
        <v>2010</v>
      </c>
      <c r="N226" s="215">
        <v>5026.6000000000004</v>
      </c>
      <c r="O226" s="214">
        <v>76.84</v>
      </c>
      <c r="P226" s="215">
        <v>149.29</v>
      </c>
      <c r="Q226" s="214">
        <v>0.92730000000000001</v>
      </c>
      <c r="R226" s="216">
        <v>0.79190000000000005</v>
      </c>
    </row>
    <row r="227" spans="2:18" x14ac:dyDescent="0.3">
      <c r="B227" s="200">
        <v>45330</v>
      </c>
      <c r="C227" s="209">
        <v>87.616</v>
      </c>
      <c r="D227" s="210">
        <v>4.8879999999999999</v>
      </c>
      <c r="E227" s="211">
        <v>95.159000000000006</v>
      </c>
      <c r="F227" s="212">
        <v>4.2519999999999998</v>
      </c>
      <c r="G227" s="211">
        <v>97.397000000000006</v>
      </c>
      <c r="H227" s="212">
        <v>0.53500000000000003</v>
      </c>
      <c r="I227" s="211">
        <v>81.7109375</v>
      </c>
      <c r="J227" s="212">
        <v>4.1550000000000002</v>
      </c>
      <c r="K227" s="213">
        <v>76.185000000000002</v>
      </c>
      <c r="L227" s="214">
        <v>90.876000000000005</v>
      </c>
      <c r="M227" s="215">
        <v>1979.7</v>
      </c>
      <c r="N227" s="215">
        <v>4997.8999999999996</v>
      </c>
      <c r="O227" s="214">
        <v>76.22</v>
      </c>
      <c r="P227" s="215">
        <v>149.32</v>
      </c>
      <c r="Q227" s="214">
        <v>0.92779999999999996</v>
      </c>
      <c r="R227" s="216">
        <v>0.79259999999999997</v>
      </c>
    </row>
    <row r="228" spans="2:18" x14ac:dyDescent="0.3">
      <c r="B228" s="200">
        <v>45329</v>
      </c>
      <c r="C228" s="209">
        <v>87.965999999999994</v>
      </c>
      <c r="D228" s="210">
        <v>4.8289999999999997</v>
      </c>
      <c r="E228" s="211">
        <v>95.186999999999998</v>
      </c>
      <c r="F228" s="212">
        <v>4.2409999999999997</v>
      </c>
      <c r="G228" s="211">
        <v>97.328000000000003</v>
      </c>
      <c r="H228" s="212">
        <v>0.54400000000000004</v>
      </c>
      <c r="I228" s="211">
        <v>81.9375</v>
      </c>
      <c r="J228" s="212">
        <v>4.1159999999999997</v>
      </c>
      <c r="K228" s="213">
        <v>76.525999999999996</v>
      </c>
      <c r="L228" s="214">
        <v>91.168999999999997</v>
      </c>
      <c r="M228" s="215">
        <v>1950.4</v>
      </c>
      <c r="N228" s="215">
        <v>4995.1000000000004</v>
      </c>
      <c r="O228" s="214">
        <v>73.86</v>
      </c>
      <c r="P228" s="215">
        <v>148.18</v>
      </c>
      <c r="Q228" s="214">
        <v>0.9284</v>
      </c>
      <c r="R228" s="216">
        <v>0.79200000000000004</v>
      </c>
    </row>
    <row r="229" spans="2:18" x14ac:dyDescent="0.3">
      <c r="B229" s="200">
        <v>45328</v>
      </c>
      <c r="C229" s="209">
        <v>87.938000000000002</v>
      </c>
      <c r="D229" s="210">
        <v>4.8330000000000002</v>
      </c>
      <c r="E229" s="211">
        <v>95.381</v>
      </c>
      <c r="F229" s="212">
        <v>4.1849999999999996</v>
      </c>
      <c r="G229" s="211">
        <v>97.296999999999997</v>
      </c>
      <c r="H229" s="212">
        <v>0.54800000000000004</v>
      </c>
      <c r="I229" s="211">
        <v>82.078125</v>
      </c>
      <c r="J229" s="212">
        <v>4.0910000000000002</v>
      </c>
      <c r="K229" s="213">
        <v>76.751000000000005</v>
      </c>
      <c r="L229" s="214">
        <v>91.403999999999996</v>
      </c>
      <c r="M229" s="215">
        <v>1953.6</v>
      </c>
      <c r="N229" s="215">
        <v>4954.2</v>
      </c>
      <c r="O229" s="214">
        <v>73.31</v>
      </c>
      <c r="P229" s="215">
        <v>147.94</v>
      </c>
      <c r="Q229" s="214">
        <v>0.92979999999999996</v>
      </c>
      <c r="R229" s="216">
        <v>0.79379999999999995</v>
      </c>
    </row>
    <row r="230" spans="2:18" x14ac:dyDescent="0.3">
      <c r="B230" s="200">
        <v>45327</v>
      </c>
      <c r="C230" s="209">
        <v>87.656000000000006</v>
      </c>
      <c r="D230" s="210">
        <v>4.8780000000000001</v>
      </c>
      <c r="E230" s="211">
        <v>95.067999999999998</v>
      </c>
      <c r="F230" s="212">
        <v>4.2729999999999997</v>
      </c>
      <c r="G230" s="211">
        <v>97.25</v>
      </c>
      <c r="H230" s="212">
        <v>0.55400000000000005</v>
      </c>
      <c r="I230" s="211">
        <v>81.703125</v>
      </c>
      <c r="J230" s="212">
        <v>4.1529999999999996</v>
      </c>
      <c r="K230" s="213">
        <v>76.462999999999994</v>
      </c>
      <c r="L230" s="214">
        <v>91.206000000000003</v>
      </c>
      <c r="M230" s="215">
        <v>1937.2</v>
      </c>
      <c r="N230" s="215">
        <v>4942.8</v>
      </c>
      <c r="O230" s="214">
        <v>72.78</v>
      </c>
      <c r="P230" s="215">
        <v>148.68</v>
      </c>
      <c r="Q230" s="214">
        <v>0.93089999999999995</v>
      </c>
      <c r="R230" s="216">
        <v>0.79769999999999996</v>
      </c>
    </row>
    <row r="231" spans="2:18" x14ac:dyDescent="0.3">
      <c r="B231" s="200">
        <v>45324</v>
      </c>
      <c r="C231" s="209">
        <v>88.525999999999996</v>
      </c>
      <c r="D231" s="210">
        <v>4.7359999999999998</v>
      </c>
      <c r="E231" s="211">
        <v>95.418000000000006</v>
      </c>
      <c r="F231" s="212">
        <v>4.1719999999999997</v>
      </c>
      <c r="G231" s="211">
        <v>97.644000000000005</v>
      </c>
      <c r="H231" s="212">
        <v>0.502</v>
      </c>
      <c r="I231" s="211">
        <v>82.5390625</v>
      </c>
      <c r="J231" s="212">
        <v>4.0110000000000001</v>
      </c>
      <c r="K231" s="213">
        <v>76.956000000000003</v>
      </c>
      <c r="L231" s="214">
        <v>91.68</v>
      </c>
      <c r="M231" s="215">
        <v>1962.7</v>
      </c>
      <c r="N231" s="215">
        <v>4958.6000000000004</v>
      </c>
      <c r="O231" s="214">
        <v>72.28</v>
      </c>
      <c r="P231" s="215">
        <v>148.38</v>
      </c>
      <c r="Q231" s="214">
        <v>0.92689999999999995</v>
      </c>
      <c r="R231" s="216">
        <v>0.79169999999999996</v>
      </c>
    </row>
    <row r="232" spans="2:18" x14ac:dyDescent="0.3">
      <c r="B232" s="200">
        <v>45323</v>
      </c>
      <c r="C232" s="209">
        <v>89.301000000000002</v>
      </c>
      <c r="D232" s="210">
        <v>4.6100000000000003</v>
      </c>
      <c r="E232" s="211">
        <v>95.948999999999998</v>
      </c>
      <c r="F232" s="212">
        <v>4.0209999999999999</v>
      </c>
      <c r="G232" s="211">
        <v>97.459000000000003</v>
      </c>
      <c r="H232" s="212">
        <v>0.52600000000000002</v>
      </c>
      <c r="I232" s="211">
        <v>83.453125</v>
      </c>
      <c r="J232" s="212">
        <v>3.8559999999999999</v>
      </c>
      <c r="K232" s="213">
        <v>77.912000000000006</v>
      </c>
      <c r="L232" s="214">
        <v>92.313999999999993</v>
      </c>
      <c r="M232" s="215">
        <v>1974.4</v>
      </c>
      <c r="N232" s="215">
        <v>4906.2</v>
      </c>
      <c r="O232" s="214">
        <v>73.819999999999993</v>
      </c>
      <c r="P232" s="215">
        <v>146.43</v>
      </c>
      <c r="Q232" s="214">
        <v>0.91979999999999995</v>
      </c>
      <c r="R232" s="216">
        <v>0.78469999999999995</v>
      </c>
    </row>
    <row r="233" spans="2:18" x14ac:dyDescent="0.3">
      <c r="B233" s="200">
        <v>45322</v>
      </c>
      <c r="C233" s="209">
        <v>89.061999999999998</v>
      </c>
      <c r="D233" s="210">
        <v>4.6470000000000002</v>
      </c>
      <c r="E233" s="211">
        <v>95.769000000000005</v>
      </c>
      <c r="F233" s="212">
        <v>4.069</v>
      </c>
      <c r="G233" s="211">
        <v>97.207999999999998</v>
      </c>
      <c r="H233" s="212">
        <v>0.55900000000000005</v>
      </c>
      <c r="I233" s="211">
        <v>83.2734375</v>
      </c>
      <c r="J233" s="212">
        <v>3.8849999999999998</v>
      </c>
      <c r="K233" s="213">
        <v>77.620999999999995</v>
      </c>
      <c r="L233" s="214">
        <v>92.286000000000001</v>
      </c>
      <c r="M233" s="215">
        <v>1947.3</v>
      </c>
      <c r="N233" s="215">
        <v>4845.7</v>
      </c>
      <c r="O233" s="214">
        <v>75.849999999999994</v>
      </c>
      <c r="P233" s="215">
        <v>146.91999999999999</v>
      </c>
      <c r="Q233" s="214">
        <v>0.9244</v>
      </c>
      <c r="R233" s="216">
        <v>0.78810000000000002</v>
      </c>
    </row>
    <row r="234" spans="2:18" x14ac:dyDescent="0.3">
      <c r="B234" s="200">
        <v>45321</v>
      </c>
      <c r="C234" s="209">
        <v>88.679000000000002</v>
      </c>
      <c r="D234" s="210">
        <v>4.7080000000000002</v>
      </c>
      <c r="E234" s="211">
        <v>95.537999999999997</v>
      </c>
      <c r="F234" s="212">
        <v>4.1340000000000003</v>
      </c>
      <c r="G234" s="211">
        <v>97.305999999999997</v>
      </c>
      <c r="H234" s="212">
        <v>0.54600000000000004</v>
      </c>
      <c r="I234" s="211">
        <v>82.5234375</v>
      </c>
      <c r="J234" s="212">
        <v>4.0090000000000003</v>
      </c>
      <c r="K234" s="213">
        <v>77</v>
      </c>
      <c r="L234" s="214">
        <v>91.792000000000002</v>
      </c>
      <c r="M234" s="215">
        <v>1996.2</v>
      </c>
      <c r="N234" s="215">
        <v>4925</v>
      </c>
      <c r="O234" s="214">
        <v>77.819999999999993</v>
      </c>
      <c r="P234" s="215">
        <v>147.61000000000001</v>
      </c>
      <c r="Q234" s="214">
        <v>0.92200000000000004</v>
      </c>
      <c r="R234" s="216">
        <v>0.78739999999999999</v>
      </c>
    </row>
    <row r="235" spans="2:18" x14ac:dyDescent="0.3">
      <c r="B235" s="200">
        <v>45320</v>
      </c>
      <c r="C235" s="209">
        <v>88.495000000000005</v>
      </c>
      <c r="D235" s="210">
        <v>4.7380000000000004</v>
      </c>
      <c r="E235" s="211">
        <v>95.483000000000004</v>
      </c>
      <c r="F235" s="212">
        <v>4.1500000000000004</v>
      </c>
      <c r="G235" s="211">
        <v>97.236999999999995</v>
      </c>
      <c r="H235" s="212">
        <v>0.55500000000000005</v>
      </c>
      <c r="I235" s="211">
        <v>82.3046875</v>
      </c>
      <c r="J235" s="212">
        <v>4.0449999999999999</v>
      </c>
      <c r="K235" s="213">
        <v>77.165999999999997</v>
      </c>
      <c r="L235" s="214">
        <v>92.245000000000005</v>
      </c>
      <c r="M235" s="215">
        <v>2011.4</v>
      </c>
      <c r="N235" s="215">
        <v>4927.8999999999996</v>
      </c>
      <c r="O235" s="214">
        <v>76.78</v>
      </c>
      <c r="P235" s="215">
        <v>147.5</v>
      </c>
      <c r="Q235" s="214">
        <v>0.92310000000000003</v>
      </c>
      <c r="R235" s="216">
        <v>0.78690000000000004</v>
      </c>
    </row>
    <row r="236" spans="2:18" x14ac:dyDescent="0.3">
      <c r="B236" s="200">
        <v>45317</v>
      </c>
      <c r="C236" s="209">
        <v>88.155000000000001</v>
      </c>
      <c r="D236" s="210">
        <v>4.7930000000000001</v>
      </c>
      <c r="E236" s="211">
        <v>95.323999999999998</v>
      </c>
      <c r="F236" s="212">
        <v>4.194</v>
      </c>
      <c r="G236" s="211">
        <v>97.289000000000001</v>
      </c>
      <c r="H236" s="212">
        <v>0.54800000000000004</v>
      </c>
      <c r="I236" s="211">
        <v>81.8828125</v>
      </c>
      <c r="J236" s="212">
        <v>4.1159999999999997</v>
      </c>
      <c r="K236" s="213">
        <v>76.66</v>
      </c>
      <c r="L236" s="214">
        <v>91.614000000000004</v>
      </c>
      <c r="M236" s="215">
        <v>1978.3</v>
      </c>
      <c r="N236" s="215">
        <v>4891</v>
      </c>
      <c r="O236" s="214">
        <v>78.010000000000005</v>
      </c>
      <c r="P236" s="215">
        <v>148.15</v>
      </c>
      <c r="Q236" s="214">
        <v>0.9214</v>
      </c>
      <c r="R236" s="216">
        <v>0.78720000000000001</v>
      </c>
    </row>
    <row r="237" spans="2:18" x14ac:dyDescent="0.3">
      <c r="B237" s="200">
        <v>45316</v>
      </c>
      <c r="C237" s="209">
        <v>88.215000000000003</v>
      </c>
      <c r="D237" s="210">
        <v>4.782</v>
      </c>
      <c r="E237" s="211">
        <v>95.418999999999997</v>
      </c>
      <c r="F237" s="212">
        <v>4.1660000000000004</v>
      </c>
      <c r="G237" s="211">
        <v>97.006</v>
      </c>
      <c r="H237" s="212">
        <v>0.58499999999999996</v>
      </c>
      <c r="I237" s="211">
        <v>82.0078125</v>
      </c>
      <c r="J237" s="212">
        <v>4.0919999999999996</v>
      </c>
      <c r="K237" s="213">
        <v>76.539000000000001</v>
      </c>
      <c r="L237" s="214">
        <v>91.569000000000003</v>
      </c>
      <c r="M237" s="215">
        <v>1975.9</v>
      </c>
      <c r="N237" s="215">
        <v>4894.2</v>
      </c>
      <c r="O237" s="214">
        <v>77.36</v>
      </c>
      <c r="P237" s="215">
        <v>147.66</v>
      </c>
      <c r="Q237" s="214">
        <v>0.92200000000000004</v>
      </c>
      <c r="R237" s="216">
        <v>0.78690000000000004</v>
      </c>
    </row>
    <row r="238" spans="2:18" x14ac:dyDescent="0.3">
      <c r="B238" s="200">
        <v>45315</v>
      </c>
      <c r="C238" s="209">
        <v>87.831999999999994</v>
      </c>
      <c r="D238" s="210">
        <v>4.843</v>
      </c>
      <c r="E238" s="211">
        <v>95.081000000000003</v>
      </c>
      <c r="F238" s="212">
        <v>4.26</v>
      </c>
      <c r="G238" s="211">
        <v>97.179000000000002</v>
      </c>
      <c r="H238" s="212">
        <v>0.56200000000000006</v>
      </c>
      <c r="I238" s="211">
        <v>81.640625</v>
      </c>
      <c r="J238" s="212">
        <v>4.1529999999999996</v>
      </c>
      <c r="K238" s="213">
        <v>76.385000000000005</v>
      </c>
      <c r="L238" s="214">
        <v>91.006</v>
      </c>
      <c r="M238" s="215">
        <v>1961.9</v>
      </c>
      <c r="N238" s="215">
        <v>4868.6000000000004</v>
      </c>
      <c r="O238" s="214">
        <v>75.09</v>
      </c>
      <c r="P238" s="215">
        <v>147.51</v>
      </c>
      <c r="Q238" s="214">
        <v>0.91869999999999996</v>
      </c>
      <c r="R238" s="216">
        <v>0.78580000000000005</v>
      </c>
    </row>
    <row r="239" spans="2:18" x14ac:dyDescent="0.3">
      <c r="B239" s="200">
        <v>45314</v>
      </c>
      <c r="C239" s="209">
        <v>88.073999999999998</v>
      </c>
      <c r="D239" s="210">
        <v>4.8029999999999999</v>
      </c>
      <c r="E239" s="211">
        <v>95.234999999999999</v>
      </c>
      <c r="F239" s="212">
        <v>4.2149999999999999</v>
      </c>
      <c r="G239" s="211">
        <v>97.581000000000003</v>
      </c>
      <c r="H239" s="212">
        <v>0.50900000000000001</v>
      </c>
      <c r="I239" s="211">
        <v>81.8984375</v>
      </c>
      <c r="J239" s="212">
        <v>4.1079999999999997</v>
      </c>
      <c r="K239" s="213">
        <v>76.540000000000006</v>
      </c>
      <c r="L239" s="214">
        <v>90.882000000000005</v>
      </c>
      <c r="M239" s="215">
        <v>1976.3</v>
      </c>
      <c r="N239" s="215">
        <v>4864.6000000000004</v>
      </c>
      <c r="O239" s="214">
        <v>74.37</v>
      </c>
      <c r="P239" s="215">
        <v>148.35</v>
      </c>
      <c r="Q239" s="214">
        <v>0.92130000000000001</v>
      </c>
      <c r="R239" s="216">
        <v>0.78820000000000001</v>
      </c>
    </row>
    <row r="240" spans="2:18" x14ac:dyDescent="0.3">
      <c r="B240" s="200">
        <v>45313</v>
      </c>
      <c r="C240" s="209">
        <v>88.153000000000006</v>
      </c>
      <c r="D240" s="210">
        <v>4.79</v>
      </c>
      <c r="E240" s="211">
        <v>95.203999999999994</v>
      </c>
      <c r="F240" s="212">
        <v>4.2229999999999999</v>
      </c>
      <c r="G240" s="211">
        <v>97.688000000000002</v>
      </c>
      <c r="H240" s="212">
        <v>0.495</v>
      </c>
      <c r="I240" s="211">
        <v>82.0234375</v>
      </c>
      <c r="J240" s="212">
        <v>4.0860000000000003</v>
      </c>
      <c r="K240" s="213">
        <v>77</v>
      </c>
      <c r="L240" s="214">
        <v>91.41</v>
      </c>
      <c r="M240" s="215">
        <v>1983.4</v>
      </c>
      <c r="N240" s="215">
        <v>4850.3999999999996</v>
      </c>
      <c r="O240" s="214">
        <v>75.19</v>
      </c>
      <c r="P240" s="215">
        <v>148.1</v>
      </c>
      <c r="Q240" s="214">
        <v>0.91890000000000005</v>
      </c>
      <c r="R240" s="216">
        <v>0.78680000000000005</v>
      </c>
    </row>
    <row r="241" spans="2:18" x14ac:dyDescent="0.3">
      <c r="B241" s="200">
        <v>45310</v>
      </c>
      <c r="C241" s="209">
        <v>88.043000000000006</v>
      </c>
      <c r="D241" s="210">
        <v>4.8070000000000004</v>
      </c>
      <c r="E241" s="211">
        <v>95.058000000000007</v>
      </c>
      <c r="F241" s="212">
        <v>4.2640000000000002</v>
      </c>
      <c r="G241" s="211">
        <v>97.587000000000003</v>
      </c>
      <c r="H241" s="212">
        <v>0.50800000000000001</v>
      </c>
      <c r="I241" s="211">
        <v>81.890625</v>
      </c>
      <c r="J241" s="212">
        <v>4.1079999999999997</v>
      </c>
      <c r="K241" s="213">
        <v>76.870999999999995</v>
      </c>
      <c r="L241" s="214">
        <v>91.093999999999994</v>
      </c>
      <c r="M241" s="215">
        <v>1944.4</v>
      </c>
      <c r="N241" s="215">
        <v>4839.8</v>
      </c>
      <c r="O241" s="214">
        <v>73.41</v>
      </c>
      <c r="P241" s="215">
        <v>148.12</v>
      </c>
      <c r="Q241" s="214">
        <v>0.91759999999999997</v>
      </c>
      <c r="R241" s="216">
        <v>0.78720000000000001</v>
      </c>
    </row>
    <row r="242" spans="2:18" x14ac:dyDescent="0.3">
      <c r="B242" s="200">
        <v>45309</v>
      </c>
      <c r="C242" s="209">
        <v>87.986999999999995</v>
      </c>
      <c r="D242" s="210">
        <v>4.8159999999999998</v>
      </c>
      <c r="E242" s="211">
        <v>95.091999999999999</v>
      </c>
      <c r="F242" s="212">
        <v>4.2530000000000001</v>
      </c>
      <c r="G242" s="211">
        <v>97.653999999999996</v>
      </c>
      <c r="H242" s="212">
        <v>0.499</v>
      </c>
      <c r="I242" s="211">
        <v>81.7734375</v>
      </c>
      <c r="J242" s="212">
        <v>4.125</v>
      </c>
      <c r="K242" s="213">
        <v>76.846000000000004</v>
      </c>
      <c r="L242" s="214">
        <v>90.816000000000003</v>
      </c>
      <c r="M242" s="215">
        <v>1923.7</v>
      </c>
      <c r="N242" s="215">
        <v>4780.8999999999996</v>
      </c>
      <c r="O242" s="214">
        <v>74.08</v>
      </c>
      <c r="P242" s="215">
        <v>148.16</v>
      </c>
      <c r="Q242" s="214">
        <v>0.9194</v>
      </c>
      <c r="R242" s="216">
        <v>0.78700000000000003</v>
      </c>
    </row>
    <row r="243" spans="2:18" x14ac:dyDescent="0.3">
      <c r="B243" s="200">
        <v>45308</v>
      </c>
      <c r="C243" s="209">
        <v>88.25</v>
      </c>
      <c r="D243" s="210">
        <v>4.7709999999999999</v>
      </c>
      <c r="E243" s="211">
        <v>95.201999999999998</v>
      </c>
      <c r="F243" s="212">
        <v>4.22</v>
      </c>
      <c r="G243" s="211">
        <v>98.061000000000007</v>
      </c>
      <c r="H243" s="212">
        <v>0.44600000000000001</v>
      </c>
      <c r="I243" s="211">
        <v>81.96875</v>
      </c>
      <c r="J243" s="212">
        <v>4.0910000000000002</v>
      </c>
      <c r="K243" s="213">
        <v>76.498000000000005</v>
      </c>
      <c r="L243" s="214">
        <v>90.870999999999995</v>
      </c>
      <c r="M243" s="215">
        <v>1913.2</v>
      </c>
      <c r="N243" s="215">
        <v>4739.2</v>
      </c>
      <c r="O243" s="214">
        <v>72.56</v>
      </c>
      <c r="P243" s="215">
        <v>148.16</v>
      </c>
      <c r="Q243" s="214">
        <v>0.91890000000000005</v>
      </c>
      <c r="R243" s="216">
        <v>0.78890000000000005</v>
      </c>
    </row>
    <row r="244" spans="2:18" x14ac:dyDescent="0.3">
      <c r="B244" s="200">
        <v>45307</v>
      </c>
      <c r="C244" s="209">
        <v>88.656000000000006</v>
      </c>
      <c r="D244" s="210">
        <v>4.7050000000000001</v>
      </c>
      <c r="E244" s="211">
        <v>95.620999999999995</v>
      </c>
      <c r="F244" s="212">
        <v>4.0999999999999996</v>
      </c>
      <c r="G244" s="211">
        <v>98.206999999999994</v>
      </c>
      <c r="H244" s="212">
        <v>0.42699999999999999</v>
      </c>
      <c r="I244" s="211">
        <v>82.3125</v>
      </c>
      <c r="J244" s="212">
        <v>4.032</v>
      </c>
      <c r="K244" s="213">
        <v>77.600999999999999</v>
      </c>
      <c r="L244" s="214">
        <v>91.557000000000002</v>
      </c>
      <c r="M244" s="215">
        <v>1927.3</v>
      </c>
      <c r="N244" s="215">
        <v>4766</v>
      </c>
      <c r="O244" s="214">
        <v>72.400000000000006</v>
      </c>
      <c r="P244" s="215">
        <v>147.19</v>
      </c>
      <c r="Q244" s="214">
        <v>0.91949999999999998</v>
      </c>
      <c r="R244" s="216">
        <v>0.7913</v>
      </c>
    </row>
    <row r="245" spans="2:18" x14ac:dyDescent="0.3">
      <c r="B245" s="200">
        <v>45303</v>
      </c>
      <c r="C245" s="209">
        <v>89.456000000000003</v>
      </c>
      <c r="D245" s="210">
        <v>4.5759999999999996</v>
      </c>
      <c r="E245" s="211">
        <v>95.965000000000003</v>
      </c>
      <c r="F245" s="212">
        <v>4.0030000000000001</v>
      </c>
      <c r="G245" s="211">
        <v>98.152000000000001</v>
      </c>
      <c r="H245" s="212">
        <v>0.434</v>
      </c>
      <c r="I245" s="211">
        <v>83.0078125</v>
      </c>
      <c r="J245" s="212">
        <v>3.9159999999999999</v>
      </c>
      <c r="K245" s="213">
        <v>77.603999999999999</v>
      </c>
      <c r="L245" s="214">
        <v>92.162999999999997</v>
      </c>
      <c r="M245" s="215">
        <v>1951</v>
      </c>
      <c r="N245" s="215">
        <v>4783.8</v>
      </c>
      <c r="O245" s="214">
        <v>72.680000000000007</v>
      </c>
      <c r="P245" s="215">
        <v>144.88</v>
      </c>
      <c r="Q245" s="214">
        <v>0.91320000000000001</v>
      </c>
      <c r="R245" s="216">
        <v>0.78410000000000002</v>
      </c>
    </row>
    <row r="246" spans="2:18" x14ac:dyDescent="0.3">
      <c r="B246" s="200">
        <v>45302</v>
      </c>
      <c r="C246" s="209">
        <v>89.254000000000005</v>
      </c>
      <c r="D246" s="210">
        <v>4.6079999999999997</v>
      </c>
      <c r="E246" s="211">
        <v>95.778999999999996</v>
      </c>
      <c r="F246" s="212">
        <v>4.0540000000000003</v>
      </c>
      <c r="G246" s="211">
        <v>98.042000000000002</v>
      </c>
      <c r="H246" s="212">
        <v>0.44800000000000001</v>
      </c>
      <c r="I246" s="211">
        <v>82.7890625</v>
      </c>
      <c r="J246" s="212">
        <v>3.9489999999999998</v>
      </c>
      <c r="K246" s="213">
        <v>77.251999999999995</v>
      </c>
      <c r="L246" s="214">
        <v>91.614999999999995</v>
      </c>
      <c r="M246" s="215">
        <v>1955.5</v>
      </c>
      <c r="N246" s="215">
        <v>4780.2</v>
      </c>
      <c r="O246" s="214">
        <v>72.02</v>
      </c>
      <c r="P246" s="215">
        <v>145.29</v>
      </c>
      <c r="Q246" s="214">
        <v>0.91139999999999999</v>
      </c>
      <c r="R246" s="216">
        <v>0.78369999999999995</v>
      </c>
    </row>
    <row r="247" spans="2:18" x14ac:dyDescent="0.3">
      <c r="B247" s="200">
        <v>45301</v>
      </c>
      <c r="C247" s="209">
        <v>88.769000000000005</v>
      </c>
      <c r="D247" s="210">
        <v>4.6840000000000002</v>
      </c>
      <c r="E247" s="211">
        <v>95.402000000000001</v>
      </c>
      <c r="F247" s="212">
        <v>4.157</v>
      </c>
      <c r="G247" s="211">
        <v>97.917000000000002</v>
      </c>
      <c r="H247" s="212">
        <v>0.46400000000000002</v>
      </c>
      <c r="I247" s="211">
        <v>82.3515625</v>
      </c>
      <c r="J247" s="212">
        <v>4.0209999999999999</v>
      </c>
      <c r="K247" s="213">
        <v>77.358000000000004</v>
      </c>
      <c r="L247" s="214">
        <v>91.343000000000004</v>
      </c>
      <c r="M247" s="215">
        <v>1970.3</v>
      </c>
      <c r="N247" s="215">
        <v>4783.5</v>
      </c>
      <c r="O247" s="214">
        <v>71.37</v>
      </c>
      <c r="P247" s="215">
        <v>145.76</v>
      </c>
      <c r="Q247" s="214">
        <v>0.9113</v>
      </c>
      <c r="R247" s="216">
        <v>0.78480000000000005</v>
      </c>
    </row>
    <row r="248" spans="2:18" x14ac:dyDescent="0.3">
      <c r="B248" s="200">
        <v>45300</v>
      </c>
      <c r="C248" s="209">
        <v>88.787000000000006</v>
      </c>
      <c r="D248" s="210">
        <v>4.68</v>
      </c>
      <c r="E248" s="211">
        <v>95.366</v>
      </c>
      <c r="F248" s="212">
        <v>4.1660000000000004</v>
      </c>
      <c r="G248" s="211">
        <v>97.87</v>
      </c>
      <c r="H248" s="212">
        <v>0.47</v>
      </c>
      <c r="I248" s="211">
        <v>82.4140625</v>
      </c>
      <c r="J248" s="212">
        <v>4.0090000000000003</v>
      </c>
      <c r="K248" s="213">
        <v>77.603999999999999</v>
      </c>
      <c r="L248" s="214">
        <v>91.298000000000002</v>
      </c>
      <c r="M248" s="215">
        <v>1968</v>
      </c>
      <c r="N248" s="215">
        <v>4756.5</v>
      </c>
      <c r="O248" s="214">
        <v>72.239999999999995</v>
      </c>
      <c r="P248" s="215">
        <v>144.47999999999999</v>
      </c>
      <c r="Q248" s="214">
        <v>0.91479999999999995</v>
      </c>
      <c r="R248" s="216">
        <v>0.78680000000000005</v>
      </c>
    </row>
    <row r="249" spans="2:18" x14ac:dyDescent="0.3">
      <c r="B249" s="200">
        <v>45299</v>
      </c>
      <c r="C249" s="209">
        <v>88.563999999999993</v>
      </c>
      <c r="D249" s="210">
        <v>4.7160000000000002</v>
      </c>
      <c r="E249" s="211">
        <v>95.251999999999995</v>
      </c>
      <c r="F249" s="212">
        <v>4.1980000000000004</v>
      </c>
      <c r="G249" s="211">
        <v>97.739000000000004</v>
      </c>
      <c r="H249" s="212">
        <v>0.48699999999999999</v>
      </c>
      <c r="I249" s="211">
        <v>82.296875</v>
      </c>
      <c r="J249" s="212">
        <v>4.0279999999999996</v>
      </c>
      <c r="K249" s="213">
        <v>77.655000000000001</v>
      </c>
      <c r="L249" s="214">
        <v>91.515000000000001</v>
      </c>
      <c r="M249" s="215">
        <v>1989</v>
      </c>
      <c r="N249" s="215">
        <v>4763.5</v>
      </c>
      <c r="O249" s="214">
        <v>70.77</v>
      </c>
      <c r="P249" s="215">
        <v>144.22999999999999</v>
      </c>
      <c r="Q249" s="214">
        <v>0.91320000000000001</v>
      </c>
      <c r="R249" s="216">
        <v>0.78439999999999999</v>
      </c>
    </row>
    <row r="250" spans="2:18" x14ac:dyDescent="0.3">
      <c r="B250" s="200">
        <v>45296</v>
      </c>
      <c r="C250" s="209">
        <v>88.477000000000004</v>
      </c>
      <c r="D250" s="210">
        <v>4.7290000000000001</v>
      </c>
      <c r="E250" s="211">
        <v>95.031999999999996</v>
      </c>
      <c r="F250" s="212">
        <v>4.2590000000000003</v>
      </c>
      <c r="G250" s="211">
        <v>97.739000000000004</v>
      </c>
      <c r="H250" s="212">
        <v>0.48699999999999999</v>
      </c>
      <c r="I250" s="211">
        <v>82.1796875</v>
      </c>
      <c r="J250" s="212">
        <v>4.0469999999999997</v>
      </c>
      <c r="K250" s="213">
        <v>77.566000000000003</v>
      </c>
      <c r="L250" s="214">
        <v>91.302000000000007</v>
      </c>
      <c r="M250" s="215">
        <v>1951.1</v>
      </c>
      <c r="N250" s="215">
        <v>4697.2</v>
      </c>
      <c r="O250" s="214">
        <v>73.81</v>
      </c>
      <c r="P250" s="215">
        <v>144.63</v>
      </c>
      <c r="Q250" s="214">
        <v>0.91390000000000005</v>
      </c>
      <c r="R250" s="216">
        <v>0.78620000000000001</v>
      </c>
    </row>
    <row r="251" spans="2:18" x14ac:dyDescent="0.3">
      <c r="B251" s="200">
        <v>45295</v>
      </c>
      <c r="C251" s="209">
        <v>88.692999999999998</v>
      </c>
      <c r="D251" s="210">
        <v>4.694</v>
      </c>
      <c r="E251" s="211">
        <v>95.078999999999994</v>
      </c>
      <c r="F251" s="212">
        <v>4.2450000000000001</v>
      </c>
      <c r="G251" s="211">
        <v>97.742999999999995</v>
      </c>
      <c r="H251" s="212">
        <v>0.48599999999999999</v>
      </c>
      <c r="I251" s="211">
        <v>82.390625</v>
      </c>
      <c r="J251" s="212">
        <v>4.0090000000000003</v>
      </c>
      <c r="K251" s="213">
        <v>77.893000000000001</v>
      </c>
      <c r="L251" s="214">
        <v>91.564999999999998</v>
      </c>
      <c r="M251" s="215">
        <v>1957.7</v>
      </c>
      <c r="N251" s="215">
        <v>4688.7</v>
      </c>
      <c r="O251" s="214">
        <v>72.19</v>
      </c>
      <c r="P251" s="215">
        <v>144.63</v>
      </c>
      <c r="Q251" s="214">
        <v>0.91369999999999996</v>
      </c>
      <c r="R251" s="216">
        <v>0.78849999999999998</v>
      </c>
    </row>
    <row r="252" spans="2:18" x14ac:dyDescent="0.3">
      <c r="B252" s="200">
        <v>45294</v>
      </c>
      <c r="C252" s="209">
        <v>89.153000000000006</v>
      </c>
      <c r="D252" s="210">
        <v>4.6189999999999998</v>
      </c>
      <c r="E252" s="211">
        <v>95.364000000000004</v>
      </c>
      <c r="F252" s="212">
        <v>4.1619999999999999</v>
      </c>
      <c r="G252" s="211">
        <v>97.697000000000003</v>
      </c>
      <c r="H252" s="212">
        <v>0.49199999999999999</v>
      </c>
      <c r="I252" s="211">
        <v>82.8359375</v>
      </c>
      <c r="J252" s="212">
        <v>3.9340000000000002</v>
      </c>
      <c r="K252" s="213">
        <v>78.430999999999997</v>
      </c>
      <c r="L252" s="214">
        <v>92.361999999999995</v>
      </c>
      <c r="M252" s="215">
        <v>1959.2</v>
      </c>
      <c r="N252" s="215">
        <v>4704.8</v>
      </c>
      <c r="O252" s="214">
        <v>72.7</v>
      </c>
      <c r="P252" s="215">
        <v>143.29</v>
      </c>
      <c r="Q252" s="214">
        <v>0.91559999999999997</v>
      </c>
      <c r="R252" s="216">
        <v>0.78959999999999997</v>
      </c>
    </row>
    <row r="253" spans="2:18" x14ac:dyDescent="0.3">
      <c r="B253" s="200">
        <v>45293</v>
      </c>
      <c r="C253" s="209">
        <v>89.305999999999997</v>
      </c>
      <c r="D253" s="210">
        <v>4.5940000000000003</v>
      </c>
      <c r="E253" s="211">
        <v>95.512</v>
      </c>
      <c r="F253" s="212">
        <v>4.12</v>
      </c>
      <c r="G253" s="211">
        <v>97.697000000000003</v>
      </c>
      <c r="H253" s="212">
        <v>0.49199999999999999</v>
      </c>
      <c r="I253" s="211">
        <v>82.7890625</v>
      </c>
      <c r="J253" s="212">
        <v>3.9409999999999998</v>
      </c>
      <c r="K253" s="213">
        <v>78.474999999999994</v>
      </c>
      <c r="L253" s="214">
        <v>92.29</v>
      </c>
      <c r="M253" s="215">
        <v>2012.8</v>
      </c>
      <c r="N253" s="215">
        <v>4742.8</v>
      </c>
      <c r="O253" s="214">
        <v>70.38</v>
      </c>
      <c r="P253" s="215">
        <v>141.99</v>
      </c>
      <c r="Q253" s="214">
        <v>0.91390000000000005</v>
      </c>
      <c r="R253" s="216">
        <v>0.79259999999999997</v>
      </c>
    </row>
    <row r="254" spans="2:18" x14ac:dyDescent="0.3">
      <c r="B254" s="200">
        <v>45289</v>
      </c>
      <c r="C254" s="209">
        <v>89.866</v>
      </c>
      <c r="D254" s="210">
        <v>4.5039999999999996</v>
      </c>
      <c r="E254" s="211">
        <v>95.808000000000007</v>
      </c>
      <c r="F254" s="212">
        <v>4.0359999999999996</v>
      </c>
      <c r="G254" s="211">
        <v>97.695999999999998</v>
      </c>
      <c r="H254" s="212">
        <v>0.49199999999999999</v>
      </c>
      <c r="I254" s="211">
        <v>83.0859375</v>
      </c>
      <c r="J254" s="212">
        <v>3.891</v>
      </c>
      <c r="K254" s="213">
        <v>79.069000000000003</v>
      </c>
      <c r="L254" s="214">
        <v>92.436999999999998</v>
      </c>
      <c r="M254" s="215">
        <v>2019.9</v>
      </c>
      <c r="N254" s="215">
        <v>4769.8</v>
      </c>
      <c r="O254" s="214">
        <v>71.650000000000006</v>
      </c>
      <c r="P254" s="215">
        <v>141.04</v>
      </c>
      <c r="Q254" s="214">
        <v>0.90590000000000004</v>
      </c>
      <c r="R254" s="216">
        <v>0.78549999999999998</v>
      </c>
    </row>
    <row r="255" spans="2:18" x14ac:dyDescent="0.3">
      <c r="B255" s="200">
        <v>45288</v>
      </c>
      <c r="C255" s="209">
        <v>90.016000000000005</v>
      </c>
      <c r="D255" s="210">
        <v>4.4800000000000004</v>
      </c>
      <c r="E255" s="211">
        <v>95.765000000000001</v>
      </c>
      <c r="F255" s="212">
        <v>4.048</v>
      </c>
      <c r="G255" s="211">
        <v>97.822999999999993</v>
      </c>
      <c r="H255" s="212">
        <v>0.47499999999999998</v>
      </c>
      <c r="I255" s="211">
        <v>83.2734375</v>
      </c>
      <c r="J255" s="212">
        <v>3.8570000000000002</v>
      </c>
      <c r="K255" s="213">
        <v>79.069000000000003</v>
      </c>
      <c r="L255" s="214">
        <v>92.436999999999998</v>
      </c>
      <c r="M255" s="215">
        <v>2027.1</v>
      </c>
      <c r="N255" s="215">
        <v>4783.3999999999996</v>
      </c>
      <c r="O255" s="214">
        <v>71.77</v>
      </c>
      <c r="P255" s="215">
        <v>141.41</v>
      </c>
      <c r="Q255" s="214">
        <v>0.90410000000000001</v>
      </c>
      <c r="R255" s="216">
        <v>0.78539999999999999</v>
      </c>
    </row>
    <row r="256" spans="2:18" x14ac:dyDescent="0.3">
      <c r="B256" s="200">
        <v>45287</v>
      </c>
      <c r="C256" s="209">
        <v>90.057000000000002</v>
      </c>
      <c r="D256" s="210">
        <v>4.4729999999999999</v>
      </c>
      <c r="E256" s="211">
        <v>95.834999999999994</v>
      </c>
      <c r="F256" s="212">
        <v>4.0259999999999998</v>
      </c>
      <c r="G256" s="211">
        <v>97.698999999999998</v>
      </c>
      <c r="H256" s="212">
        <v>0.49099999999999999</v>
      </c>
      <c r="I256" s="211">
        <v>83.578125</v>
      </c>
      <c r="J256" s="212">
        <v>3.806</v>
      </c>
      <c r="K256" s="213">
        <v>79.182000000000002</v>
      </c>
      <c r="L256" s="214">
        <v>93.126999999999995</v>
      </c>
      <c r="M256" s="215">
        <v>2058.3000000000002</v>
      </c>
      <c r="N256" s="215">
        <v>4781.6000000000004</v>
      </c>
      <c r="O256" s="214">
        <v>74.11</v>
      </c>
      <c r="P256" s="215">
        <v>141.83000000000001</v>
      </c>
      <c r="Q256" s="214">
        <v>0.90049999999999997</v>
      </c>
      <c r="R256" s="216">
        <v>0.78139999999999998</v>
      </c>
    </row>
    <row r="257" spans="2:18" x14ac:dyDescent="0.3">
      <c r="B257" s="200">
        <v>45286</v>
      </c>
      <c r="C257" s="209">
        <v>89.233000000000004</v>
      </c>
      <c r="D257" s="210">
        <v>4.6020000000000003</v>
      </c>
      <c r="E257" s="211">
        <v>95.48</v>
      </c>
      <c r="F257" s="212">
        <v>4.1239999999999997</v>
      </c>
      <c r="G257" s="211">
        <v>97.552000000000007</v>
      </c>
      <c r="H257" s="212">
        <v>0.51</v>
      </c>
      <c r="I257" s="211">
        <v>82.953125</v>
      </c>
      <c r="J257" s="212">
        <v>3.9079999999999999</v>
      </c>
      <c r="K257" s="213">
        <v>79.47</v>
      </c>
      <c r="L257" s="214">
        <v>93.947000000000003</v>
      </c>
      <c r="M257" s="215">
        <v>2066.1999999999998</v>
      </c>
      <c r="N257" s="215">
        <v>4774.8</v>
      </c>
      <c r="O257" s="214">
        <v>75.569999999999993</v>
      </c>
      <c r="P257" s="215">
        <v>142.4</v>
      </c>
      <c r="Q257" s="214">
        <v>0.90559999999999996</v>
      </c>
      <c r="R257" s="216">
        <v>0.78590000000000004</v>
      </c>
    </row>
    <row r="258" spans="2:18" x14ac:dyDescent="0.3">
      <c r="B258" s="200">
        <v>45282</v>
      </c>
      <c r="C258" s="209">
        <v>89.301000000000002</v>
      </c>
      <c r="D258" s="210">
        <v>4.5910000000000002</v>
      </c>
      <c r="E258" s="211">
        <v>95.552000000000007</v>
      </c>
      <c r="F258" s="212">
        <v>4.1029999999999998</v>
      </c>
      <c r="G258" s="211">
        <v>97.611999999999995</v>
      </c>
      <c r="H258" s="212">
        <v>0.502</v>
      </c>
      <c r="I258" s="211">
        <v>82.9609375</v>
      </c>
      <c r="J258" s="212">
        <v>3.9060000000000001</v>
      </c>
      <c r="K258" s="213">
        <v>79.037999999999997</v>
      </c>
      <c r="L258" s="214">
        <v>93.483999999999995</v>
      </c>
      <c r="M258" s="215">
        <v>2034</v>
      </c>
      <c r="N258" s="215">
        <v>4754.6000000000004</v>
      </c>
      <c r="O258" s="214">
        <v>73.56</v>
      </c>
      <c r="P258" s="215">
        <v>142.41</v>
      </c>
      <c r="Q258" s="214">
        <v>0.90800000000000003</v>
      </c>
      <c r="R258" s="216">
        <v>0.78739999999999999</v>
      </c>
    </row>
    <row r="259" spans="2:18" x14ac:dyDescent="0.3">
      <c r="B259" s="200">
        <v>45281</v>
      </c>
      <c r="C259" s="209">
        <v>89.408000000000001</v>
      </c>
      <c r="D259" s="210">
        <v>4.5739999999999998</v>
      </c>
      <c r="E259" s="211">
        <v>95.462000000000003</v>
      </c>
      <c r="F259" s="212">
        <v>4.1269999999999998</v>
      </c>
      <c r="G259" s="211">
        <v>97.802999999999997</v>
      </c>
      <c r="H259" s="212">
        <v>0.47699999999999998</v>
      </c>
      <c r="I259" s="211">
        <v>82.9921875</v>
      </c>
      <c r="J259" s="212">
        <v>3.8969999999999998</v>
      </c>
      <c r="K259" s="213">
        <v>78.902000000000001</v>
      </c>
      <c r="L259" s="214">
        <v>93.180999999999997</v>
      </c>
      <c r="M259" s="215">
        <v>2017.1</v>
      </c>
      <c r="N259" s="215">
        <v>4746.8</v>
      </c>
      <c r="O259" s="214">
        <v>73.89</v>
      </c>
      <c r="P259" s="215">
        <v>142.12</v>
      </c>
      <c r="Q259" s="214">
        <v>0.90820000000000001</v>
      </c>
      <c r="R259" s="216">
        <v>0.78800000000000003</v>
      </c>
    </row>
    <row r="260" spans="2:18" x14ac:dyDescent="0.3">
      <c r="B260" s="200">
        <v>45280</v>
      </c>
      <c r="C260" s="209">
        <v>89.552000000000007</v>
      </c>
      <c r="D260" s="210">
        <v>4.5490000000000004</v>
      </c>
      <c r="E260" s="211">
        <v>95.51</v>
      </c>
      <c r="F260" s="212">
        <v>4.1109999999999998</v>
      </c>
      <c r="G260" s="211">
        <v>97.941999999999993</v>
      </c>
      <c r="H260" s="212">
        <v>0.45900000000000002</v>
      </c>
      <c r="I260" s="211">
        <v>83.2265625</v>
      </c>
      <c r="J260" s="212">
        <v>3.8580000000000001</v>
      </c>
      <c r="K260" s="213">
        <v>78.867000000000004</v>
      </c>
      <c r="L260" s="214">
        <v>93.132999999999996</v>
      </c>
      <c r="M260" s="215">
        <v>1982.8</v>
      </c>
      <c r="N260" s="215">
        <v>4698.3999999999996</v>
      </c>
      <c r="O260" s="214">
        <v>74.22</v>
      </c>
      <c r="P260" s="215">
        <v>143.57</v>
      </c>
      <c r="Q260" s="214">
        <v>0.91390000000000005</v>
      </c>
      <c r="R260" s="216">
        <v>0.79120000000000001</v>
      </c>
    </row>
    <row r="261" spans="2:18" x14ac:dyDescent="0.3">
      <c r="B261" s="200">
        <v>45279</v>
      </c>
      <c r="C261" s="209">
        <v>89.078000000000003</v>
      </c>
      <c r="D261" s="210">
        <v>4.6239999999999997</v>
      </c>
      <c r="E261" s="211">
        <v>95.265000000000001</v>
      </c>
      <c r="F261" s="212">
        <v>4.1779999999999999</v>
      </c>
      <c r="G261" s="211">
        <v>97.477000000000004</v>
      </c>
      <c r="H261" s="212">
        <v>0.51900000000000002</v>
      </c>
      <c r="I261" s="211">
        <v>82.6953125</v>
      </c>
      <c r="J261" s="212">
        <v>3.9449999999999998</v>
      </c>
      <c r="K261" s="213">
        <v>78.066000000000003</v>
      </c>
      <c r="L261" s="214">
        <v>92.861999999999995</v>
      </c>
      <c r="M261" s="215">
        <v>2021</v>
      </c>
      <c r="N261" s="215">
        <v>4768.3999999999996</v>
      </c>
      <c r="O261" s="214">
        <v>73.44</v>
      </c>
      <c r="P261" s="215">
        <v>143.84</v>
      </c>
      <c r="Q261" s="214">
        <v>0.91069999999999995</v>
      </c>
      <c r="R261" s="216">
        <v>0.78539999999999999</v>
      </c>
    </row>
    <row r="262" spans="2:18" x14ac:dyDescent="0.3">
      <c r="B262" s="200">
        <v>45278</v>
      </c>
      <c r="C262" s="209">
        <v>89.058999999999997</v>
      </c>
      <c r="D262" s="210">
        <v>4.6260000000000003</v>
      </c>
      <c r="E262" s="211">
        <v>95.317999999999998</v>
      </c>
      <c r="F262" s="212">
        <v>4.1619999999999999</v>
      </c>
      <c r="G262" s="211">
        <v>97.13</v>
      </c>
      <c r="H262" s="212">
        <v>0.56399999999999995</v>
      </c>
      <c r="I262" s="211">
        <v>82.6875</v>
      </c>
      <c r="J262" s="212">
        <v>3.9449999999999998</v>
      </c>
      <c r="K262" s="213">
        <v>77.772999999999996</v>
      </c>
      <c r="L262" s="214">
        <v>91.915000000000006</v>
      </c>
      <c r="M262" s="215">
        <v>1982.4</v>
      </c>
      <c r="N262" s="215">
        <v>4740.6000000000004</v>
      </c>
      <c r="O262" s="214">
        <v>72.47</v>
      </c>
      <c r="P262" s="215">
        <v>142.78</v>
      </c>
      <c r="Q262" s="214">
        <v>0.91549999999999998</v>
      </c>
      <c r="R262" s="216">
        <v>0.79069999999999996</v>
      </c>
    </row>
    <row r="263" spans="2:18" x14ac:dyDescent="0.3">
      <c r="B263" s="200">
        <v>45275</v>
      </c>
      <c r="C263" s="209">
        <v>89.174000000000007</v>
      </c>
      <c r="D263" s="210">
        <v>4.6070000000000002</v>
      </c>
      <c r="E263" s="211">
        <v>95.316000000000003</v>
      </c>
      <c r="F263" s="212">
        <v>4.1619999999999999</v>
      </c>
      <c r="G263" s="211">
        <v>96.998999999999995</v>
      </c>
      <c r="H263" s="212">
        <v>0.58099999999999996</v>
      </c>
      <c r="I263" s="211">
        <v>82.796875</v>
      </c>
      <c r="J263" s="212">
        <v>3.9260000000000002</v>
      </c>
      <c r="K263" s="213">
        <v>77.846999999999994</v>
      </c>
      <c r="L263" s="214">
        <v>92.18</v>
      </c>
      <c r="M263" s="215">
        <v>1985.1</v>
      </c>
      <c r="N263" s="215">
        <v>4719.2</v>
      </c>
      <c r="O263" s="214">
        <v>71.430000000000007</v>
      </c>
      <c r="P263" s="215">
        <v>142.15</v>
      </c>
      <c r="Q263" s="214">
        <v>0.91779999999999995</v>
      </c>
      <c r="R263" s="216">
        <v>0.78859999999999997</v>
      </c>
    </row>
    <row r="264" spans="2:18" x14ac:dyDescent="0.3">
      <c r="B264" s="200">
        <v>45274</v>
      </c>
      <c r="C264" s="209">
        <v>89.242999999999995</v>
      </c>
      <c r="D264" s="210">
        <v>4.5960000000000001</v>
      </c>
      <c r="E264" s="211">
        <v>95.478999999999999</v>
      </c>
      <c r="F264" s="212">
        <v>4.1159999999999997</v>
      </c>
      <c r="G264" s="211">
        <v>97.18</v>
      </c>
      <c r="H264" s="212">
        <v>0.55700000000000005</v>
      </c>
      <c r="I264" s="211">
        <v>82.7734375</v>
      </c>
      <c r="J264" s="212">
        <v>3.9279999999999999</v>
      </c>
      <c r="K264" s="213">
        <v>77.224999999999994</v>
      </c>
      <c r="L264" s="214">
        <v>91.724999999999994</v>
      </c>
      <c r="M264" s="215">
        <v>2000.5</v>
      </c>
      <c r="N264" s="215">
        <v>4719.6000000000004</v>
      </c>
      <c r="O264" s="214">
        <v>71.58</v>
      </c>
      <c r="P264" s="215">
        <v>141.88999999999999</v>
      </c>
      <c r="Q264" s="214">
        <v>0.90959999999999996</v>
      </c>
      <c r="R264" s="216">
        <v>0.7833</v>
      </c>
    </row>
    <row r="265" spans="2:18" x14ac:dyDescent="0.3">
      <c r="B265" s="200">
        <v>45273</v>
      </c>
      <c r="C265" s="209">
        <v>88.613</v>
      </c>
      <c r="D265" s="210">
        <v>4.6950000000000003</v>
      </c>
      <c r="E265" s="211">
        <v>95.185000000000002</v>
      </c>
      <c r="F265" s="212">
        <v>4.1950000000000003</v>
      </c>
      <c r="G265" s="211">
        <v>97.010999999999996</v>
      </c>
      <c r="H265" s="212">
        <v>0.57899999999999996</v>
      </c>
      <c r="I265" s="211">
        <v>82.2421875</v>
      </c>
      <c r="J265" s="212">
        <v>4.0140000000000002</v>
      </c>
      <c r="K265" s="213">
        <v>76.972999999999999</v>
      </c>
      <c r="L265" s="214">
        <v>90.728999999999999</v>
      </c>
      <c r="M265" s="215">
        <v>1947.5</v>
      </c>
      <c r="N265" s="215">
        <v>4707.1000000000004</v>
      </c>
      <c r="O265" s="214">
        <v>69.47</v>
      </c>
      <c r="P265" s="215">
        <v>142.88999999999999</v>
      </c>
      <c r="Q265" s="214">
        <v>0.91959999999999997</v>
      </c>
      <c r="R265" s="216">
        <v>0.79249999999999998</v>
      </c>
    </row>
    <row r="266" spans="2:18" x14ac:dyDescent="0.3">
      <c r="B266" s="200">
        <v>45272</v>
      </c>
      <c r="C266" s="209">
        <v>87.307000000000002</v>
      </c>
      <c r="D266" s="210">
        <v>4.9039999999999999</v>
      </c>
      <c r="E266" s="211">
        <v>94.263999999999996</v>
      </c>
      <c r="F266" s="212">
        <v>4.45</v>
      </c>
      <c r="G266" s="211">
        <v>96.796000000000006</v>
      </c>
      <c r="H266" s="212">
        <v>0.60699999999999998</v>
      </c>
      <c r="I266" s="211">
        <v>81.0390625</v>
      </c>
      <c r="J266" s="212">
        <v>4.2149999999999999</v>
      </c>
      <c r="K266" s="213">
        <v>76.174999999999997</v>
      </c>
      <c r="L266" s="214">
        <v>90.206999999999994</v>
      </c>
      <c r="M266" s="215">
        <v>1881.3</v>
      </c>
      <c r="N266" s="215">
        <v>4643.7</v>
      </c>
      <c r="O266" s="214">
        <v>68.61</v>
      </c>
      <c r="P266" s="215">
        <v>145.44999999999999</v>
      </c>
      <c r="Q266" s="214">
        <v>0.9264</v>
      </c>
      <c r="R266" s="216">
        <v>0.79600000000000004</v>
      </c>
    </row>
    <row r="267" spans="2:18" x14ac:dyDescent="0.3">
      <c r="B267" s="200">
        <v>45271</v>
      </c>
      <c r="C267" s="209">
        <v>87.013000000000005</v>
      </c>
      <c r="D267" s="210">
        <v>4.952</v>
      </c>
      <c r="E267" s="211">
        <v>94.337999999999994</v>
      </c>
      <c r="F267" s="212">
        <v>4.4279999999999999</v>
      </c>
      <c r="G267" s="211">
        <v>96.513999999999996</v>
      </c>
      <c r="H267" s="212">
        <v>0.64400000000000002</v>
      </c>
      <c r="I267" s="211">
        <v>80.8359375</v>
      </c>
      <c r="J267" s="212">
        <v>4.2480000000000002</v>
      </c>
      <c r="K267" s="213">
        <v>75.581000000000003</v>
      </c>
      <c r="L267" s="214">
        <v>89.804000000000002</v>
      </c>
      <c r="M267" s="215">
        <v>1883.7</v>
      </c>
      <c r="N267" s="215">
        <v>4622.3999999999996</v>
      </c>
      <c r="O267" s="214">
        <v>71.319999999999993</v>
      </c>
      <c r="P267" s="215">
        <v>146.16</v>
      </c>
      <c r="Q267" s="214">
        <v>0.92900000000000005</v>
      </c>
      <c r="R267" s="216">
        <v>0.79649999999999999</v>
      </c>
    </row>
    <row r="268" spans="2:18" x14ac:dyDescent="0.3">
      <c r="B268" s="200">
        <v>45268</v>
      </c>
      <c r="C268" s="209">
        <v>87.099000000000004</v>
      </c>
      <c r="D268" s="210">
        <v>4.9370000000000003</v>
      </c>
      <c r="E268" s="211">
        <v>94.33</v>
      </c>
      <c r="F268" s="212">
        <v>4.43</v>
      </c>
      <c r="G268" s="211">
        <v>96.504999999999995</v>
      </c>
      <c r="H268" s="212">
        <v>0.64500000000000002</v>
      </c>
      <c r="I268" s="211">
        <v>80.8671875</v>
      </c>
      <c r="J268" s="212">
        <v>4.242</v>
      </c>
      <c r="K268" s="213">
        <v>75.775999999999996</v>
      </c>
      <c r="L268" s="214">
        <v>89.77</v>
      </c>
      <c r="M268" s="215">
        <v>1880.8</v>
      </c>
      <c r="N268" s="215">
        <v>4604.3999999999996</v>
      </c>
      <c r="O268" s="214">
        <v>71.23</v>
      </c>
      <c r="P268" s="215">
        <v>144.94999999999999</v>
      </c>
      <c r="Q268" s="214">
        <v>0.92910000000000004</v>
      </c>
      <c r="R268" s="216">
        <v>0.79690000000000005</v>
      </c>
    </row>
    <row r="269" spans="2:18" x14ac:dyDescent="0.3">
      <c r="B269" s="200">
        <v>45267</v>
      </c>
      <c r="C269" s="209">
        <v>87.575000000000003</v>
      </c>
      <c r="D269" s="210">
        <v>4.859</v>
      </c>
      <c r="E269" s="211">
        <v>94.572000000000003</v>
      </c>
      <c r="F269" s="212">
        <v>4.3609999999999998</v>
      </c>
      <c r="G269" s="211">
        <v>96.563000000000002</v>
      </c>
      <c r="H269" s="212">
        <v>0.63700000000000001</v>
      </c>
      <c r="I269" s="211">
        <v>81.359375</v>
      </c>
      <c r="J269" s="212">
        <v>4.1559999999999997</v>
      </c>
      <c r="K269" s="213">
        <v>76.182000000000002</v>
      </c>
      <c r="L269" s="214">
        <v>90.691999999999993</v>
      </c>
      <c r="M269" s="215">
        <v>1868.3</v>
      </c>
      <c r="N269" s="215">
        <v>4585.6000000000004</v>
      </c>
      <c r="O269" s="214">
        <v>69.34</v>
      </c>
      <c r="P269" s="215">
        <v>144.13</v>
      </c>
      <c r="Q269" s="214">
        <v>0.9264</v>
      </c>
      <c r="R269" s="216">
        <v>0.79400000000000004</v>
      </c>
    </row>
    <row r="270" spans="2:18" x14ac:dyDescent="0.3">
      <c r="B270" s="200">
        <v>45266</v>
      </c>
      <c r="C270" s="209">
        <v>87.870999999999995</v>
      </c>
      <c r="D270" s="210">
        <v>4.8099999999999996</v>
      </c>
      <c r="E270" s="211">
        <v>94.658000000000001</v>
      </c>
      <c r="F270" s="212">
        <v>4.335</v>
      </c>
      <c r="G270" s="211">
        <v>97.465999999999994</v>
      </c>
      <c r="H270" s="212">
        <v>0.51900000000000002</v>
      </c>
      <c r="I270" s="211">
        <v>81.5859375</v>
      </c>
      <c r="J270" s="212">
        <v>4.117</v>
      </c>
      <c r="K270" s="213">
        <v>76.319000000000003</v>
      </c>
      <c r="L270" s="214">
        <v>90.688999999999993</v>
      </c>
      <c r="M270" s="215">
        <v>1852.1</v>
      </c>
      <c r="N270" s="215">
        <v>4549.3</v>
      </c>
      <c r="O270" s="214">
        <v>69.38</v>
      </c>
      <c r="P270" s="215">
        <v>147.31</v>
      </c>
      <c r="Q270" s="214">
        <v>0.92900000000000005</v>
      </c>
      <c r="R270" s="216">
        <v>0.79620000000000002</v>
      </c>
    </row>
    <row r="271" spans="2:18" x14ac:dyDescent="0.3">
      <c r="B271" s="200">
        <v>45265</v>
      </c>
      <c r="C271" s="209">
        <v>87.481999999999999</v>
      </c>
      <c r="D271" s="210">
        <v>4.8719999999999999</v>
      </c>
      <c r="E271" s="211">
        <v>94.491</v>
      </c>
      <c r="F271" s="212">
        <v>4.38</v>
      </c>
      <c r="G271" s="211">
        <v>97.287999999999997</v>
      </c>
      <c r="H271" s="212">
        <v>0.54200000000000004</v>
      </c>
      <c r="I271" s="211">
        <v>81.2421875</v>
      </c>
      <c r="J271" s="212">
        <v>4.1740000000000004</v>
      </c>
      <c r="K271" s="213">
        <v>75.885999999999996</v>
      </c>
      <c r="L271" s="214">
        <v>90.314999999999998</v>
      </c>
      <c r="M271" s="215">
        <v>1856</v>
      </c>
      <c r="N271" s="215">
        <v>4567.2</v>
      </c>
      <c r="O271" s="214">
        <v>72.319999999999993</v>
      </c>
      <c r="P271" s="215">
        <v>147.15</v>
      </c>
      <c r="Q271" s="214">
        <v>0.92620000000000002</v>
      </c>
      <c r="R271" s="216">
        <v>0.79390000000000005</v>
      </c>
    </row>
    <row r="272" spans="2:18" x14ac:dyDescent="0.3">
      <c r="B272" s="200">
        <v>45264</v>
      </c>
      <c r="C272" s="209">
        <v>87.036000000000001</v>
      </c>
      <c r="D272" s="210">
        <v>4.944</v>
      </c>
      <c r="E272" s="211">
        <v>94.38</v>
      </c>
      <c r="F272" s="212">
        <v>4.41</v>
      </c>
      <c r="G272" s="211">
        <v>97.087000000000003</v>
      </c>
      <c r="H272" s="212">
        <v>0.56799999999999995</v>
      </c>
      <c r="I272" s="211">
        <v>80.71875</v>
      </c>
      <c r="J272" s="212">
        <v>4.2610000000000001</v>
      </c>
      <c r="K272" s="213">
        <v>74.977000000000004</v>
      </c>
      <c r="L272" s="214">
        <v>89.367000000000004</v>
      </c>
      <c r="M272" s="215">
        <v>1882</v>
      </c>
      <c r="N272" s="215">
        <v>4569.8</v>
      </c>
      <c r="O272" s="214">
        <v>73.040000000000006</v>
      </c>
      <c r="P272" s="215">
        <v>147.21</v>
      </c>
      <c r="Q272" s="214">
        <v>0.92279999999999995</v>
      </c>
      <c r="R272" s="216">
        <v>0.79159999999999997</v>
      </c>
    </row>
    <row r="273" spans="2:18" x14ac:dyDescent="0.3">
      <c r="B273" s="200">
        <v>45261</v>
      </c>
      <c r="C273" s="209">
        <v>87.325999999999993</v>
      </c>
      <c r="D273" s="210">
        <v>4.8959999999999999</v>
      </c>
      <c r="E273" s="211">
        <v>94.64</v>
      </c>
      <c r="F273" s="212">
        <v>4.3369999999999997</v>
      </c>
      <c r="G273" s="211">
        <v>97.024000000000001</v>
      </c>
      <c r="H273" s="212">
        <v>0.57599999999999996</v>
      </c>
      <c r="I273" s="211">
        <v>81.1015625</v>
      </c>
      <c r="J273" s="212">
        <v>4.1959999999999997</v>
      </c>
      <c r="K273" s="213">
        <v>75.284000000000006</v>
      </c>
      <c r="L273" s="214">
        <v>89.575999999999993</v>
      </c>
      <c r="M273" s="215">
        <v>1862.6</v>
      </c>
      <c r="N273" s="215">
        <v>4594.6000000000004</v>
      </c>
      <c r="O273" s="214">
        <v>74.069999999999993</v>
      </c>
      <c r="P273" s="215">
        <v>146.82</v>
      </c>
      <c r="Q273" s="214">
        <v>0.91879999999999995</v>
      </c>
      <c r="R273" s="216">
        <v>0.78680000000000005</v>
      </c>
    </row>
    <row r="274" spans="2:18" x14ac:dyDescent="0.3">
      <c r="B274" s="200">
        <v>45260</v>
      </c>
      <c r="C274" s="209">
        <v>86.570999999999998</v>
      </c>
      <c r="D274" s="210">
        <v>5.0179999999999998</v>
      </c>
      <c r="E274" s="211">
        <v>94.204999999999998</v>
      </c>
      <c r="F274" s="212">
        <v>4.4569999999999999</v>
      </c>
      <c r="G274" s="211">
        <v>97.236999999999995</v>
      </c>
      <c r="H274" s="212">
        <v>0.54800000000000004</v>
      </c>
      <c r="I274" s="211">
        <v>80.28125</v>
      </c>
      <c r="J274" s="212">
        <v>4.3310000000000004</v>
      </c>
      <c r="K274" s="213">
        <v>75.064999999999998</v>
      </c>
      <c r="L274" s="214">
        <v>88.631</v>
      </c>
      <c r="M274" s="215">
        <v>1809</v>
      </c>
      <c r="N274" s="215">
        <v>4567.8</v>
      </c>
      <c r="O274" s="214">
        <v>75.959999999999994</v>
      </c>
      <c r="P274" s="215">
        <v>148.19999999999999</v>
      </c>
      <c r="Q274" s="214">
        <v>0.91839999999999999</v>
      </c>
      <c r="R274" s="216">
        <v>0.79220000000000002</v>
      </c>
    </row>
    <row r="275" spans="2:18" x14ac:dyDescent="0.3">
      <c r="B275" s="200">
        <v>45259</v>
      </c>
      <c r="C275" s="209">
        <v>86.682000000000002</v>
      </c>
      <c r="D275" s="210">
        <v>4.9980000000000002</v>
      </c>
      <c r="E275" s="211">
        <v>94.304000000000002</v>
      </c>
      <c r="F275" s="212">
        <v>4.4260000000000002</v>
      </c>
      <c r="G275" s="211">
        <v>97.305999999999997</v>
      </c>
      <c r="H275" s="212">
        <v>0.53900000000000003</v>
      </c>
      <c r="I275" s="211">
        <v>80.6640625</v>
      </c>
      <c r="J275" s="212">
        <v>4.266</v>
      </c>
      <c r="K275" s="213">
        <v>75.489999999999995</v>
      </c>
      <c r="L275" s="214">
        <v>89.028999999999996</v>
      </c>
      <c r="M275" s="215">
        <v>1803.8</v>
      </c>
      <c r="N275" s="215">
        <v>4550.6000000000004</v>
      </c>
      <c r="O275" s="214">
        <v>77.86</v>
      </c>
      <c r="P275" s="215">
        <v>147.24</v>
      </c>
      <c r="Q275" s="214">
        <v>0.91159999999999997</v>
      </c>
      <c r="R275" s="216">
        <v>0.78769999999999996</v>
      </c>
    </row>
    <row r="276" spans="2:18" x14ac:dyDescent="0.3">
      <c r="B276" s="200">
        <v>45258</v>
      </c>
      <c r="C276" s="209">
        <v>86.156000000000006</v>
      </c>
      <c r="D276" s="210">
        <v>5.0839999999999996</v>
      </c>
      <c r="E276" s="211">
        <v>93.903000000000006</v>
      </c>
      <c r="F276" s="212">
        <v>4.5369999999999999</v>
      </c>
      <c r="G276" s="211">
        <v>96.575999999999993</v>
      </c>
      <c r="H276" s="212">
        <v>0.63400000000000001</v>
      </c>
      <c r="I276" s="211">
        <v>80.2734375</v>
      </c>
      <c r="J276" s="212">
        <v>4.3310000000000004</v>
      </c>
      <c r="K276" s="213">
        <v>75.013000000000005</v>
      </c>
      <c r="L276" s="214">
        <v>88.488</v>
      </c>
      <c r="M276" s="215">
        <v>1792.8</v>
      </c>
      <c r="N276" s="215">
        <v>4554.8999999999996</v>
      </c>
      <c r="O276" s="214">
        <v>76.41</v>
      </c>
      <c r="P276" s="215">
        <v>147.47999999999999</v>
      </c>
      <c r="Q276" s="214">
        <v>0.90969999999999995</v>
      </c>
      <c r="R276" s="216">
        <v>0.78779999999999994</v>
      </c>
    </row>
    <row r="277" spans="2:18" x14ac:dyDescent="0.3">
      <c r="B277" s="200">
        <v>45257</v>
      </c>
      <c r="C277" s="209">
        <v>85.554000000000002</v>
      </c>
      <c r="D277" s="210">
        <v>5.1820000000000004</v>
      </c>
      <c r="E277" s="211">
        <v>93.484999999999999</v>
      </c>
      <c r="F277" s="212">
        <v>4.6520000000000001</v>
      </c>
      <c r="G277" s="211">
        <v>96.444999999999993</v>
      </c>
      <c r="H277" s="212">
        <v>0.65100000000000002</v>
      </c>
      <c r="I277" s="211">
        <v>79.796875</v>
      </c>
      <c r="J277" s="212">
        <v>4.4109999999999996</v>
      </c>
      <c r="K277" s="213">
        <v>74.807000000000002</v>
      </c>
      <c r="L277" s="214">
        <v>88.284000000000006</v>
      </c>
      <c r="M277" s="215">
        <v>1801.2</v>
      </c>
      <c r="N277" s="215">
        <v>4550.3999999999996</v>
      </c>
      <c r="O277" s="214">
        <v>74.86</v>
      </c>
      <c r="P277" s="215">
        <v>148.69</v>
      </c>
      <c r="Q277" s="214">
        <v>0.91290000000000004</v>
      </c>
      <c r="R277" s="216">
        <v>0.79190000000000005</v>
      </c>
    </row>
    <row r="278" spans="2:18" x14ac:dyDescent="0.3">
      <c r="B278" s="200">
        <v>45254</v>
      </c>
      <c r="C278" s="209">
        <v>85.096000000000004</v>
      </c>
      <c r="D278" s="210">
        <v>5.258</v>
      </c>
      <c r="E278" s="211">
        <v>93.328000000000003</v>
      </c>
      <c r="F278" s="212">
        <v>4.6950000000000003</v>
      </c>
      <c r="G278" s="211">
        <v>96.497</v>
      </c>
      <c r="H278" s="212">
        <v>0.64400000000000002</v>
      </c>
      <c r="I278" s="211">
        <v>79.328125</v>
      </c>
      <c r="J278" s="212">
        <v>4.49</v>
      </c>
      <c r="K278" s="213">
        <v>74.405000000000001</v>
      </c>
      <c r="L278" s="214">
        <v>87.527000000000001</v>
      </c>
      <c r="M278" s="215">
        <v>1807.5</v>
      </c>
      <c r="N278" s="215">
        <v>4559.3</v>
      </c>
      <c r="O278" s="214">
        <v>75.540000000000006</v>
      </c>
      <c r="P278" s="215">
        <v>149.44</v>
      </c>
      <c r="Q278" s="214">
        <v>0.91410000000000002</v>
      </c>
      <c r="R278" s="216">
        <v>0.79349999999999998</v>
      </c>
    </row>
    <row r="279" spans="2:18" x14ac:dyDescent="0.3">
      <c r="B279" s="200">
        <v>45252</v>
      </c>
      <c r="C279" s="209">
        <v>85.456000000000003</v>
      </c>
      <c r="D279" s="210">
        <v>5.1970000000000001</v>
      </c>
      <c r="E279" s="211">
        <v>93.551000000000002</v>
      </c>
      <c r="F279" s="212">
        <v>4.6310000000000002</v>
      </c>
      <c r="G279" s="211">
        <v>96.8</v>
      </c>
      <c r="H279" s="212">
        <v>0.60399999999999998</v>
      </c>
      <c r="I279" s="211">
        <v>79.6640625</v>
      </c>
      <c r="J279" s="212">
        <v>4.43</v>
      </c>
      <c r="K279" s="213">
        <v>75.102999999999994</v>
      </c>
      <c r="L279" s="214">
        <v>88.063999999999993</v>
      </c>
      <c r="M279" s="215">
        <v>1795.5</v>
      </c>
      <c r="N279" s="215">
        <v>4556.6000000000004</v>
      </c>
      <c r="O279" s="214">
        <v>77.099999999999994</v>
      </c>
      <c r="P279" s="215">
        <v>149.54</v>
      </c>
      <c r="Q279" s="214">
        <v>0.91839999999999999</v>
      </c>
      <c r="R279" s="216">
        <v>0.8004</v>
      </c>
    </row>
    <row r="280" spans="2:18" x14ac:dyDescent="0.3">
      <c r="B280" s="200">
        <v>45251</v>
      </c>
      <c r="C280" s="209">
        <v>85.314999999999998</v>
      </c>
      <c r="D280" s="210">
        <v>5.2190000000000003</v>
      </c>
      <c r="E280" s="211">
        <v>93.599000000000004</v>
      </c>
      <c r="F280" s="212">
        <v>4.6150000000000002</v>
      </c>
      <c r="G280" s="211">
        <v>96.974999999999994</v>
      </c>
      <c r="H280" s="212">
        <v>0.58099999999999996</v>
      </c>
      <c r="I280" s="211">
        <v>79.7734375</v>
      </c>
      <c r="J280" s="212">
        <v>4.4089999999999998</v>
      </c>
      <c r="K280" s="213">
        <v>75.376999999999995</v>
      </c>
      <c r="L280" s="214">
        <v>88.069000000000003</v>
      </c>
      <c r="M280" s="215">
        <v>1783.3</v>
      </c>
      <c r="N280" s="215">
        <v>4538.2</v>
      </c>
      <c r="O280" s="214">
        <v>77.77</v>
      </c>
      <c r="P280" s="215">
        <v>148.38999999999999</v>
      </c>
      <c r="Q280" s="214">
        <v>0.91649999999999998</v>
      </c>
      <c r="R280" s="216">
        <v>0.79749999999999999</v>
      </c>
    </row>
    <row r="281" spans="2:18" x14ac:dyDescent="0.3">
      <c r="B281" s="200">
        <v>45250</v>
      </c>
      <c r="C281" s="209">
        <v>85.12</v>
      </c>
      <c r="D281" s="210">
        <v>5.25</v>
      </c>
      <c r="E281" s="211">
        <v>93.483000000000004</v>
      </c>
      <c r="F281" s="212">
        <v>4.6449999999999996</v>
      </c>
      <c r="G281" s="211">
        <v>96.566999999999993</v>
      </c>
      <c r="H281" s="212">
        <v>0.63400000000000001</v>
      </c>
      <c r="I281" s="211">
        <v>79.5859375</v>
      </c>
      <c r="J281" s="212">
        <v>4.4400000000000004</v>
      </c>
      <c r="K281" s="213">
        <v>75.290999999999997</v>
      </c>
      <c r="L281" s="214">
        <v>87.888999999999996</v>
      </c>
      <c r="M281" s="215">
        <v>1807.1</v>
      </c>
      <c r="N281" s="215">
        <v>4547.3999999999996</v>
      </c>
      <c r="O281" s="214">
        <v>77.599999999999994</v>
      </c>
      <c r="P281" s="215">
        <v>148.38999999999999</v>
      </c>
      <c r="Q281" s="214">
        <v>0.91410000000000002</v>
      </c>
      <c r="R281" s="216">
        <v>0.79969999999999997</v>
      </c>
    </row>
    <row r="282" spans="2:18" x14ac:dyDescent="0.3">
      <c r="B282" s="200">
        <v>45247</v>
      </c>
      <c r="C282" s="209">
        <v>85.001000000000005</v>
      </c>
      <c r="D282" s="210">
        <v>5.2690000000000001</v>
      </c>
      <c r="E282" s="211">
        <v>93.384</v>
      </c>
      <c r="F282" s="212">
        <v>4.6710000000000003</v>
      </c>
      <c r="G282" s="211">
        <v>96.566000000000003</v>
      </c>
      <c r="H282" s="212">
        <v>0.63400000000000001</v>
      </c>
      <c r="I282" s="211">
        <v>79.5078125</v>
      </c>
      <c r="J282" s="212">
        <v>4.452</v>
      </c>
      <c r="K282" s="213">
        <v>75.355999999999995</v>
      </c>
      <c r="L282" s="214">
        <v>87.796999999999997</v>
      </c>
      <c r="M282" s="215">
        <v>1797.8</v>
      </c>
      <c r="N282" s="215">
        <v>4514</v>
      </c>
      <c r="O282" s="214">
        <v>75.89</v>
      </c>
      <c r="P282" s="215">
        <v>149.63</v>
      </c>
      <c r="Q282" s="214">
        <v>0.91620000000000001</v>
      </c>
      <c r="R282" s="216">
        <v>0.80249999999999999</v>
      </c>
    </row>
    <row r="283" spans="2:18" x14ac:dyDescent="0.3">
      <c r="B283" s="200">
        <v>45246</v>
      </c>
      <c r="C283" s="209">
        <v>84.953000000000003</v>
      </c>
      <c r="D283" s="210">
        <v>5.2759999999999998</v>
      </c>
      <c r="E283" s="211">
        <v>93.406000000000006</v>
      </c>
      <c r="F283" s="212">
        <v>4.6639999999999997</v>
      </c>
      <c r="G283" s="211">
        <v>96.242999999999995</v>
      </c>
      <c r="H283" s="212">
        <v>0.67600000000000005</v>
      </c>
      <c r="I283" s="211">
        <v>79.5234375</v>
      </c>
      <c r="J283" s="212">
        <v>4.4470000000000001</v>
      </c>
      <c r="K283" s="213">
        <v>75.090999999999994</v>
      </c>
      <c r="L283" s="214">
        <v>87.831999999999994</v>
      </c>
      <c r="M283" s="215">
        <v>1773.8</v>
      </c>
      <c r="N283" s="215">
        <v>4508.2</v>
      </c>
      <c r="O283" s="214">
        <v>72.900000000000006</v>
      </c>
      <c r="P283" s="215">
        <v>150.72999999999999</v>
      </c>
      <c r="Q283" s="214">
        <v>0.92149999999999999</v>
      </c>
      <c r="R283" s="216">
        <v>0.80549999999999999</v>
      </c>
    </row>
    <row r="284" spans="2:18" x14ac:dyDescent="0.3">
      <c r="B284" s="200">
        <v>45245</v>
      </c>
      <c r="C284" s="209">
        <v>84.302000000000007</v>
      </c>
      <c r="D284" s="210">
        <v>5.383</v>
      </c>
      <c r="E284" s="211">
        <v>93.016000000000005</v>
      </c>
      <c r="F284" s="212">
        <v>4.7690000000000001</v>
      </c>
      <c r="G284" s="211">
        <v>96.150999999999996</v>
      </c>
      <c r="H284" s="212">
        <v>0.68799999999999994</v>
      </c>
      <c r="I284" s="211">
        <v>78.921875</v>
      </c>
      <c r="J284" s="212">
        <v>4.5490000000000004</v>
      </c>
      <c r="K284" s="213">
        <v>74.668999999999997</v>
      </c>
      <c r="L284" s="214">
        <v>87.2</v>
      </c>
      <c r="M284" s="215">
        <v>1801.2</v>
      </c>
      <c r="N284" s="215">
        <v>4502.8999999999996</v>
      </c>
      <c r="O284" s="214">
        <v>76.66</v>
      </c>
      <c r="P284" s="215">
        <v>151.36000000000001</v>
      </c>
      <c r="Q284" s="214">
        <v>0.92190000000000005</v>
      </c>
      <c r="R284" s="216">
        <v>0.8054</v>
      </c>
    </row>
    <row r="285" spans="2:18" x14ac:dyDescent="0.3">
      <c r="B285" s="200">
        <v>45244</v>
      </c>
      <c r="C285" s="209">
        <v>84.685000000000002</v>
      </c>
      <c r="D285" s="210">
        <v>5.3179999999999996</v>
      </c>
      <c r="E285" s="211">
        <v>93.305000000000007</v>
      </c>
      <c r="F285" s="212">
        <v>4.6879999999999997</v>
      </c>
      <c r="G285" s="211">
        <v>95.674000000000007</v>
      </c>
      <c r="H285" s="212">
        <v>0.751</v>
      </c>
      <c r="I285" s="211">
        <v>79.4375</v>
      </c>
      <c r="J285" s="212">
        <v>4.4589999999999996</v>
      </c>
      <c r="K285" s="213">
        <v>75.069999999999993</v>
      </c>
      <c r="L285" s="214">
        <v>87.391999999999996</v>
      </c>
      <c r="M285" s="215">
        <v>1798.3</v>
      </c>
      <c r="N285" s="215">
        <v>4495.7</v>
      </c>
      <c r="O285" s="214">
        <v>78.260000000000005</v>
      </c>
      <c r="P285" s="215">
        <v>150.37</v>
      </c>
      <c r="Q285" s="214">
        <v>0.91920000000000002</v>
      </c>
      <c r="R285" s="216">
        <v>0.8</v>
      </c>
    </row>
    <row r="286" spans="2:18" x14ac:dyDescent="0.3">
      <c r="B286" s="200">
        <v>45243</v>
      </c>
      <c r="C286" s="209">
        <v>82.963999999999999</v>
      </c>
      <c r="D286" s="210">
        <v>5.6079999999999997</v>
      </c>
      <c r="E286" s="211">
        <v>92.384</v>
      </c>
      <c r="F286" s="212">
        <v>4.944</v>
      </c>
      <c r="G286" s="211">
        <v>95.515000000000001</v>
      </c>
      <c r="H286" s="212">
        <v>0.77200000000000002</v>
      </c>
      <c r="I286" s="211">
        <v>78.2265625</v>
      </c>
      <c r="J286" s="212">
        <v>4.6669999999999998</v>
      </c>
      <c r="K286" s="213">
        <v>74.185000000000002</v>
      </c>
      <c r="L286" s="214">
        <v>86.394999999999996</v>
      </c>
      <c r="M286" s="215">
        <v>1705.5</v>
      </c>
      <c r="N286" s="215">
        <v>4411.6000000000004</v>
      </c>
      <c r="O286" s="214">
        <v>78.260000000000005</v>
      </c>
      <c r="P286" s="215">
        <v>151.72</v>
      </c>
      <c r="Q286" s="214">
        <v>0.93469999999999998</v>
      </c>
      <c r="R286" s="216">
        <v>0.81440000000000001</v>
      </c>
    </row>
    <row r="287" spans="2:18" x14ac:dyDescent="0.3">
      <c r="B287" s="200">
        <v>45240</v>
      </c>
      <c r="C287" s="209">
        <v>82.753</v>
      </c>
      <c r="D287" s="210">
        <v>5.6429999999999998</v>
      </c>
      <c r="E287" s="211">
        <v>92.325999999999993</v>
      </c>
      <c r="F287" s="212">
        <v>4.9589999999999996</v>
      </c>
      <c r="G287" s="211">
        <v>95.656000000000006</v>
      </c>
      <c r="H287" s="212">
        <v>0.753</v>
      </c>
      <c r="I287" s="211">
        <v>78.1328125</v>
      </c>
      <c r="J287" s="212">
        <v>4.6820000000000004</v>
      </c>
      <c r="K287" s="213">
        <v>74.072000000000003</v>
      </c>
      <c r="L287" s="214">
        <v>86.278000000000006</v>
      </c>
      <c r="M287" s="215">
        <v>1705.3</v>
      </c>
      <c r="N287" s="215">
        <v>4415.2</v>
      </c>
      <c r="O287" s="214">
        <v>77.17</v>
      </c>
      <c r="P287" s="215">
        <v>151.52000000000001</v>
      </c>
      <c r="Q287" s="214">
        <v>0.93579999999999997</v>
      </c>
      <c r="R287" s="216">
        <v>0.81779999999999997</v>
      </c>
    </row>
    <row r="288" spans="2:18" x14ac:dyDescent="0.3">
      <c r="B288" s="200">
        <v>45239</v>
      </c>
      <c r="C288" s="209">
        <v>82.722999999999999</v>
      </c>
      <c r="D288" s="210">
        <v>5.6470000000000002</v>
      </c>
      <c r="E288" s="211">
        <v>92.39</v>
      </c>
      <c r="F288" s="212">
        <v>4.9400000000000004</v>
      </c>
      <c r="G288" s="211">
        <v>95.75</v>
      </c>
      <c r="H288" s="212">
        <v>0.74</v>
      </c>
      <c r="I288" s="211">
        <v>78.3046875</v>
      </c>
      <c r="J288" s="212">
        <v>4.649</v>
      </c>
      <c r="K288" s="213">
        <v>74.406000000000006</v>
      </c>
      <c r="L288" s="214">
        <v>86.736999999999995</v>
      </c>
      <c r="M288" s="215">
        <v>1687.2</v>
      </c>
      <c r="N288" s="215">
        <v>4347.3999999999996</v>
      </c>
      <c r="O288" s="214">
        <v>75.739999999999995</v>
      </c>
      <c r="P288" s="215">
        <v>151.35</v>
      </c>
      <c r="Q288" s="214">
        <v>0.93740000000000001</v>
      </c>
      <c r="R288" s="216">
        <v>0.81810000000000005</v>
      </c>
    </row>
    <row r="289" spans="2:18" x14ac:dyDescent="0.3">
      <c r="B289" s="200">
        <v>45238</v>
      </c>
      <c r="C289" s="209">
        <v>83.683000000000007</v>
      </c>
      <c r="D289" s="210">
        <v>5.4820000000000002</v>
      </c>
      <c r="E289" s="211">
        <v>92.799000000000007</v>
      </c>
      <c r="F289" s="212">
        <v>4.8209999999999997</v>
      </c>
      <c r="G289" s="211">
        <v>95.575999999999993</v>
      </c>
      <c r="H289" s="212">
        <v>0.76300000000000001</v>
      </c>
      <c r="I289" s="211">
        <v>79.1640625</v>
      </c>
      <c r="J289" s="212">
        <v>4.5</v>
      </c>
      <c r="K289" s="213">
        <v>74.576999999999998</v>
      </c>
      <c r="L289" s="214">
        <v>86.917000000000002</v>
      </c>
      <c r="M289" s="215">
        <v>1714.1</v>
      </c>
      <c r="N289" s="215">
        <v>4382.8</v>
      </c>
      <c r="O289" s="214">
        <v>75.33</v>
      </c>
      <c r="P289" s="215">
        <v>150.97999999999999</v>
      </c>
      <c r="Q289" s="214">
        <v>0.93379999999999996</v>
      </c>
      <c r="R289" s="216">
        <v>0.81399999999999995</v>
      </c>
    </row>
    <row r="290" spans="2:18" x14ac:dyDescent="0.3">
      <c r="B290" s="200">
        <v>45237</v>
      </c>
      <c r="C290" s="209">
        <v>83.32</v>
      </c>
      <c r="D290" s="210">
        <v>5.5419999999999998</v>
      </c>
      <c r="E290" s="211">
        <v>92.724000000000004</v>
      </c>
      <c r="F290" s="212">
        <v>4.8410000000000002</v>
      </c>
      <c r="G290" s="211">
        <v>95.379000000000005</v>
      </c>
      <c r="H290" s="212">
        <v>0.78900000000000003</v>
      </c>
      <c r="I290" s="211">
        <v>78.7734375</v>
      </c>
      <c r="J290" s="212">
        <v>4.5659999999999998</v>
      </c>
      <c r="K290" s="213">
        <v>74.396000000000001</v>
      </c>
      <c r="L290" s="214">
        <v>86.498000000000005</v>
      </c>
      <c r="M290" s="215">
        <v>1733.2</v>
      </c>
      <c r="N290" s="215">
        <v>4378.3999999999996</v>
      </c>
      <c r="O290" s="214">
        <v>77.37</v>
      </c>
      <c r="P290" s="215">
        <v>150.37</v>
      </c>
      <c r="Q290" s="214">
        <v>0.93459999999999999</v>
      </c>
      <c r="R290" s="216">
        <v>0.81299999999999994</v>
      </c>
    </row>
    <row r="291" spans="2:18" x14ac:dyDescent="0.3">
      <c r="B291" s="200">
        <v>45236</v>
      </c>
      <c r="C291" s="209">
        <v>82.957999999999998</v>
      </c>
      <c r="D291" s="210">
        <v>5.6029999999999998</v>
      </c>
      <c r="E291" s="211">
        <v>92.548000000000002</v>
      </c>
      <c r="F291" s="212">
        <v>4.8890000000000002</v>
      </c>
      <c r="G291" s="211">
        <v>95.4</v>
      </c>
      <c r="H291" s="212">
        <v>0.78600000000000003</v>
      </c>
      <c r="I291" s="211">
        <v>78.3359375</v>
      </c>
      <c r="J291" s="212">
        <v>4.6399999999999997</v>
      </c>
      <c r="K291" s="213">
        <v>73.796999999999997</v>
      </c>
      <c r="L291" s="214">
        <v>85.915000000000006</v>
      </c>
      <c r="M291" s="215">
        <v>1737.9</v>
      </c>
      <c r="N291" s="215">
        <v>4366</v>
      </c>
      <c r="O291" s="214">
        <v>80.819999999999993</v>
      </c>
      <c r="P291" s="215">
        <v>150.07</v>
      </c>
      <c r="Q291" s="214">
        <v>0.93300000000000005</v>
      </c>
      <c r="R291" s="216">
        <v>0.81010000000000004</v>
      </c>
    </row>
    <row r="292" spans="2:18" x14ac:dyDescent="0.3">
      <c r="B292" s="200">
        <v>45233</v>
      </c>
      <c r="C292" s="209">
        <v>83.152000000000001</v>
      </c>
      <c r="D292" s="210">
        <v>5.569</v>
      </c>
      <c r="E292" s="211">
        <v>92.938000000000002</v>
      </c>
      <c r="F292" s="212">
        <v>4.7789999999999999</v>
      </c>
      <c r="G292" s="211">
        <v>95.02</v>
      </c>
      <c r="H292" s="212">
        <v>0.83699999999999997</v>
      </c>
      <c r="I292" s="211">
        <v>78.7734375</v>
      </c>
      <c r="J292" s="212">
        <v>4.5640000000000001</v>
      </c>
      <c r="K292" s="213">
        <v>74.275999999999996</v>
      </c>
      <c r="L292" s="214">
        <v>86.784000000000006</v>
      </c>
      <c r="M292" s="215">
        <v>1760.7</v>
      </c>
      <c r="N292" s="215">
        <v>4358.3</v>
      </c>
      <c r="O292" s="214">
        <v>80.510000000000005</v>
      </c>
      <c r="P292" s="215">
        <v>149.38999999999999</v>
      </c>
      <c r="Q292" s="214">
        <v>0.93189999999999995</v>
      </c>
      <c r="R292" s="216">
        <v>0.80769999999999997</v>
      </c>
    </row>
    <row r="293" spans="2:18" x14ac:dyDescent="0.3">
      <c r="B293" s="200">
        <v>45232</v>
      </c>
      <c r="C293" s="209">
        <v>82.314999999999998</v>
      </c>
      <c r="D293" s="210">
        <v>5.7119999999999997</v>
      </c>
      <c r="E293" s="211">
        <v>92.372</v>
      </c>
      <c r="F293" s="212">
        <v>4.9359999999999999</v>
      </c>
      <c r="G293" s="211">
        <v>95.018000000000001</v>
      </c>
      <c r="H293" s="212">
        <v>0.83699999999999997</v>
      </c>
      <c r="I293" s="211">
        <v>78.1796875</v>
      </c>
      <c r="J293" s="212">
        <v>4.6630000000000003</v>
      </c>
      <c r="K293" s="213">
        <v>73.718000000000004</v>
      </c>
      <c r="L293" s="214">
        <v>86.024000000000001</v>
      </c>
      <c r="M293" s="215">
        <v>1714.2</v>
      </c>
      <c r="N293" s="215">
        <v>4317.8</v>
      </c>
      <c r="O293" s="214">
        <v>82.46</v>
      </c>
      <c r="P293" s="215">
        <v>150.44999999999999</v>
      </c>
      <c r="Q293" s="214">
        <v>0.9415</v>
      </c>
      <c r="R293" s="216">
        <v>0.81950000000000001</v>
      </c>
    </row>
    <row r="294" spans="2:18" x14ac:dyDescent="0.3">
      <c r="B294" s="200">
        <v>45231</v>
      </c>
      <c r="C294" s="209">
        <v>81.772999999999996</v>
      </c>
      <c r="D294" s="210">
        <v>5.8029999999999999</v>
      </c>
      <c r="E294" s="211">
        <v>92.236999999999995</v>
      </c>
      <c r="F294" s="212">
        <v>4.97</v>
      </c>
      <c r="G294" s="211">
        <v>94.841999999999999</v>
      </c>
      <c r="H294" s="212">
        <v>0.86</v>
      </c>
      <c r="I294" s="211">
        <v>77.8125</v>
      </c>
      <c r="J294" s="212">
        <v>4.726</v>
      </c>
      <c r="K294" s="213">
        <v>73.078000000000003</v>
      </c>
      <c r="L294" s="214">
        <v>85.373999999999995</v>
      </c>
      <c r="M294" s="215">
        <v>1669.7</v>
      </c>
      <c r="N294" s="215">
        <v>4237.8999999999996</v>
      </c>
      <c r="O294" s="214">
        <v>80.44</v>
      </c>
      <c r="P294" s="215">
        <v>150.94999999999999</v>
      </c>
      <c r="Q294" s="214">
        <v>0.94599999999999995</v>
      </c>
      <c r="R294" s="216">
        <v>0.82289999999999996</v>
      </c>
    </row>
    <row r="295" spans="2:18" x14ac:dyDescent="0.3">
      <c r="B295" s="200">
        <v>45230</v>
      </c>
      <c r="C295" s="209">
        <v>80.623000000000005</v>
      </c>
      <c r="D295" s="210">
        <v>6.0019999999999998</v>
      </c>
      <c r="E295" s="211">
        <v>91.491</v>
      </c>
      <c r="F295" s="212">
        <v>5.1779999999999999</v>
      </c>
      <c r="G295" s="211">
        <v>95.010999999999996</v>
      </c>
      <c r="H295" s="212">
        <v>0.83699999999999997</v>
      </c>
      <c r="I295" s="211">
        <v>76.640625</v>
      </c>
      <c r="J295" s="212">
        <v>4.93</v>
      </c>
      <c r="K295" s="213">
        <v>72.991</v>
      </c>
      <c r="L295" s="214">
        <v>84.984999999999999</v>
      </c>
      <c r="M295" s="215">
        <v>1662.3</v>
      </c>
      <c r="N295" s="215">
        <v>4193.8</v>
      </c>
      <c r="O295" s="214">
        <v>81.02</v>
      </c>
      <c r="P295" s="215">
        <v>151.68</v>
      </c>
      <c r="Q295" s="214">
        <v>0.9456</v>
      </c>
      <c r="R295" s="216">
        <v>0.82279999999999998</v>
      </c>
    </row>
    <row r="296" spans="2:18" x14ac:dyDescent="0.3">
      <c r="B296" s="200">
        <v>45229</v>
      </c>
      <c r="C296" s="209">
        <v>80.784000000000006</v>
      </c>
      <c r="D296" s="210">
        <v>5.9729999999999999</v>
      </c>
      <c r="E296" s="211">
        <v>91.566999999999993</v>
      </c>
      <c r="F296" s="212">
        <v>5.1550000000000002</v>
      </c>
      <c r="G296" s="211">
        <v>95.286000000000001</v>
      </c>
      <c r="H296" s="212">
        <v>0.8</v>
      </c>
      <c r="I296" s="211">
        <v>76.84375</v>
      </c>
      <c r="J296" s="212">
        <v>4.8929999999999998</v>
      </c>
      <c r="K296" s="213">
        <v>72.742999999999995</v>
      </c>
      <c r="L296" s="214">
        <v>84.921999999999997</v>
      </c>
      <c r="M296" s="215">
        <v>1647.3</v>
      </c>
      <c r="N296" s="215">
        <v>4166.8</v>
      </c>
      <c r="O296" s="214">
        <v>82.31</v>
      </c>
      <c r="P296" s="215">
        <v>149.1</v>
      </c>
      <c r="Q296" s="214">
        <v>0.94199999999999995</v>
      </c>
      <c r="R296" s="216">
        <v>0.82169999999999999</v>
      </c>
    </row>
    <row r="297" spans="2:18" x14ac:dyDescent="0.3">
      <c r="B297" s="200">
        <v>45226</v>
      </c>
      <c r="C297" s="209">
        <v>81.206999999999994</v>
      </c>
      <c r="D297" s="210">
        <v>5.899</v>
      </c>
      <c r="E297" s="211">
        <v>91.798000000000002</v>
      </c>
      <c r="F297" s="212">
        <v>5.09</v>
      </c>
      <c r="G297" s="211">
        <v>95.343999999999994</v>
      </c>
      <c r="H297" s="212">
        <v>0.79200000000000004</v>
      </c>
      <c r="I297" s="211">
        <v>77.1796875</v>
      </c>
      <c r="J297" s="212">
        <v>4.8330000000000002</v>
      </c>
      <c r="K297" s="213">
        <v>72.84</v>
      </c>
      <c r="L297" s="214">
        <v>84.463999999999999</v>
      </c>
      <c r="M297" s="215">
        <v>1636.9</v>
      </c>
      <c r="N297" s="215">
        <v>4117.3999999999996</v>
      </c>
      <c r="O297" s="214">
        <v>85.54</v>
      </c>
      <c r="P297" s="215">
        <v>149.66</v>
      </c>
      <c r="Q297" s="214">
        <v>0.94650000000000001</v>
      </c>
      <c r="R297" s="216">
        <v>0.82489999999999997</v>
      </c>
    </row>
    <row r="298" spans="2:18" x14ac:dyDescent="0.3">
      <c r="B298" s="200">
        <v>45225</v>
      </c>
      <c r="C298" s="209">
        <v>81.087999999999994</v>
      </c>
      <c r="D298" s="210">
        <v>5.9189999999999996</v>
      </c>
      <c r="E298" s="211">
        <v>91.73</v>
      </c>
      <c r="F298" s="212">
        <v>5.1079999999999997</v>
      </c>
      <c r="G298" s="211">
        <v>95.406999999999996</v>
      </c>
      <c r="H298" s="212">
        <v>0.78300000000000003</v>
      </c>
      <c r="I298" s="211">
        <v>77.0546875</v>
      </c>
      <c r="J298" s="212">
        <v>4.851</v>
      </c>
      <c r="K298" s="213">
        <v>72.515000000000001</v>
      </c>
      <c r="L298" s="214">
        <v>84.052999999999997</v>
      </c>
      <c r="M298" s="215">
        <v>1657</v>
      </c>
      <c r="N298" s="215">
        <v>4137.2</v>
      </c>
      <c r="O298" s="214">
        <v>83.21</v>
      </c>
      <c r="P298" s="215">
        <v>150.4</v>
      </c>
      <c r="Q298" s="214">
        <v>0.94669999999999999</v>
      </c>
      <c r="R298" s="216">
        <v>0.82450000000000001</v>
      </c>
    </row>
    <row r="299" spans="2:18" x14ac:dyDescent="0.3">
      <c r="B299" s="200">
        <v>45224</v>
      </c>
      <c r="C299" s="209">
        <v>80.444999999999993</v>
      </c>
      <c r="D299" s="210">
        <v>6.0289999999999999</v>
      </c>
      <c r="E299" s="211">
        <v>91.373999999999995</v>
      </c>
      <c r="F299" s="212">
        <v>5.2039999999999997</v>
      </c>
      <c r="G299" s="211">
        <v>95.623999999999995</v>
      </c>
      <c r="H299" s="212">
        <v>0.754</v>
      </c>
      <c r="I299" s="211">
        <v>76.4140625</v>
      </c>
      <c r="J299" s="212">
        <v>4.9630000000000001</v>
      </c>
      <c r="K299" s="213">
        <v>72.436000000000007</v>
      </c>
      <c r="L299" s="214">
        <v>83.742000000000004</v>
      </c>
      <c r="M299" s="215">
        <v>1651.4</v>
      </c>
      <c r="N299" s="215">
        <v>4186.8</v>
      </c>
      <c r="O299" s="214">
        <v>85.39</v>
      </c>
      <c r="P299" s="215">
        <v>150.22999999999999</v>
      </c>
      <c r="Q299" s="214">
        <v>0.94640000000000002</v>
      </c>
      <c r="R299" s="216">
        <v>0.82569999999999999</v>
      </c>
    </row>
    <row r="300" spans="2:18" x14ac:dyDescent="0.3">
      <c r="B300" s="200">
        <v>45223</v>
      </c>
      <c r="C300" s="209">
        <v>81.146000000000001</v>
      </c>
      <c r="D300" s="210">
        <v>5.9050000000000002</v>
      </c>
      <c r="E300" s="211">
        <v>91.622</v>
      </c>
      <c r="F300" s="212">
        <v>5.1319999999999997</v>
      </c>
      <c r="G300" s="211">
        <v>95.744</v>
      </c>
      <c r="H300" s="212">
        <v>0.73799999999999999</v>
      </c>
      <c r="I300" s="211">
        <v>77.1484375</v>
      </c>
      <c r="J300" s="212">
        <v>4.8330000000000002</v>
      </c>
      <c r="K300" s="213">
        <v>72.808999999999997</v>
      </c>
      <c r="L300" s="214">
        <v>84.322000000000003</v>
      </c>
      <c r="M300" s="215">
        <v>1679.5</v>
      </c>
      <c r="N300" s="215">
        <v>4247.7</v>
      </c>
      <c r="O300" s="214">
        <v>83.74</v>
      </c>
      <c r="P300" s="215">
        <v>149.91</v>
      </c>
      <c r="Q300" s="214">
        <v>0.94430000000000003</v>
      </c>
      <c r="R300" s="216">
        <v>0.82240000000000002</v>
      </c>
    </row>
    <row r="301" spans="2:18" x14ac:dyDescent="0.3">
      <c r="B301" s="200">
        <v>45222</v>
      </c>
      <c r="C301" s="209">
        <v>80.804000000000002</v>
      </c>
      <c r="D301" s="210">
        <v>5.9640000000000004</v>
      </c>
      <c r="E301" s="211">
        <v>91.67</v>
      </c>
      <c r="F301" s="212">
        <v>5.117</v>
      </c>
      <c r="G301" s="211">
        <v>95.546000000000006</v>
      </c>
      <c r="H301" s="212">
        <v>0.76400000000000001</v>
      </c>
      <c r="I301" s="211">
        <v>77.0546875</v>
      </c>
      <c r="J301" s="212">
        <v>4.8479999999999999</v>
      </c>
      <c r="K301" s="213">
        <v>72.456000000000003</v>
      </c>
      <c r="L301" s="214">
        <v>84.23</v>
      </c>
      <c r="M301" s="215">
        <v>1665.9</v>
      </c>
      <c r="N301" s="215">
        <v>4217</v>
      </c>
      <c r="O301" s="214">
        <v>85.49</v>
      </c>
      <c r="P301" s="215">
        <v>149.71</v>
      </c>
      <c r="Q301" s="214">
        <v>0.93720000000000003</v>
      </c>
      <c r="R301" s="216">
        <v>0.81640000000000001</v>
      </c>
    </row>
    <row r="302" spans="2:18" x14ac:dyDescent="0.3">
      <c r="B302" s="200">
        <v>45219</v>
      </c>
      <c r="C302" s="209">
        <v>80.39</v>
      </c>
      <c r="D302" s="210">
        <v>6.0359999999999996</v>
      </c>
      <c r="E302" s="211">
        <v>91.203000000000003</v>
      </c>
      <c r="F302" s="212">
        <v>5.2469999999999999</v>
      </c>
      <c r="G302" s="211">
        <v>95.763999999999996</v>
      </c>
      <c r="H302" s="212">
        <v>0.73499999999999999</v>
      </c>
      <c r="I302" s="211">
        <v>76.6875</v>
      </c>
      <c r="J302" s="212">
        <v>4.9109999999999996</v>
      </c>
      <c r="K302" s="213">
        <v>72.126999999999995</v>
      </c>
      <c r="L302" s="214">
        <v>83.682000000000002</v>
      </c>
      <c r="M302" s="215">
        <v>1680.8</v>
      </c>
      <c r="N302" s="215">
        <v>4224.2</v>
      </c>
      <c r="O302" s="214">
        <v>88.75</v>
      </c>
      <c r="P302" s="215">
        <v>149.86000000000001</v>
      </c>
      <c r="Q302" s="214">
        <v>0.94389999999999996</v>
      </c>
      <c r="R302" s="216">
        <v>0.82210000000000005</v>
      </c>
    </row>
    <row r="303" spans="2:18" x14ac:dyDescent="0.3">
      <c r="B303" s="200">
        <v>45218</v>
      </c>
      <c r="C303" s="209">
        <v>80.078999999999994</v>
      </c>
      <c r="D303" s="210">
        <v>6.09</v>
      </c>
      <c r="E303" s="211">
        <v>91.14</v>
      </c>
      <c r="F303" s="212">
        <v>5.2629999999999999</v>
      </c>
      <c r="G303" s="211">
        <v>95.768000000000001</v>
      </c>
      <c r="H303" s="212">
        <v>0.73399999999999999</v>
      </c>
      <c r="I303" s="211">
        <v>76.203125</v>
      </c>
      <c r="J303" s="212">
        <v>4.9939999999999998</v>
      </c>
      <c r="K303" s="213">
        <v>71.932000000000002</v>
      </c>
      <c r="L303" s="214">
        <v>83.528999999999996</v>
      </c>
      <c r="M303" s="215">
        <v>1702.7</v>
      </c>
      <c r="N303" s="215">
        <v>4278</v>
      </c>
      <c r="O303" s="214">
        <v>89.37</v>
      </c>
      <c r="P303" s="215">
        <v>149.80000000000001</v>
      </c>
      <c r="Q303" s="214">
        <v>0.94499999999999995</v>
      </c>
      <c r="R303" s="216">
        <v>0.82350000000000001</v>
      </c>
    </row>
    <row r="304" spans="2:18" x14ac:dyDescent="0.3">
      <c r="B304" s="200">
        <v>45217</v>
      </c>
      <c r="C304" s="209">
        <v>80.587000000000003</v>
      </c>
      <c r="D304" s="210">
        <v>5.9980000000000002</v>
      </c>
      <c r="E304" s="211">
        <v>91.313999999999993</v>
      </c>
      <c r="F304" s="212">
        <v>5.21</v>
      </c>
      <c r="G304" s="211">
        <v>96.040999999999997</v>
      </c>
      <c r="H304" s="212">
        <v>0.69799999999999995</v>
      </c>
      <c r="I304" s="211">
        <v>76.5546875</v>
      </c>
      <c r="J304" s="212">
        <v>4.93</v>
      </c>
      <c r="K304" s="213">
        <v>72.03</v>
      </c>
      <c r="L304" s="214">
        <v>83.278000000000006</v>
      </c>
      <c r="M304" s="215">
        <v>1728.8</v>
      </c>
      <c r="N304" s="215">
        <v>4314.6000000000004</v>
      </c>
      <c r="O304" s="214">
        <v>88.32</v>
      </c>
      <c r="P304" s="215">
        <v>149.93</v>
      </c>
      <c r="Q304" s="214">
        <v>0.94910000000000005</v>
      </c>
      <c r="R304" s="216">
        <v>0.82369999999999999</v>
      </c>
    </row>
    <row r="305" spans="2:18" x14ac:dyDescent="0.3">
      <c r="B305" s="200">
        <v>45216</v>
      </c>
      <c r="C305" s="209">
        <v>81.156000000000006</v>
      </c>
      <c r="D305" s="210">
        <v>5.8979999999999997</v>
      </c>
      <c r="E305" s="211">
        <v>91.575000000000003</v>
      </c>
      <c r="F305" s="212">
        <v>5.1360000000000001</v>
      </c>
      <c r="G305" s="211">
        <v>96.284000000000006</v>
      </c>
      <c r="H305" s="212">
        <v>0.66600000000000004</v>
      </c>
      <c r="I305" s="211">
        <v>76.984375</v>
      </c>
      <c r="J305" s="212">
        <v>4.8540000000000001</v>
      </c>
      <c r="K305" s="213">
        <v>72.819000000000003</v>
      </c>
      <c r="L305" s="214">
        <v>83.867999999999995</v>
      </c>
      <c r="M305" s="215">
        <v>1766</v>
      </c>
      <c r="N305" s="215">
        <v>4373.2</v>
      </c>
      <c r="O305" s="214">
        <v>86.66</v>
      </c>
      <c r="P305" s="215">
        <v>149.81</v>
      </c>
      <c r="Q305" s="214">
        <v>0.94540000000000002</v>
      </c>
      <c r="R305" s="216">
        <v>0.82079999999999997</v>
      </c>
    </row>
    <row r="306" spans="2:18" x14ac:dyDescent="0.3">
      <c r="B306" s="200">
        <v>45215</v>
      </c>
      <c r="C306" s="209">
        <v>81.933000000000007</v>
      </c>
      <c r="D306" s="210">
        <v>5.7629999999999999</v>
      </c>
      <c r="E306" s="211">
        <v>92.29</v>
      </c>
      <c r="F306" s="212">
        <v>4.9359999999999999</v>
      </c>
      <c r="G306" s="211">
        <v>96.399000000000001</v>
      </c>
      <c r="H306" s="212">
        <v>0.65100000000000002</v>
      </c>
      <c r="I306" s="211">
        <v>77.765625</v>
      </c>
      <c r="J306" s="212">
        <v>4.7169999999999996</v>
      </c>
      <c r="K306" s="213">
        <v>72.953000000000003</v>
      </c>
      <c r="L306" s="214">
        <v>84.67</v>
      </c>
      <c r="M306" s="215">
        <v>1747.1</v>
      </c>
      <c r="N306" s="215">
        <v>4373.6000000000004</v>
      </c>
      <c r="O306" s="214">
        <v>86.66</v>
      </c>
      <c r="P306" s="215">
        <v>149.51</v>
      </c>
      <c r="Q306" s="214">
        <v>0.94689999999999996</v>
      </c>
      <c r="R306" s="216">
        <v>0.81850000000000001</v>
      </c>
    </row>
    <row r="307" spans="2:18" x14ac:dyDescent="0.3">
      <c r="B307" s="200">
        <v>45212</v>
      </c>
      <c r="C307" s="209">
        <v>82.406000000000006</v>
      </c>
      <c r="D307" s="210">
        <v>5.681</v>
      </c>
      <c r="E307" s="211">
        <v>92.596999999999994</v>
      </c>
      <c r="F307" s="212">
        <v>4.8499999999999996</v>
      </c>
      <c r="G307" s="211">
        <v>96.397999999999996</v>
      </c>
      <c r="H307" s="212">
        <v>0.65100000000000002</v>
      </c>
      <c r="I307" s="211">
        <v>78.2890625</v>
      </c>
      <c r="J307" s="212">
        <v>4.625</v>
      </c>
      <c r="K307" s="213">
        <v>73.460999999999999</v>
      </c>
      <c r="L307" s="214">
        <v>84.582999999999998</v>
      </c>
      <c r="M307" s="215">
        <v>1719.7</v>
      </c>
      <c r="N307" s="215">
        <v>4327.8</v>
      </c>
      <c r="O307" s="214">
        <v>87.69</v>
      </c>
      <c r="P307" s="215">
        <v>149.57</v>
      </c>
      <c r="Q307" s="214">
        <v>0.95150000000000001</v>
      </c>
      <c r="R307" s="216">
        <v>0.82350000000000001</v>
      </c>
    </row>
    <row r="308" spans="2:18" x14ac:dyDescent="0.3">
      <c r="B308" s="200">
        <v>45211</v>
      </c>
      <c r="C308" s="209">
        <v>81.936000000000007</v>
      </c>
      <c r="D308" s="210">
        <v>5.7610000000000001</v>
      </c>
      <c r="E308" s="211">
        <v>92.343999999999994</v>
      </c>
      <c r="F308" s="212">
        <v>4.9180000000000001</v>
      </c>
      <c r="G308" s="211">
        <v>96.402000000000001</v>
      </c>
      <c r="H308" s="212">
        <v>0.65</v>
      </c>
      <c r="I308" s="211">
        <v>77.8046875</v>
      </c>
      <c r="J308" s="212">
        <v>4.7060000000000004</v>
      </c>
      <c r="K308" s="213">
        <v>73.224999999999994</v>
      </c>
      <c r="L308" s="214">
        <v>84.665000000000006</v>
      </c>
      <c r="M308" s="215">
        <v>1734.3</v>
      </c>
      <c r="N308" s="215">
        <v>4349.6000000000004</v>
      </c>
      <c r="O308" s="214">
        <v>82.91</v>
      </c>
      <c r="P308" s="215">
        <v>149.81</v>
      </c>
      <c r="Q308" s="214">
        <v>0.94979999999999998</v>
      </c>
      <c r="R308" s="216">
        <v>0.82130000000000003</v>
      </c>
    </row>
    <row r="309" spans="2:18" x14ac:dyDescent="0.3">
      <c r="B309" s="200">
        <v>45210</v>
      </c>
      <c r="C309" s="209">
        <v>82.787000000000006</v>
      </c>
      <c r="D309" s="210">
        <v>5.6130000000000004</v>
      </c>
      <c r="E309" s="211">
        <v>92.878</v>
      </c>
      <c r="F309" s="212">
        <v>4.7679999999999998</v>
      </c>
      <c r="G309" s="211">
        <v>96.301000000000002</v>
      </c>
      <c r="H309" s="212">
        <v>0.66300000000000003</v>
      </c>
      <c r="I309" s="211">
        <v>78.59375</v>
      </c>
      <c r="J309" s="212">
        <v>4.569</v>
      </c>
      <c r="K309" s="213">
        <v>73.77</v>
      </c>
      <c r="L309" s="214">
        <v>85.298000000000002</v>
      </c>
      <c r="M309" s="215">
        <v>1773.3</v>
      </c>
      <c r="N309" s="215">
        <v>4377</v>
      </c>
      <c r="O309" s="214">
        <v>83.49</v>
      </c>
      <c r="P309" s="215">
        <v>149.16999999999999</v>
      </c>
      <c r="Q309" s="214">
        <v>0.94159999999999999</v>
      </c>
      <c r="R309" s="216">
        <v>0.81210000000000004</v>
      </c>
    </row>
    <row r="310" spans="2:18" x14ac:dyDescent="0.3">
      <c r="B310" s="200">
        <v>45209</v>
      </c>
      <c r="C310" s="209">
        <v>82.262</v>
      </c>
      <c r="D310" s="210">
        <v>5.702</v>
      </c>
      <c r="E310" s="211">
        <v>92.49</v>
      </c>
      <c r="F310" s="212">
        <v>4.8730000000000002</v>
      </c>
      <c r="G310" s="211">
        <v>96.1</v>
      </c>
      <c r="H310" s="212">
        <v>0.68899999999999995</v>
      </c>
      <c r="I310" s="211">
        <v>78.09375</v>
      </c>
      <c r="J310" s="212">
        <v>4.6539999999999999</v>
      </c>
      <c r="K310" s="213">
        <v>73.275000000000006</v>
      </c>
      <c r="L310" s="214">
        <v>84.944999999999993</v>
      </c>
      <c r="M310" s="215">
        <v>1775.9</v>
      </c>
      <c r="N310" s="215">
        <v>4358.2</v>
      </c>
      <c r="O310" s="214">
        <v>85.97</v>
      </c>
      <c r="P310" s="215">
        <v>148.71</v>
      </c>
      <c r="Q310" s="214">
        <v>0.94289999999999996</v>
      </c>
      <c r="R310" s="216">
        <v>0.81389999999999996</v>
      </c>
    </row>
    <row r="311" spans="2:18" x14ac:dyDescent="0.3">
      <c r="B311" s="200">
        <v>45205</v>
      </c>
      <c r="C311" s="209">
        <v>81.28</v>
      </c>
      <c r="D311" s="210">
        <v>5.87</v>
      </c>
      <c r="E311" s="211">
        <v>91.897999999999996</v>
      </c>
      <c r="F311" s="212">
        <v>5.0350000000000001</v>
      </c>
      <c r="G311" s="211">
        <v>95.93</v>
      </c>
      <c r="H311" s="212">
        <v>0.71099999999999997</v>
      </c>
      <c r="I311" s="211">
        <v>77.21875</v>
      </c>
      <c r="J311" s="212">
        <v>4.8040000000000003</v>
      </c>
      <c r="K311" s="213">
        <v>72.435000000000002</v>
      </c>
      <c r="L311" s="214">
        <v>83.733000000000004</v>
      </c>
      <c r="M311" s="215">
        <v>1745.6</v>
      </c>
      <c r="N311" s="215">
        <v>4308.5</v>
      </c>
      <c r="O311" s="214">
        <v>82.79</v>
      </c>
      <c r="P311" s="215">
        <v>149.32</v>
      </c>
      <c r="Q311" s="214">
        <v>0.9446</v>
      </c>
      <c r="R311" s="216">
        <v>0.81720000000000004</v>
      </c>
    </row>
    <row r="312" spans="2:18" x14ac:dyDescent="0.3">
      <c r="B312" s="200">
        <v>45204</v>
      </c>
      <c r="C312" s="209">
        <v>81.62</v>
      </c>
      <c r="D312" s="210">
        <v>5.81</v>
      </c>
      <c r="E312" s="211">
        <v>92.07</v>
      </c>
      <c r="F312" s="212">
        <v>4.9859999999999998</v>
      </c>
      <c r="G312" s="211">
        <v>95.811000000000007</v>
      </c>
      <c r="H312" s="212">
        <v>0.72599999999999998</v>
      </c>
      <c r="I312" s="211">
        <v>77.6796875</v>
      </c>
      <c r="J312" s="212">
        <v>4.72</v>
      </c>
      <c r="K312" s="213">
        <v>72.576999999999998</v>
      </c>
      <c r="L312" s="214">
        <v>83.861999999999995</v>
      </c>
      <c r="M312" s="215">
        <v>1731.5</v>
      </c>
      <c r="N312" s="215">
        <v>4258.2</v>
      </c>
      <c r="O312" s="214">
        <v>82.31</v>
      </c>
      <c r="P312" s="215">
        <v>148.51</v>
      </c>
      <c r="Q312" s="214">
        <v>0.94789999999999996</v>
      </c>
      <c r="R312" s="216">
        <v>0.82020000000000004</v>
      </c>
    </row>
    <row r="313" spans="2:18" x14ac:dyDescent="0.3">
      <c r="B313" s="200">
        <v>45203</v>
      </c>
      <c r="C313" s="209">
        <v>81.516999999999996</v>
      </c>
      <c r="D313" s="210">
        <v>5.8250000000000002</v>
      </c>
      <c r="E313" s="211">
        <v>91.787999999999997</v>
      </c>
      <c r="F313" s="212">
        <v>5.0590000000000002</v>
      </c>
      <c r="G313" s="211">
        <v>95.84</v>
      </c>
      <c r="H313" s="212">
        <v>0.72199999999999998</v>
      </c>
      <c r="I313" s="211">
        <v>77.5234375</v>
      </c>
      <c r="J313" s="212">
        <v>4.7460000000000004</v>
      </c>
      <c r="K313" s="213">
        <v>72.412999999999997</v>
      </c>
      <c r="L313" s="214">
        <v>84.024000000000001</v>
      </c>
      <c r="M313" s="215">
        <v>1729</v>
      </c>
      <c r="N313" s="215">
        <v>4263.8</v>
      </c>
      <c r="O313" s="214">
        <v>84.22</v>
      </c>
      <c r="P313" s="215">
        <v>149.12</v>
      </c>
      <c r="Q313" s="214">
        <v>0.95199999999999996</v>
      </c>
      <c r="R313" s="216">
        <v>0.82399999999999995</v>
      </c>
    </row>
    <row r="314" spans="2:18" x14ac:dyDescent="0.3">
      <c r="B314" s="200">
        <v>45202</v>
      </c>
      <c r="C314" s="209">
        <v>81.168000000000006</v>
      </c>
      <c r="D314" s="210">
        <v>5.8840000000000003</v>
      </c>
      <c r="E314" s="211">
        <v>91.454999999999998</v>
      </c>
      <c r="F314" s="212">
        <v>5.15</v>
      </c>
      <c r="G314" s="211">
        <v>96.153000000000006</v>
      </c>
      <c r="H314" s="212">
        <v>0.68100000000000005</v>
      </c>
      <c r="I314" s="211">
        <v>77.1171875</v>
      </c>
      <c r="J314" s="212">
        <v>4.8150000000000004</v>
      </c>
      <c r="K314" s="213">
        <v>72.28</v>
      </c>
      <c r="L314" s="214">
        <v>83.522999999999996</v>
      </c>
      <c r="M314" s="215">
        <v>1727.2</v>
      </c>
      <c r="N314" s="215">
        <v>4229.5</v>
      </c>
      <c r="O314" s="214">
        <v>89.23</v>
      </c>
      <c r="P314" s="215">
        <v>149.02000000000001</v>
      </c>
      <c r="Q314" s="214">
        <v>0.95540000000000003</v>
      </c>
      <c r="R314" s="216">
        <v>0.82799999999999996</v>
      </c>
    </row>
    <row r="315" spans="2:18" x14ac:dyDescent="0.3">
      <c r="B315" s="200">
        <v>45201</v>
      </c>
      <c r="C315" s="209">
        <v>82.070999999999998</v>
      </c>
      <c r="D315" s="210">
        <v>5.7279999999999998</v>
      </c>
      <c r="E315" s="211">
        <v>91.850999999999999</v>
      </c>
      <c r="F315" s="212">
        <v>5.0389999999999997</v>
      </c>
      <c r="G315" s="211">
        <v>96.097999999999999</v>
      </c>
      <c r="H315" s="212">
        <v>0.68799999999999994</v>
      </c>
      <c r="I315" s="211">
        <v>77.765625</v>
      </c>
      <c r="J315" s="212">
        <v>4.702</v>
      </c>
      <c r="K315" s="213">
        <v>72.462000000000003</v>
      </c>
      <c r="L315" s="214">
        <v>84.337000000000003</v>
      </c>
      <c r="M315" s="215">
        <v>1756.8</v>
      </c>
      <c r="N315" s="215">
        <v>4288.3999999999996</v>
      </c>
      <c r="O315" s="214">
        <v>88.82</v>
      </c>
      <c r="P315" s="215">
        <v>149.86000000000001</v>
      </c>
      <c r="Q315" s="214">
        <v>0.95440000000000003</v>
      </c>
      <c r="R315" s="216">
        <v>0.82730000000000004</v>
      </c>
    </row>
    <row r="316" spans="2:18" x14ac:dyDescent="0.3">
      <c r="B316" s="200">
        <v>45198</v>
      </c>
      <c r="C316" s="209">
        <v>82.71</v>
      </c>
      <c r="D316" s="210">
        <v>5.6189999999999998</v>
      </c>
      <c r="E316" s="211">
        <v>92.311999999999998</v>
      </c>
      <c r="F316" s="212">
        <v>4.9109999999999996</v>
      </c>
      <c r="G316" s="211">
        <v>96.242999999999995</v>
      </c>
      <c r="H316" s="212">
        <v>0.66900000000000004</v>
      </c>
      <c r="I316" s="211">
        <v>78.3984375</v>
      </c>
      <c r="J316" s="212">
        <v>4.5919999999999996</v>
      </c>
      <c r="K316" s="213">
        <v>73.13</v>
      </c>
      <c r="L316" s="214">
        <v>84.475999999999999</v>
      </c>
      <c r="M316" s="215">
        <v>1785.1</v>
      </c>
      <c r="N316" s="215">
        <v>4288.1000000000004</v>
      </c>
      <c r="O316" s="214">
        <v>90.79</v>
      </c>
      <c r="P316" s="215">
        <v>149.37</v>
      </c>
      <c r="Q316" s="214">
        <v>0.94579999999999997</v>
      </c>
      <c r="R316" s="216">
        <v>0.81969999999999998</v>
      </c>
    </row>
    <row r="317" spans="2:18" x14ac:dyDescent="0.3">
      <c r="B317" s="200">
        <v>45197</v>
      </c>
      <c r="C317" s="209">
        <v>82.798000000000002</v>
      </c>
      <c r="D317" s="210">
        <v>5.6029999999999998</v>
      </c>
      <c r="E317" s="211">
        <v>92.221999999999994</v>
      </c>
      <c r="F317" s="212">
        <v>4.9340000000000002</v>
      </c>
      <c r="G317" s="211">
        <v>96.301000000000002</v>
      </c>
      <c r="H317" s="212">
        <v>0.66100000000000003</v>
      </c>
      <c r="I317" s="211">
        <v>78.328125</v>
      </c>
      <c r="J317" s="212">
        <v>4.601</v>
      </c>
      <c r="K317" s="213">
        <v>72.84</v>
      </c>
      <c r="L317" s="214">
        <v>83.930999999999997</v>
      </c>
      <c r="M317" s="215">
        <v>1794.3</v>
      </c>
      <c r="N317" s="215">
        <v>4299.7</v>
      </c>
      <c r="O317" s="214">
        <v>91.71</v>
      </c>
      <c r="P317" s="215">
        <v>149.31</v>
      </c>
      <c r="Q317" s="214">
        <v>0.94650000000000001</v>
      </c>
      <c r="R317" s="216">
        <v>0.81940000000000002</v>
      </c>
    </row>
    <row r="318" spans="2:18" x14ac:dyDescent="0.3">
      <c r="B318" s="200">
        <v>45196</v>
      </c>
      <c r="C318" s="209">
        <v>82.611999999999995</v>
      </c>
      <c r="D318" s="210">
        <v>5.6319999999999997</v>
      </c>
      <c r="E318" s="211">
        <v>91.948999999999998</v>
      </c>
      <c r="F318" s="212">
        <v>5.0060000000000002</v>
      </c>
      <c r="G318" s="211">
        <v>96.462999999999994</v>
      </c>
      <c r="H318" s="212">
        <v>0.64</v>
      </c>
      <c r="I318" s="211">
        <v>78.1484375</v>
      </c>
      <c r="J318" s="212">
        <v>4.6310000000000002</v>
      </c>
      <c r="K318" s="213">
        <v>73.509</v>
      </c>
      <c r="L318" s="214">
        <v>84.412000000000006</v>
      </c>
      <c r="M318" s="215">
        <v>1778.9</v>
      </c>
      <c r="N318" s="215">
        <v>4274.5</v>
      </c>
      <c r="O318" s="214">
        <v>93.68</v>
      </c>
      <c r="P318" s="215">
        <v>149.63</v>
      </c>
      <c r="Q318" s="214">
        <v>0.95209999999999995</v>
      </c>
      <c r="R318" s="216">
        <v>0.82399999999999995</v>
      </c>
    </row>
    <row r="319" spans="2:18" x14ac:dyDescent="0.3">
      <c r="B319" s="200">
        <v>45195</v>
      </c>
      <c r="C319" s="209">
        <v>83.263999999999996</v>
      </c>
      <c r="D319" s="210">
        <v>5.5220000000000002</v>
      </c>
      <c r="E319" s="211">
        <v>92.347999999999999</v>
      </c>
      <c r="F319" s="212">
        <v>4.8949999999999996</v>
      </c>
      <c r="G319" s="211">
        <v>96.492999999999995</v>
      </c>
      <c r="H319" s="212">
        <v>0.63600000000000001</v>
      </c>
      <c r="I319" s="211">
        <v>78.6015625</v>
      </c>
      <c r="J319" s="212">
        <v>4.5519999999999996</v>
      </c>
      <c r="K319" s="213">
        <v>73.7</v>
      </c>
      <c r="L319" s="214">
        <v>84.703999999999994</v>
      </c>
      <c r="M319" s="215">
        <v>1761.6</v>
      </c>
      <c r="N319" s="215">
        <v>4273.5</v>
      </c>
      <c r="O319" s="214">
        <v>90.39</v>
      </c>
      <c r="P319" s="215">
        <v>149.07</v>
      </c>
      <c r="Q319" s="214">
        <v>0.94589999999999996</v>
      </c>
      <c r="R319" s="216">
        <v>0.82250000000000001</v>
      </c>
    </row>
    <row r="320" spans="2:18" x14ac:dyDescent="0.3">
      <c r="B320" s="200">
        <v>45194</v>
      </c>
      <c r="C320" s="209">
        <v>83.308000000000007</v>
      </c>
      <c r="D320" s="210">
        <v>5.5129999999999999</v>
      </c>
      <c r="E320" s="211">
        <v>92.332999999999998</v>
      </c>
      <c r="F320" s="212">
        <v>4.8979999999999997</v>
      </c>
      <c r="G320" s="211">
        <v>96.537999999999997</v>
      </c>
      <c r="H320" s="212">
        <v>0.63</v>
      </c>
      <c r="I320" s="211">
        <v>78.6171875</v>
      </c>
      <c r="J320" s="212">
        <v>4.5490000000000004</v>
      </c>
      <c r="K320" s="213">
        <v>73.748000000000005</v>
      </c>
      <c r="L320" s="214">
        <v>85.218999999999994</v>
      </c>
      <c r="M320" s="215">
        <v>1784.2</v>
      </c>
      <c r="N320" s="215">
        <v>4337.3999999999996</v>
      </c>
      <c r="O320" s="214">
        <v>89.68</v>
      </c>
      <c r="P320" s="215">
        <v>148.88</v>
      </c>
      <c r="Q320" s="214">
        <v>0.94399999999999995</v>
      </c>
      <c r="R320" s="216">
        <v>0.81889999999999996</v>
      </c>
    </row>
    <row r="321" spans="2:18" x14ac:dyDescent="0.3">
      <c r="B321" s="200">
        <v>45191</v>
      </c>
      <c r="C321" s="209">
        <v>83.89</v>
      </c>
      <c r="D321" s="210">
        <v>5.4160000000000004</v>
      </c>
      <c r="E321" s="211">
        <v>92.494</v>
      </c>
      <c r="F321" s="212">
        <v>4.8529999999999998</v>
      </c>
      <c r="G321" s="211">
        <v>96.513999999999996</v>
      </c>
      <c r="H321" s="212">
        <v>0.63300000000000001</v>
      </c>
      <c r="I321" s="211">
        <v>79.1640625</v>
      </c>
      <c r="J321" s="212">
        <v>4.4550000000000001</v>
      </c>
      <c r="K321" s="213">
        <v>74.150999999999996</v>
      </c>
      <c r="L321" s="214">
        <v>85.65</v>
      </c>
      <c r="M321" s="215">
        <v>1776.5</v>
      </c>
      <c r="N321" s="215">
        <v>4320.1000000000004</v>
      </c>
      <c r="O321" s="214">
        <v>90.03</v>
      </c>
      <c r="P321" s="215">
        <v>148.37</v>
      </c>
      <c r="Q321" s="214">
        <v>0.93869999999999998</v>
      </c>
      <c r="R321" s="216">
        <v>0.81699999999999995</v>
      </c>
    </row>
    <row r="322" spans="2:18" x14ac:dyDescent="0.3">
      <c r="B322" s="200">
        <v>45190</v>
      </c>
      <c r="C322" s="209">
        <v>83.344999999999999</v>
      </c>
      <c r="D322" s="210">
        <v>5.5060000000000002</v>
      </c>
      <c r="E322" s="211">
        <v>92.251000000000005</v>
      </c>
      <c r="F322" s="212">
        <v>4.9180000000000001</v>
      </c>
      <c r="G322" s="211">
        <v>96.495000000000005</v>
      </c>
      <c r="H322" s="212">
        <v>0.63500000000000001</v>
      </c>
      <c r="I322" s="211">
        <v>78.7734375</v>
      </c>
      <c r="J322" s="212">
        <v>4.5179999999999998</v>
      </c>
      <c r="K322" s="213">
        <v>73.724000000000004</v>
      </c>
      <c r="L322" s="214">
        <v>85.997</v>
      </c>
      <c r="M322" s="215">
        <v>1781.8</v>
      </c>
      <c r="N322" s="215">
        <v>4330</v>
      </c>
      <c r="O322" s="214">
        <v>89.63</v>
      </c>
      <c r="P322" s="215">
        <v>147.59</v>
      </c>
      <c r="Q322" s="214">
        <v>0.93799999999999994</v>
      </c>
      <c r="R322" s="216">
        <v>0.81320000000000003</v>
      </c>
    </row>
    <row r="323" spans="2:18" x14ac:dyDescent="0.3">
      <c r="B323" s="200">
        <v>45189</v>
      </c>
      <c r="C323" s="209">
        <v>83.894000000000005</v>
      </c>
      <c r="D323" s="210">
        <v>5.4119999999999999</v>
      </c>
      <c r="E323" s="211">
        <v>92.382999999999996</v>
      </c>
      <c r="F323" s="212">
        <v>4.8780000000000001</v>
      </c>
      <c r="G323" s="211">
        <v>96.594999999999999</v>
      </c>
      <c r="H323" s="212">
        <v>0.622</v>
      </c>
      <c r="I323" s="211">
        <v>79.2421875</v>
      </c>
      <c r="J323" s="212">
        <v>4.4379999999999997</v>
      </c>
      <c r="K323" s="213">
        <v>74.177000000000007</v>
      </c>
      <c r="L323" s="214">
        <v>86.581999999999994</v>
      </c>
      <c r="M323" s="215">
        <v>1810.1</v>
      </c>
      <c r="N323" s="215">
        <v>4402.2</v>
      </c>
      <c r="O323" s="214">
        <v>90.28</v>
      </c>
      <c r="P323" s="215">
        <v>148.34</v>
      </c>
      <c r="Q323" s="214">
        <v>0.93799999999999994</v>
      </c>
      <c r="R323" s="216">
        <v>0.81010000000000004</v>
      </c>
    </row>
    <row r="324" spans="2:18" x14ac:dyDescent="0.3">
      <c r="B324" s="200">
        <v>45188</v>
      </c>
      <c r="C324" s="209">
        <v>84.156999999999996</v>
      </c>
      <c r="D324" s="210">
        <v>5.3680000000000003</v>
      </c>
      <c r="E324" s="211">
        <v>92.649000000000001</v>
      </c>
      <c r="F324" s="212">
        <v>4.8049999999999997</v>
      </c>
      <c r="G324" s="211">
        <v>96.649000000000001</v>
      </c>
      <c r="H324" s="212">
        <v>0.61499999999999999</v>
      </c>
      <c r="I324" s="211">
        <v>79.5703125</v>
      </c>
      <c r="J324" s="212">
        <v>4.3819999999999997</v>
      </c>
      <c r="K324" s="213">
        <v>73.415999999999997</v>
      </c>
      <c r="L324" s="214">
        <v>86.132999999999996</v>
      </c>
      <c r="M324" s="215">
        <v>1826.5</v>
      </c>
      <c r="N324" s="215">
        <v>4444</v>
      </c>
      <c r="O324" s="214">
        <v>91.2</v>
      </c>
      <c r="P324" s="215">
        <v>147.86000000000001</v>
      </c>
      <c r="Q324" s="214">
        <v>0.93640000000000001</v>
      </c>
      <c r="R324" s="216">
        <v>0.80689999999999995</v>
      </c>
    </row>
    <row r="325" spans="2:18" x14ac:dyDescent="0.3">
      <c r="B325" s="200">
        <v>45187</v>
      </c>
      <c r="C325" s="209">
        <v>84.539000000000001</v>
      </c>
      <c r="D325" s="210">
        <v>5.3049999999999997</v>
      </c>
      <c r="E325" s="211">
        <v>92.849000000000004</v>
      </c>
      <c r="F325" s="212">
        <v>4.75</v>
      </c>
      <c r="G325" s="211">
        <v>96.695999999999998</v>
      </c>
      <c r="H325" s="212">
        <v>0.60899999999999999</v>
      </c>
      <c r="I325" s="211">
        <v>79.9140625</v>
      </c>
      <c r="J325" s="212">
        <v>4.3239999999999998</v>
      </c>
      <c r="K325" s="213">
        <v>73.135000000000005</v>
      </c>
      <c r="L325" s="214">
        <v>86.156999999999996</v>
      </c>
      <c r="M325" s="215">
        <v>1834.3</v>
      </c>
      <c r="N325" s="215">
        <v>4453.5</v>
      </c>
      <c r="O325" s="214">
        <v>91.48</v>
      </c>
      <c r="P325" s="215">
        <v>147.61000000000001</v>
      </c>
      <c r="Q325" s="214">
        <v>0.93530000000000002</v>
      </c>
      <c r="R325" s="216">
        <v>0.8075</v>
      </c>
    </row>
    <row r="326" spans="2:18" x14ac:dyDescent="0.3">
      <c r="B326" s="200">
        <v>45184</v>
      </c>
      <c r="C326" s="209">
        <v>84.388000000000005</v>
      </c>
      <c r="D326" s="210">
        <v>5.3289999999999997</v>
      </c>
      <c r="E326" s="211">
        <v>92.808000000000007</v>
      </c>
      <c r="F326" s="212">
        <v>4.76</v>
      </c>
      <c r="G326" s="211">
        <v>96.694999999999993</v>
      </c>
      <c r="H326" s="212">
        <v>0.60899999999999999</v>
      </c>
      <c r="I326" s="211">
        <v>79.734375</v>
      </c>
      <c r="J326" s="212">
        <v>4.3529999999999998</v>
      </c>
      <c r="K326" s="213">
        <v>73.289000000000001</v>
      </c>
      <c r="L326" s="214">
        <v>86.497</v>
      </c>
      <c r="M326" s="215">
        <v>1847</v>
      </c>
      <c r="N326" s="215">
        <v>4450.3</v>
      </c>
      <c r="O326" s="214">
        <v>90.77</v>
      </c>
      <c r="P326" s="215">
        <v>147.85</v>
      </c>
      <c r="Q326" s="214">
        <v>0.93830000000000002</v>
      </c>
      <c r="R326" s="216">
        <v>0.8075</v>
      </c>
    </row>
    <row r="327" spans="2:18" x14ac:dyDescent="0.3">
      <c r="B327" s="200">
        <v>45183</v>
      </c>
      <c r="C327" s="209">
        <v>84.656999999999996</v>
      </c>
      <c r="D327" s="210">
        <v>5.2839999999999998</v>
      </c>
      <c r="E327" s="211">
        <v>92.944999999999993</v>
      </c>
      <c r="F327" s="212">
        <v>4.7220000000000004</v>
      </c>
      <c r="G327" s="211">
        <v>96.644000000000005</v>
      </c>
      <c r="H327" s="212">
        <v>0.61499999999999999</v>
      </c>
      <c r="I327" s="211">
        <v>79.9921875</v>
      </c>
      <c r="J327" s="212">
        <v>4.3070000000000004</v>
      </c>
      <c r="K327" s="213">
        <v>73.715999999999994</v>
      </c>
      <c r="L327" s="214">
        <v>87.314999999999998</v>
      </c>
      <c r="M327" s="215">
        <v>1866.6</v>
      </c>
      <c r="N327" s="215">
        <v>4505.1000000000004</v>
      </c>
      <c r="O327" s="214">
        <v>90.16</v>
      </c>
      <c r="P327" s="215">
        <v>147.47</v>
      </c>
      <c r="Q327" s="214">
        <v>0.93959999999999999</v>
      </c>
      <c r="R327" s="216">
        <v>0.80589999999999995</v>
      </c>
    </row>
    <row r="328" spans="2:18" x14ac:dyDescent="0.3">
      <c r="B328" s="200">
        <v>45182</v>
      </c>
      <c r="C328" s="209">
        <v>84.846000000000004</v>
      </c>
      <c r="D328" s="210">
        <v>5.2510000000000003</v>
      </c>
      <c r="E328" s="211">
        <v>93.022999999999996</v>
      </c>
      <c r="F328" s="212">
        <v>4.6970000000000001</v>
      </c>
      <c r="G328" s="211">
        <v>96.619</v>
      </c>
      <c r="H328" s="212">
        <v>0.61799999999999999</v>
      </c>
      <c r="I328" s="211">
        <v>80.2109375</v>
      </c>
      <c r="J328" s="212">
        <v>4.2699999999999996</v>
      </c>
      <c r="K328" s="213">
        <v>73.325999999999993</v>
      </c>
      <c r="L328" s="214">
        <v>86.575000000000003</v>
      </c>
      <c r="M328" s="215">
        <v>1840.8</v>
      </c>
      <c r="N328" s="215">
        <v>4467.3999999999996</v>
      </c>
      <c r="O328" s="214">
        <v>88.52</v>
      </c>
      <c r="P328" s="215">
        <v>147.46</v>
      </c>
      <c r="Q328" s="214">
        <v>0.93200000000000005</v>
      </c>
      <c r="R328" s="216">
        <v>0.80059999999999998</v>
      </c>
    </row>
    <row r="329" spans="2:18" x14ac:dyDescent="0.3">
      <c r="B329" s="200">
        <v>45181</v>
      </c>
      <c r="C329" s="209">
        <v>84.659000000000006</v>
      </c>
      <c r="D329" s="210">
        <v>5.2809999999999997</v>
      </c>
      <c r="E329" s="211">
        <v>92.938000000000002</v>
      </c>
      <c r="F329" s="212">
        <v>4.7190000000000003</v>
      </c>
      <c r="G329" s="211">
        <v>96.656999999999996</v>
      </c>
      <c r="H329" s="212">
        <v>0.61299999999999999</v>
      </c>
      <c r="I329" s="211">
        <v>80.0078125</v>
      </c>
      <c r="J329" s="212">
        <v>4.3029999999999999</v>
      </c>
      <c r="K329" s="213">
        <v>72.92</v>
      </c>
      <c r="L329" s="214">
        <v>86.900999999999996</v>
      </c>
      <c r="M329" s="215">
        <v>1855.3</v>
      </c>
      <c r="N329" s="215">
        <v>4461.8999999999996</v>
      </c>
      <c r="O329" s="214">
        <v>88.84</v>
      </c>
      <c r="P329" s="215">
        <v>147.08000000000001</v>
      </c>
      <c r="Q329" s="214">
        <v>0.92989999999999995</v>
      </c>
      <c r="R329" s="216">
        <v>0.80059999999999998</v>
      </c>
    </row>
    <row r="330" spans="2:18" x14ac:dyDescent="0.3">
      <c r="B330" s="200">
        <v>45180</v>
      </c>
      <c r="C330" s="209">
        <v>84.632999999999996</v>
      </c>
      <c r="D330" s="210">
        <v>5.2839999999999998</v>
      </c>
      <c r="E330" s="211">
        <v>93.088999999999999</v>
      </c>
      <c r="F330" s="212">
        <v>4.6779999999999999</v>
      </c>
      <c r="G330" s="211">
        <v>96.718999999999994</v>
      </c>
      <c r="H330" s="212">
        <v>0.60499999999999998</v>
      </c>
      <c r="I330" s="211">
        <v>79.96875</v>
      </c>
      <c r="J330" s="212">
        <v>4.3079999999999998</v>
      </c>
      <c r="K330" s="213">
        <v>72.605999999999995</v>
      </c>
      <c r="L330" s="214">
        <v>86.942999999999998</v>
      </c>
      <c r="M330" s="215">
        <v>1855.1</v>
      </c>
      <c r="N330" s="215">
        <v>4487.5</v>
      </c>
      <c r="O330" s="214">
        <v>87.29</v>
      </c>
      <c r="P330" s="215">
        <v>146.59</v>
      </c>
      <c r="Q330" s="214">
        <v>0.93020000000000003</v>
      </c>
      <c r="R330" s="216">
        <v>0.7994</v>
      </c>
    </row>
    <row r="331" spans="2:18" x14ac:dyDescent="0.3">
      <c r="B331" s="200">
        <v>45177</v>
      </c>
      <c r="C331" s="209">
        <v>84.757999999999996</v>
      </c>
      <c r="D331" s="210">
        <v>5.2629999999999999</v>
      </c>
      <c r="E331" s="211">
        <v>93.128</v>
      </c>
      <c r="F331" s="212">
        <v>4.6660000000000004</v>
      </c>
      <c r="G331" s="211">
        <v>97.150999999999996</v>
      </c>
      <c r="H331" s="212">
        <v>0.55000000000000004</v>
      </c>
      <c r="I331" s="211">
        <v>80.09375</v>
      </c>
      <c r="J331" s="212">
        <v>4.2869999999999999</v>
      </c>
      <c r="K331" s="213">
        <v>72.864000000000004</v>
      </c>
      <c r="L331" s="214">
        <v>87.277000000000001</v>
      </c>
      <c r="M331" s="215">
        <v>1851.5</v>
      </c>
      <c r="N331" s="215">
        <v>4457.5</v>
      </c>
      <c r="O331" s="214">
        <v>87.51</v>
      </c>
      <c r="P331" s="215">
        <v>147.83000000000001</v>
      </c>
      <c r="Q331" s="214">
        <v>0.93459999999999999</v>
      </c>
      <c r="R331" s="216">
        <v>0.80200000000000005</v>
      </c>
    </row>
    <row r="332" spans="2:18" x14ac:dyDescent="0.3">
      <c r="B332" s="200">
        <v>45176</v>
      </c>
      <c r="C332" s="209">
        <v>84.816000000000003</v>
      </c>
      <c r="D332" s="210">
        <v>5.2530000000000001</v>
      </c>
      <c r="E332" s="211">
        <v>93.210999999999999</v>
      </c>
      <c r="F332" s="212">
        <v>4.6429999999999998</v>
      </c>
      <c r="G332" s="211">
        <v>97.117000000000004</v>
      </c>
      <c r="H332" s="212">
        <v>0.55400000000000005</v>
      </c>
      <c r="I332" s="211">
        <v>80.203125</v>
      </c>
      <c r="J332" s="212">
        <v>4.266</v>
      </c>
      <c r="K332" s="213">
        <v>72.643000000000001</v>
      </c>
      <c r="L332" s="214">
        <v>87.32</v>
      </c>
      <c r="M332" s="215">
        <v>1855.8</v>
      </c>
      <c r="N332" s="215">
        <v>4451.1000000000004</v>
      </c>
      <c r="O332" s="214">
        <v>86.87</v>
      </c>
      <c r="P332" s="215">
        <v>147.30000000000001</v>
      </c>
      <c r="Q332" s="214">
        <v>0.93489999999999995</v>
      </c>
      <c r="R332" s="216">
        <v>0.80179999999999996</v>
      </c>
    </row>
    <row r="333" spans="2:18" x14ac:dyDescent="0.3">
      <c r="B333" s="200">
        <v>45175</v>
      </c>
      <c r="C333" s="209">
        <v>84.665999999999997</v>
      </c>
      <c r="D333" s="210">
        <v>5.2759999999999998</v>
      </c>
      <c r="E333" s="211">
        <v>93.058000000000007</v>
      </c>
      <c r="F333" s="212">
        <v>4.68</v>
      </c>
      <c r="G333" s="211">
        <v>97.138999999999996</v>
      </c>
      <c r="H333" s="212">
        <v>0.55100000000000005</v>
      </c>
      <c r="I333" s="211">
        <v>79.96875</v>
      </c>
      <c r="J333" s="212">
        <v>4.3040000000000003</v>
      </c>
      <c r="K333" s="213">
        <v>72.177999999999997</v>
      </c>
      <c r="L333" s="214">
        <v>86.870999999999995</v>
      </c>
      <c r="M333" s="215">
        <v>1874.3</v>
      </c>
      <c r="N333" s="215">
        <v>4465.5</v>
      </c>
      <c r="O333" s="214">
        <v>87.54</v>
      </c>
      <c r="P333" s="215">
        <v>147.66</v>
      </c>
      <c r="Q333" s="214">
        <v>0.93220000000000003</v>
      </c>
      <c r="R333" s="216">
        <v>0.79949999999999999</v>
      </c>
    </row>
    <row r="334" spans="2:18" x14ac:dyDescent="0.3">
      <c r="B334" s="200">
        <v>45174</v>
      </c>
      <c r="C334" s="209">
        <v>84.811999999999998</v>
      </c>
      <c r="D334" s="210">
        <v>5.2510000000000003</v>
      </c>
      <c r="E334" s="211">
        <v>93.251999999999995</v>
      </c>
      <c r="F334" s="212">
        <v>4.6280000000000001</v>
      </c>
      <c r="G334" s="211">
        <v>97.162000000000006</v>
      </c>
      <c r="H334" s="212">
        <v>0.54800000000000004</v>
      </c>
      <c r="I334" s="211">
        <v>80.1015625</v>
      </c>
      <c r="J334" s="212">
        <v>4.2809999999999997</v>
      </c>
      <c r="K334" s="213">
        <v>72.213999999999999</v>
      </c>
      <c r="L334" s="214">
        <v>87.29</v>
      </c>
      <c r="M334" s="215">
        <v>1880.5</v>
      </c>
      <c r="N334" s="215">
        <v>4496.8</v>
      </c>
      <c r="O334" s="214">
        <v>86.69</v>
      </c>
      <c r="P334" s="215">
        <v>147.72</v>
      </c>
      <c r="Q334" s="214">
        <v>0.93259999999999998</v>
      </c>
      <c r="R334" s="216">
        <v>0.79590000000000005</v>
      </c>
    </row>
    <row r="335" spans="2:18" x14ac:dyDescent="0.3">
      <c r="B335" s="200">
        <v>45170</v>
      </c>
      <c r="C335" s="209">
        <v>85.331000000000003</v>
      </c>
      <c r="D335" s="210">
        <v>5.1660000000000004</v>
      </c>
      <c r="E335" s="211">
        <v>93.56</v>
      </c>
      <c r="F335" s="212">
        <v>4.5449999999999999</v>
      </c>
      <c r="G335" s="211">
        <v>97.391000000000005</v>
      </c>
      <c r="H335" s="212">
        <v>0.51900000000000002</v>
      </c>
      <c r="I335" s="211">
        <v>80.6015625</v>
      </c>
      <c r="J335" s="212">
        <v>4.1970000000000001</v>
      </c>
      <c r="K335" s="213">
        <v>72.739999999999995</v>
      </c>
      <c r="L335" s="214">
        <v>88.006</v>
      </c>
      <c r="M335" s="215">
        <v>1920.8</v>
      </c>
      <c r="N335" s="215">
        <v>4515.8</v>
      </c>
      <c r="O335" s="214">
        <v>85.55</v>
      </c>
      <c r="P335" s="215">
        <v>146.22</v>
      </c>
      <c r="Q335" s="214">
        <v>0.92769999999999997</v>
      </c>
      <c r="R335" s="216">
        <v>0.79430000000000001</v>
      </c>
    </row>
    <row r="336" spans="2:18" x14ac:dyDescent="0.3">
      <c r="B336" s="200">
        <v>45169</v>
      </c>
      <c r="C336" s="209">
        <v>85.787999999999997</v>
      </c>
      <c r="D336" s="210">
        <v>5.0919999999999996</v>
      </c>
      <c r="E336" s="211">
        <v>93.694000000000003</v>
      </c>
      <c r="F336" s="212">
        <v>4.508</v>
      </c>
      <c r="G336" s="211">
        <v>97.260999999999996</v>
      </c>
      <c r="H336" s="212">
        <v>0.53500000000000003</v>
      </c>
      <c r="I336" s="211">
        <v>80.9765625</v>
      </c>
      <c r="J336" s="212">
        <v>4.1319999999999997</v>
      </c>
      <c r="K336" s="213">
        <v>73.072000000000003</v>
      </c>
      <c r="L336" s="214">
        <v>88.811000000000007</v>
      </c>
      <c r="M336" s="215">
        <v>1899.7</v>
      </c>
      <c r="N336" s="215">
        <v>4507.7</v>
      </c>
      <c r="O336" s="214">
        <v>83.63</v>
      </c>
      <c r="P336" s="215">
        <v>145.54</v>
      </c>
      <c r="Q336" s="214">
        <v>0.92220000000000002</v>
      </c>
      <c r="R336" s="216">
        <v>0.78900000000000003</v>
      </c>
    </row>
    <row r="337" spans="2:18" x14ac:dyDescent="0.3">
      <c r="B337" s="200">
        <v>45168</v>
      </c>
      <c r="C337" s="209">
        <v>85.677000000000007</v>
      </c>
      <c r="D337" s="210">
        <v>5.1070000000000002</v>
      </c>
      <c r="E337" s="211">
        <v>93.652000000000001</v>
      </c>
      <c r="F337" s="212">
        <v>4.5149999999999997</v>
      </c>
      <c r="G337" s="211">
        <v>97.221000000000004</v>
      </c>
      <c r="H337" s="212">
        <v>0.54</v>
      </c>
      <c r="I337" s="211">
        <v>80.9296875</v>
      </c>
      <c r="J337" s="212">
        <v>4.1390000000000002</v>
      </c>
      <c r="K337" s="213">
        <v>72.738</v>
      </c>
      <c r="L337" s="214">
        <v>88.262</v>
      </c>
      <c r="M337" s="215">
        <v>1903.2</v>
      </c>
      <c r="N337" s="215">
        <v>4514.8999999999996</v>
      </c>
      <c r="O337" s="214">
        <v>81.63</v>
      </c>
      <c r="P337" s="215">
        <v>146.24</v>
      </c>
      <c r="Q337" s="214">
        <v>0.91549999999999998</v>
      </c>
      <c r="R337" s="216">
        <v>0.78610000000000002</v>
      </c>
    </row>
    <row r="338" spans="2:18" x14ac:dyDescent="0.3">
      <c r="B338" s="200">
        <v>45167</v>
      </c>
      <c r="C338" s="209">
        <v>85.573999999999998</v>
      </c>
      <c r="D338" s="210">
        <v>5.1239999999999997</v>
      </c>
      <c r="E338" s="211">
        <v>93.537000000000006</v>
      </c>
      <c r="F338" s="212">
        <v>4.5460000000000003</v>
      </c>
      <c r="G338" s="211">
        <v>97.22</v>
      </c>
      <c r="H338" s="212">
        <v>0.54</v>
      </c>
      <c r="I338" s="211">
        <v>80.8828125</v>
      </c>
      <c r="J338" s="212">
        <v>4.1459999999999999</v>
      </c>
      <c r="K338" s="213">
        <v>72.728999999999999</v>
      </c>
      <c r="L338" s="214">
        <v>88.569000000000003</v>
      </c>
      <c r="M338" s="215">
        <v>1895.5</v>
      </c>
      <c r="N338" s="215">
        <v>4497.6000000000004</v>
      </c>
      <c r="O338" s="214">
        <v>81.16</v>
      </c>
      <c r="P338" s="215">
        <v>145.88</v>
      </c>
      <c r="Q338" s="214">
        <v>0.91910000000000003</v>
      </c>
      <c r="R338" s="216">
        <v>0.79090000000000005</v>
      </c>
    </row>
    <row r="339" spans="2:18" x14ac:dyDescent="0.3">
      <c r="B339" s="200">
        <v>45166</v>
      </c>
      <c r="C339" s="209">
        <v>85.033000000000001</v>
      </c>
      <c r="D339" s="210">
        <v>5.2110000000000003</v>
      </c>
      <c r="E339" s="211">
        <v>93.143000000000001</v>
      </c>
      <c r="F339" s="212">
        <v>4.649</v>
      </c>
      <c r="G339" s="211">
        <v>97.108000000000004</v>
      </c>
      <c r="H339" s="212">
        <v>0.55400000000000005</v>
      </c>
      <c r="I339" s="211">
        <v>80.328125</v>
      </c>
      <c r="J339" s="212">
        <v>4.2359999999999998</v>
      </c>
      <c r="K339" s="213">
        <f>(K338+K340)/2</f>
        <v>72.657499999999999</v>
      </c>
      <c r="L339" s="214">
        <v>88.073999999999998</v>
      </c>
      <c r="M339" s="215">
        <v>1869</v>
      </c>
      <c r="N339" s="215">
        <v>4433.3</v>
      </c>
      <c r="O339" s="214">
        <v>80.099999999999994</v>
      </c>
      <c r="P339" s="215">
        <v>146.54</v>
      </c>
      <c r="Q339" s="214">
        <v>0.92430000000000001</v>
      </c>
      <c r="R339" s="216">
        <v>0.79349999999999998</v>
      </c>
    </row>
    <row r="340" spans="2:18" x14ac:dyDescent="0.3">
      <c r="B340" s="200">
        <v>45163</v>
      </c>
      <c r="C340" s="209">
        <v>84.733000000000004</v>
      </c>
      <c r="D340" s="210">
        <v>5.2590000000000003</v>
      </c>
      <c r="E340" s="211">
        <v>92.994</v>
      </c>
      <c r="F340" s="212">
        <v>4.6879999999999997</v>
      </c>
      <c r="G340" s="211">
        <v>97.114999999999995</v>
      </c>
      <c r="H340" s="212">
        <v>0.55300000000000005</v>
      </c>
      <c r="I340" s="211">
        <v>80.1171875</v>
      </c>
      <c r="J340" s="212">
        <v>4.2699999999999996</v>
      </c>
      <c r="K340" s="213">
        <v>72.585999999999999</v>
      </c>
      <c r="L340" s="214">
        <v>87.94</v>
      </c>
      <c r="M340" s="215">
        <v>1853.6</v>
      </c>
      <c r="N340" s="215">
        <v>4405.7</v>
      </c>
      <c r="O340" s="214">
        <v>79.83</v>
      </c>
      <c r="P340" s="215">
        <v>146.44</v>
      </c>
      <c r="Q340" s="214">
        <v>0.92630000000000001</v>
      </c>
      <c r="R340" s="216">
        <v>0.79500000000000004</v>
      </c>
    </row>
    <row r="341" spans="2:18" x14ac:dyDescent="0.3">
      <c r="B341" s="200">
        <v>45162</v>
      </c>
      <c r="C341" s="209">
        <v>84.680999999999997</v>
      </c>
      <c r="D341" s="210">
        <v>5.2670000000000003</v>
      </c>
      <c r="E341" s="211">
        <v>93.063000000000002</v>
      </c>
      <c r="F341" s="212">
        <v>4.6689999999999996</v>
      </c>
      <c r="G341" s="211">
        <v>97.144000000000005</v>
      </c>
      <c r="H341" s="212">
        <v>0.54900000000000004</v>
      </c>
      <c r="I341" s="211">
        <v>80.1328125</v>
      </c>
      <c r="J341" s="212">
        <v>4.2649999999999997</v>
      </c>
      <c r="K341" s="213">
        <v>72.658000000000001</v>
      </c>
      <c r="L341" s="214">
        <v>88.417000000000002</v>
      </c>
      <c r="M341" s="215">
        <v>1846.3</v>
      </c>
      <c r="N341" s="215">
        <v>4376.3</v>
      </c>
      <c r="O341" s="214">
        <v>79.05</v>
      </c>
      <c r="P341" s="215">
        <v>145.83000000000001</v>
      </c>
      <c r="Q341" s="214">
        <v>0.92500000000000004</v>
      </c>
      <c r="R341" s="216">
        <v>0.79349999999999998</v>
      </c>
    </row>
    <row r="342" spans="2:18" x14ac:dyDescent="0.3">
      <c r="B342" s="200">
        <v>45161</v>
      </c>
      <c r="C342" s="209">
        <v>84.813999999999993</v>
      </c>
      <c r="D342" s="210">
        <v>5.2430000000000003</v>
      </c>
      <c r="E342" s="211">
        <v>93.201999999999998</v>
      </c>
      <c r="F342" s="212">
        <v>4.6289999999999996</v>
      </c>
      <c r="G342" s="211">
        <v>96.968000000000004</v>
      </c>
      <c r="H342" s="212">
        <v>0.57099999999999995</v>
      </c>
      <c r="I342" s="211">
        <v>80.3984375</v>
      </c>
      <c r="J342" s="212">
        <v>4.22</v>
      </c>
      <c r="K342" s="213">
        <v>72.406999999999996</v>
      </c>
      <c r="L342" s="214">
        <v>88.480999999999995</v>
      </c>
      <c r="M342" s="215">
        <v>1870</v>
      </c>
      <c r="N342" s="215">
        <v>4436</v>
      </c>
      <c r="O342" s="214">
        <v>78.89</v>
      </c>
      <c r="P342" s="215">
        <v>144.84</v>
      </c>
      <c r="Q342" s="214">
        <v>0.92049999999999998</v>
      </c>
      <c r="R342" s="216">
        <v>0.78569999999999995</v>
      </c>
    </row>
    <row r="343" spans="2:18" x14ac:dyDescent="0.3">
      <c r="B343" s="200">
        <v>45160</v>
      </c>
      <c r="C343" s="209">
        <v>83.968000000000004</v>
      </c>
      <c r="D343" s="210">
        <v>5.3810000000000002</v>
      </c>
      <c r="E343" s="211">
        <v>92.760999999999996</v>
      </c>
      <c r="F343" s="212">
        <v>4.7450000000000001</v>
      </c>
      <c r="G343" s="211">
        <v>97.007000000000005</v>
      </c>
      <c r="H343" s="212">
        <v>0.56599999999999995</v>
      </c>
      <c r="I343" s="211">
        <v>79.59375</v>
      </c>
      <c r="J343" s="212">
        <v>4.3520000000000003</v>
      </c>
      <c r="K343" s="213">
        <v>71.421999999999997</v>
      </c>
      <c r="L343" s="214">
        <v>87.528999999999996</v>
      </c>
      <c r="M343" s="215">
        <v>1850.8</v>
      </c>
      <c r="N343" s="215">
        <v>4387.6000000000004</v>
      </c>
      <c r="O343" s="214">
        <v>80.349999999999994</v>
      </c>
      <c r="P343" s="215">
        <v>145.88999999999999</v>
      </c>
      <c r="Q343" s="214">
        <v>0.92200000000000004</v>
      </c>
      <c r="R343" s="216">
        <v>0.78539999999999999</v>
      </c>
    </row>
    <row r="344" spans="2:18" x14ac:dyDescent="0.3">
      <c r="B344" s="200">
        <v>45159</v>
      </c>
      <c r="C344" s="209">
        <v>83.861999999999995</v>
      </c>
      <c r="D344" s="210">
        <v>5.3979999999999997</v>
      </c>
      <c r="E344" s="211">
        <v>92.783000000000001</v>
      </c>
      <c r="F344" s="212">
        <v>4.7380000000000004</v>
      </c>
      <c r="G344" s="211">
        <v>97.078000000000003</v>
      </c>
      <c r="H344" s="212">
        <v>0.55700000000000005</v>
      </c>
      <c r="I344" s="211">
        <v>79.5390625</v>
      </c>
      <c r="J344" s="212">
        <v>4.3600000000000003</v>
      </c>
      <c r="K344" s="213">
        <v>70.968999999999994</v>
      </c>
      <c r="L344" s="214">
        <v>86.884</v>
      </c>
      <c r="M344" s="215">
        <v>1856</v>
      </c>
      <c r="N344" s="215">
        <v>4399.8</v>
      </c>
      <c r="O344" s="214">
        <v>80.72</v>
      </c>
      <c r="P344" s="215">
        <v>146.22</v>
      </c>
      <c r="Q344" s="214">
        <v>0.91779999999999995</v>
      </c>
      <c r="R344" s="216">
        <v>0.78390000000000004</v>
      </c>
    </row>
    <row r="345" spans="2:18" x14ac:dyDescent="0.3">
      <c r="B345" s="200">
        <v>45156</v>
      </c>
      <c r="C345" s="209">
        <v>84.305999999999997</v>
      </c>
      <c r="D345" s="210">
        <v>5.3239999999999998</v>
      </c>
      <c r="E345" s="211">
        <v>93.081000000000003</v>
      </c>
      <c r="F345" s="212">
        <v>4.6580000000000004</v>
      </c>
      <c r="G345" s="211">
        <v>97.164000000000001</v>
      </c>
      <c r="H345" s="212">
        <v>0.54600000000000004</v>
      </c>
      <c r="I345" s="211">
        <v>80.0546875</v>
      </c>
      <c r="J345" s="212">
        <v>4.274</v>
      </c>
      <c r="K345" s="213">
        <v>71.260000000000005</v>
      </c>
      <c r="L345" s="214">
        <v>87.391000000000005</v>
      </c>
      <c r="M345" s="215">
        <v>1859.4</v>
      </c>
      <c r="N345" s="215">
        <v>4369.7</v>
      </c>
      <c r="O345" s="214">
        <v>81.25</v>
      </c>
      <c r="P345" s="215">
        <v>145.38999999999999</v>
      </c>
      <c r="Q345" s="214">
        <v>0.91969999999999996</v>
      </c>
      <c r="R345" s="216">
        <v>0.7853</v>
      </c>
    </row>
    <row r="346" spans="2:18" x14ac:dyDescent="0.3">
      <c r="B346" s="200">
        <v>45155</v>
      </c>
      <c r="C346" s="209">
        <v>84.218999999999994</v>
      </c>
      <c r="D346" s="210">
        <v>5.3380000000000001</v>
      </c>
      <c r="E346" s="211">
        <v>93.025999999999996</v>
      </c>
      <c r="F346" s="212">
        <v>4.6710000000000003</v>
      </c>
      <c r="G346" s="211">
        <v>97.066000000000003</v>
      </c>
      <c r="H346" s="212">
        <v>0.55800000000000005</v>
      </c>
      <c r="I346" s="211">
        <v>79.8984375</v>
      </c>
      <c r="J346" s="212">
        <v>4.2969999999999997</v>
      </c>
      <c r="K346" s="213">
        <v>70.861000000000004</v>
      </c>
      <c r="L346" s="214">
        <v>86.777000000000001</v>
      </c>
      <c r="M346" s="215">
        <v>1850.1</v>
      </c>
      <c r="N346" s="215">
        <v>4370.3999999999996</v>
      </c>
      <c r="O346" s="214">
        <v>80.39</v>
      </c>
      <c r="P346" s="215">
        <v>145.84</v>
      </c>
      <c r="Q346" s="214">
        <v>0.91979999999999995</v>
      </c>
      <c r="R346" s="216">
        <v>0.78449999999999998</v>
      </c>
    </row>
    <row r="347" spans="2:18" x14ac:dyDescent="0.3">
      <c r="B347" s="200">
        <v>45154</v>
      </c>
      <c r="C347" s="209">
        <v>84.403999999999996</v>
      </c>
      <c r="D347" s="210">
        <v>5.306</v>
      </c>
      <c r="E347" s="211">
        <v>93.108999999999995</v>
      </c>
      <c r="F347" s="212">
        <v>4.6459999999999999</v>
      </c>
      <c r="G347" s="211">
        <v>97.216999999999999</v>
      </c>
      <c r="H347" s="212">
        <v>0.53900000000000003</v>
      </c>
      <c r="I347" s="211">
        <v>80.0390625</v>
      </c>
      <c r="J347" s="212">
        <v>4.2729999999999997</v>
      </c>
      <c r="K347" s="213">
        <v>71.403000000000006</v>
      </c>
      <c r="L347" s="214">
        <v>87.197000000000003</v>
      </c>
      <c r="M347" s="215">
        <v>1871.5</v>
      </c>
      <c r="N347" s="215">
        <v>4404.3</v>
      </c>
      <c r="O347" s="214">
        <v>79.38</v>
      </c>
      <c r="P347" s="215">
        <v>146.35</v>
      </c>
      <c r="Q347" s="214">
        <v>0.91920000000000002</v>
      </c>
      <c r="R347" s="216">
        <v>0.78549999999999998</v>
      </c>
    </row>
    <row r="348" spans="2:18" x14ac:dyDescent="0.3">
      <c r="B348" s="200">
        <v>45153</v>
      </c>
      <c r="C348" s="209">
        <v>84.599000000000004</v>
      </c>
      <c r="D348" s="210">
        <v>5.2729999999999997</v>
      </c>
      <c r="E348" s="211">
        <v>93.245000000000005</v>
      </c>
      <c r="F348" s="212">
        <v>4.609</v>
      </c>
      <c r="G348" s="211">
        <v>97.191999999999993</v>
      </c>
      <c r="H348" s="212">
        <v>0.54200000000000004</v>
      </c>
      <c r="I348" s="211">
        <v>80.2734375</v>
      </c>
      <c r="J348" s="212">
        <v>4.2329999999999997</v>
      </c>
      <c r="K348" s="213">
        <v>71.688999999999993</v>
      </c>
      <c r="L348" s="214">
        <v>87.17</v>
      </c>
      <c r="M348" s="215">
        <v>1895.8</v>
      </c>
      <c r="N348" s="215">
        <v>4437.8999999999996</v>
      </c>
      <c r="O348" s="214">
        <v>80.989999999999995</v>
      </c>
      <c r="P348" s="215">
        <v>145.57</v>
      </c>
      <c r="Q348" s="214">
        <v>0.91700000000000004</v>
      </c>
      <c r="R348" s="216">
        <v>0.78710000000000002</v>
      </c>
    </row>
    <row r="349" spans="2:18" x14ac:dyDescent="0.3">
      <c r="B349" s="200">
        <v>45152</v>
      </c>
      <c r="C349" s="209">
        <v>84.748999999999995</v>
      </c>
      <c r="D349" s="210">
        <v>5.2480000000000002</v>
      </c>
      <c r="E349" s="211">
        <v>93.393000000000001</v>
      </c>
      <c r="F349" s="212">
        <v>4.569</v>
      </c>
      <c r="G349" s="211">
        <v>97.319000000000003</v>
      </c>
      <c r="H349" s="212">
        <v>0.52600000000000002</v>
      </c>
      <c r="I349" s="211">
        <v>80.390625</v>
      </c>
      <c r="J349" s="212">
        <v>4.2130000000000001</v>
      </c>
      <c r="K349" s="213">
        <v>71.81</v>
      </c>
      <c r="L349" s="214">
        <v>87.682000000000002</v>
      </c>
      <c r="M349" s="215">
        <v>1920.5</v>
      </c>
      <c r="N349" s="215">
        <v>4489.7</v>
      </c>
      <c r="O349" s="214">
        <v>82.51</v>
      </c>
      <c r="P349" s="215">
        <v>145.56</v>
      </c>
      <c r="Q349" s="214">
        <v>0.91690000000000005</v>
      </c>
      <c r="R349" s="216">
        <v>0.78849999999999998</v>
      </c>
    </row>
    <row r="350" spans="2:18" x14ac:dyDescent="0.3">
      <c r="B350" s="200">
        <v>45149</v>
      </c>
      <c r="C350" s="209">
        <v>85.025000000000006</v>
      </c>
      <c r="D350" s="210">
        <v>5.2030000000000003</v>
      </c>
      <c r="E350" s="211">
        <v>93.62</v>
      </c>
      <c r="F350" s="212">
        <v>4.5090000000000003</v>
      </c>
      <c r="G350" s="211">
        <v>97.543000000000006</v>
      </c>
      <c r="H350" s="212">
        <v>0.498</v>
      </c>
      <c r="I350" s="211">
        <v>80.6640625</v>
      </c>
      <c r="J350" s="212">
        <v>4.1680000000000001</v>
      </c>
      <c r="K350" s="213">
        <v>72.02</v>
      </c>
      <c r="L350" s="214">
        <v>87.888000000000005</v>
      </c>
      <c r="M350" s="215">
        <v>1925.1</v>
      </c>
      <c r="N350" s="215">
        <v>4464.1000000000004</v>
      </c>
      <c r="O350" s="214">
        <v>83.19</v>
      </c>
      <c r="P350" s="215">
        <v>144.96</v>
      </c>
      <c r="Q350" s="214">
        <v>0.91339999999999999</v>
      </c>
      <c r="R350" s="216">
        <v>0.78759999999999997</v>
      </c>
    </row>
    <row r="351" spans="2:18" x14ac:dyDescent="0.3">
      <c r="B351" s="200">
        <v>45148</v>
      </c>
      <c r="C351" s="209">
        <v>85.376999999999995</v>
      </c>
      <c r="D351" s="210">
        <v>5.1459999999999999</v>
      </c>
      <c r="E351" s="211">
        <v>93.828000000000003</v>
      </c>
      <c r="F351" s="212">
        <v>4.4530000000000003</v>
      </c>
      <c r="G351" s="211">
        <v>97.543000000000006</v>
      </c>
      <c r="H351" s="212">
        <v>0.498</v>
      </c>
      <c r="I351" s="211">
        <v>80.9765625</v>
      </c>
      <c r="J351" s="212">
        <v>4.1139999999999999</v>
      </c>
      <c r="K351" s="213">
        <v>72.867999999999995</v>
      </c>
      <c r="L351" s="214">
        <v>88.628</v>
      </c>
      <c r="M351" s="215">
        <v>1922.6</v>
      </c>
      <c r="N351" s="215">
        <v>4468.8</v>
      </c>
      <c r="O351" s="214">
        <v>82.82</v>
      </c>
      <c r="P351" s="215">
        <v>144.75</v>
      </c>
      <c r="Q351" s="214">
        <v>0.91069999999999995</v>
      </c>
      <c r="R351" s="216">
        <v>0.78890000000000005</v>
      </c>
    </row>
    <row r="352" spans="2:18" x14ac:dyDescent="0.3">
      <c r="B352" s="200">
        <v>45147</v>
      </c>
      <c r="C352" s="209">
        <v>85.932000000000002</v>
      </c>
      <c r="D352" s="210">
        <v>5.0549999999999997</v>
      </c>
      <c r="E352" s="211">
        <v>94.2</v>
      </c>
      <c r="F352" s="212">
        <v>4.3540000000000001</v>
      </c>
      <c r="G352" s="211">
        <v>97.524000000000001</v>
      </c>
      <c r="H352" s="212">
        <v>0.5</v>
      </c>
      <c r="I352" s="211">
        <v>81.6171875</v>
      </c>
      <c r="J352" s="212">
        <v>4.01</v>
      </c>
      <c r="K352" s="213">
        <v>72.844999999999999</v>
      </c>
      <c r="L352" s="214">
        <v>88.614000000000004</v>
      </c>
      <c r="M352" s="215">
        <v>1930.8</v>
      </c>
      <c r="N352" s="215">
        <v>4467.7</v>
      </c>
      <c r="O352" s="214">
        <v>84.4</v>
      </c>
      <c r="P352" s="215">
        <v>143.72999999999999</v>
      </c>
      <c r="Q352" s="214">
        <v>0.91120000000000001</v>
      </c>
      <c r="R352" s="216">
        <v>0.78620000000000001</v>
      </c>
    </row>
    <row r="353" spans="2:18" x14ac:dyDescent="0.3">
      <c r="B353" s="200">
        <v>45146</v>
      </c>
      <c r="C353" s="209">
        <v>85.953999999999994</v>
      </c>
      <c r="D353" s="210">
        <v>5.0510000000000002</v>
      </c>
      <c r="E353" s="211">
        <v>94.381</v>
      </c>
      <c r="F353" s="212">
        <v>4.306</v>
      </c>
      <c r="G353" s="211">
        <v>97.29</v>
      </c>
      <c r="H353" s="212">
        <v>0.52900000000000003</v>
      </c>
      <c r="I353" s="211">
        <v>81.5859375</v>
      </c>
      <c r="J353" s="212">
        <v>4.0140000000000002</v>
      </c>
      <c r="K353" s="213">
        <v>72.778999999999996</v>
      </c>
      <c r="L353" s="214">
        <v>88.772999999999996</v>
      </c>
      <c r="M353" s="215">
        <v>1947.4</v>
      </c>
      <c r="N353" s="215">
        <v>4499.3999999999996</v>
      </c>
      <c r="O353" s="214">
        <v>82.92</v>
      </c>
      <c r="P353" s="215">
        <v>143.38</v>
      </c>
      <c r="Q353" s="214">
        <v>0.91269999999999996</v>
      </c>
      <c r="R353" s="216">
        <v>0.78439999999999999</v>
      </c>
    </row>
    <row r="354" spans="2:18" x14ac:dyDescent="0.3">
      <c r="B354" s="200">
        <v>45145</v>
      </c>
      <c r="C354" s="209">
        <v>85.632000000000005</v>
      </c>
      <c r="D354" s="210">
        <v>5.1020000000000003</v>
      </c>
      <c r="E354" s="211">
        <v>94.253</v>
      </c>
      <c r="F354" s="212">
        <v>4.3380000000000001</v>
      </c>
      <c r="G354" s="211">
        <v>97.153000000000006</v>
      </c>
      <c r="H354" s="212">
        <v>0.54600000000000004</v>
      </c>
      <c r="I354" s="211">
        <v>81.1796875</v>
      </c>
      <c r="J354" s="212">
        <v>4.0789999999999997</v>
      </c>
      <c r="K354" s="213">
        <v>72.366</v>
      </c>
      <c r="L354" s="214">
        <v>87.852000000000004</v>
      </c>
      <c r="M354" s="215">
        <v>1958.9</v>
      </c>
      <c r="N354" s="215">
        <v>4518.3999999999996</v>
      </c>
      <c r="O354" s="214">
        <v>81.94</v>
      </c>
      <c r="P354" s="215">
        <v>142.5</v>
      </c>
      <c r="Q354" s="214">
        <v>0.90890000000000004</v>
      </c>
      <c r="R354" s="216">
        <v>0.78220000000000001</v>
      </c>
    </row>
    <row r="355" spans="2:18" x14ac:dyDescent="0.3">
      <c r="B355" s="200">
        <v>45142</v>
      </c>
      <c r="C355" s="209">
        <v>85.866</v>
      </c>
      <c r="D355" s="210">
        <v>5.0640000000000001</v>
      </c>
      <c r="E355" s="211">
        <v>94.296999999999997</v>
      </c>
      <c r="F355" s="212">
        <v>4.3259999999999996</v>
      </c>
      <c r="G355" s="211">
        <v>96.992999999999995</v>
      </c>
      <c r="H355" s="212">
        <v>0.56599999999999995</v>
      </c>
      <c r="I355" s="211">
        <v>81.5078125</v>
      </c>
      <c r="J355" s="212">
        <v>4.0250000000000004</v>
      </c>
      <c r="K355" s="213">
        <v>72.805999999999997</v>
      </c>
      <c r="L355" s="214">
        <v>88.16</v>
      </c>
      <c r="M355" s="215">
        <v>1957.5</v>
      </c>
      <c r="N355" s="215">
        <v>4478</v>
      </c>
      <c r="O355" s="214">
        <v>82.82</v>
      </c>
      <c r="P355" s="215">
        <v>141.76</v>
      </c>
      <c r="Q355" s="214">
        <v>0.90859999999999996</v>
      </c>
      <c r="R355" s="216">
        <v>0.78439999999999999</v>
      </c>
    </row>
    <row r="356" spans="2:18" x14ac:dyDescent="0.3">
      <c r="B356" s="200">
        <v>45141</v>
      </c>
      <c r="C356" s="209">
        <v>84.9</v>
      </c>
      <c r="D356" s="210">
        <v>5.218</v>
      </c>
      <c r="E356" s="211">
        <v>93.688999999999993</v>
      </c>
      <c r="F356" s="212">
        <v>4.4829999999999997</v>
      </c>
      <c r="G356" s="211">
        <v>97.022000000000006</v>
      </c>
      <c r="H356" s="212">
        <v>0.56200000000000006</v>
      </c>
      <c r="I356" s="211">
        <v>80.5703125</v>
      </c>
      <c r="J356" s="212">
        <v>4.1740000000000004</v>
      </c>
      <c r="K356" s="213">
        <v>72.305999999999997</v>
      </c>
      <c r="L356" s="214">
        <v>87.754000000000005</v>
      </c>
      <c r="M356" s="215">
        <v>1961.4</v>
      </c>
      <c r="N356" s="215">
        <v>4501.8999999999996</v>
      </c>
      <c r="O356" s="214">
        <v>81.55</v>
      </c>
      <c r="P356" s="215">
        <v>142.58000000000001</v>
      </c>
      <c r="Q356" s="214">
        <v>0.9133</v>
      </c>
      <c r="R356" s="216">
        <v>0.78690000000000004</v>
      </c>
    </row>
    <row r="357" spans="2:18" x14ac:dyDescent="0.3">
      <c r="B357" s="200">
        <v>45140</v>
      </c>
      <c r="C357" s="209">
        <v>85.59</v>
      </c>
      <c r="D357" s="210">
        <v>5.1050000000000004</v>
      </c>
      <c r="E357" s="211">
        <v>93.915000000000006</v>
      </c>
      <c r="F357" s="212">
        <v>4.4219999999999997</v>
      </c>
      <c r="G357" s="211">
        <v>97.332999999999998</v>
      </c>
      <c r="H357" s="212">
        <v>0.52300000000000002</v>
      </c>
      <c r="I357" s="211">
        <v>81.1015625</v>
      </c>
      <c r="J357" s="212">
        <v>4.0869999999999997</v>
      </c>
      <c r="K357" s="213">
        <v>72.603999999999999</v>
      </c>
      <c r="L357" s="214">
        <v>88.295000000000002</v>
      </c>
      <c r="M357" s="215">
        <v>1966.8</v>
      </c>
      <c r="N357" s="215">
        <v>4513.3999999999996</v>
      </c>
      <c r="O357" s="214">
        <v>79.489999999999995</v>
      </c>
      <c r="P357" s="215">
        <v>143.32</v>
      </c>
      <c r="Q357" s="214">
        <v>0.9143</v>
      </c>
      <c r="R357" s="216">
        <v>0.78669999999999995</v>
      </c>
    </row>
    <row r="358" spans="2:18" x14ac:dyDescent="0.3">
      <c r="B358" s="200">
        <v>45139</v>
      </c>
      <c r="C358" s="209">
        <v>85.951999999999998</v>
      </c>
      <c r="D358" s="210">
        <v>5.0469999999999997</v>
      </c>
      <c r="E358" s="211">
        <v>94.165999999999997</v>
      </c>
      <c r="F358" s="212">
        <v>4.3559999999999999</v>
      </c>
      <c r="G358" s="211">
        <v>97.518000000000001</v>
      </c>
      <c r="H358" s="212">
        <v>0.5</v>
      </c>
      <c r="I358" s="211">
        <v>81.4140625</v>
      </c>
      <c r="J358" s="212">
        <v>4.0359999999999996</v>
      </c>
      <c r="K358" s="213">
        <v>72.617000000000004</v>
      </c>
      <c r="L358" s="214">
        <v>88.293000000000006</v>
      </c>
      <c r="M358" s="215">
        <v>1994.2</v>
      </c>
      <c r="N358" s="215">
        <v>4576.7</v>
      </c>
      <c r="O358" s="214">
        <v>81.37</v>
      </c>
      <c r="P358" s="215">
        <v>143.34</v>
      </c>
      <c r="Q358" s="214">
        <v>0.91039999999999999</v>
      </c>
      <c r="R358" s="216">
        <v>0.78269999999999995</v>
      </c>
    </row>
    <row r="359" spans="2:18" x14ac:dyDescent="0.3">
      <c r="B359" s="200">
        <v>45138</v>
      </c>
      <c r="C359" s="209">
        <v>86.385999999999996</v>
      </c>
      <c r="D359" s="210">
        <v>4.9770000000000003</v>
      </c>
      <c r="E359" s="211">
        <v>94.387</v>
      </c>
      <c r="F359" s="212">
        <v>4.298</v>
      </c>
      <c r="G359" s="211">
        <v>97.484999999999999</v>
      </c>
      <c r="H359" s="212">
        <v>0.504</v>
      </c>
      <c r="I359" s="211">
        <v>81.7578125</v>
      </c>
      <c r="J359" s="212">
        <v>3.98</v>
      </c>
      <c r="K359" s="213">
        <v>73.094999999999999</v>
      </c>
      <c r="L359" s="214">
        <v>88.903000000000006</v>
      </c>
      <c r="M359" s="215">
        <v>2003.2</v>
      </c>
      <c r="N359" s="215">
        <v>4589</v>
      </c>
      <c r="O359" s="214">
        <v>81.8</v>
      </c>
      <c r="P359" s="215">
        <v>142.29</v>
      </c>
      <c r="Q359" s="214">
        <v>0.9093</v>
      </c>
      <c r="R359" s="216">
        <v>0.77910000000000001</v>
      </c>
    </row>
    <row r="360" spans="2:18" x14ac:dyDescent="0.3">
      <c r="B360" s="200">
        <v>45135</v>
      </c>
      <c r="C360" s="209">
        <v>86.388000000000005</v>
      </c>
      <c r="D360" s="210">
        <v>4.9770000000000003</v>
      </c>
      <c r="E360" s="211">
        <v>94.266999999999996</v>
      </c>
      <c r="F360" s="212">
        <v>4.3280000000000003</v>
      </c>
      <c r="G360" s="211">
        <v>97.929000000000002</v>
      </c>
      <c r="H360" s="212">
        <v>0.44900000000000001</v>
      </c>
      <c r="I360" s="211">
        <v>81.7890625</v>
      </c>
      <c r="J360" s="212">
        <v>3.9750000000000001</v>
      </c>
      <c r="K360" s="213">
        <v>73.004999999999995</v>
      </c>
      <c r="L360" s="214">
        <v>88.807000000000002</v>
      </c>
      <c r="M360" s="215">
        <v>1981.5</v>
      </c>
      <c r="N360" s="215">
        <v>4582.2</v>
      </c>
      <c r="O360" s="214">
        <v>80.58</v>
      </c>
      <c r="P360" s="215">
        <v>141.16</v>
      </c>
      <c r="Q360" s="214">
        <v>0.90780000000000005</v>
      </c>
      <c r="R360" s="216">
        <v>0.77810000000000001</v>
      </c>
    </row>
    <row r="361" spans="2:18" x14ac:dyDescent="0.3">
      <c r="B361" s="200">
        <v>45134</v>
      </c>
      <c r="C361" s="209">
        <v>86.075999999999993</v>
      </c>
      <c r="D361" s="210">
        <v>5.0259999999999998</v>
      </c>
      <c r="E361" s="211">
        <v>93.948999999999998</v>
      </c>
      <c r="F361" s="212">
        <v>4.41</v>
      </c>
      <c r="G361" s="211">
        <v>98.757999999999996</v>
      </c>
      <c r="H361" s="212">
        <v>0.34799999999999998</v>
      </c>
      <c r="I361" s="211">
        <v>81.4453125</v>
      </c>
      <c r="J361" s="212">
        <v>4.0270000000000001</v>
      </c>
      <c r="K361" s="213">
        <v>72.983000000000004</v>
      </c>
      <c r="L361" s="214">
        <v>89.078000000000003</v>
      </c>
      <c r="M361" s="215">
        <v>1954.9</v>
      </c>
      <c r="N361" s="215">
        <v>4537.3999999999996</v>
      </c>
      <c r="O361" s="214">
        <v>80.09</v>
      </c>
      <c r="P361" s="215">
        <v>139.47999999999999</v>
      </c>
      <c r="Q361" s="214">
        <v>0.91090000000000004</v>
      </c>
      <c r="R361" s="216">
        <v>0.78149999999999997</v>
      </c>
    </row>
    <row r="362" spans="2:18" x14ac:dyDescent="0.3">
      <c r="B362" s="200">
        <v>45133</v>
      </c>
      <c r="C362" s="209">
        <v>86.805999999999997</v>
      </c>
      <c r="D362" s="210">
        <v>4.9089999999999998</v>
      </c>
      <c r="E362" s="211">
        <v>94.477000000000004</v>
      </c>
      <c r="F362" s="212">
        <v>4.2720000000000002</v>
      </c>
      <c r="G362" s="211">
        <v>98.706999999999994</v>
      </c>
      <c r="H362" s="212">
        <v>0.35399999999999998</v>
      </c>
      <c r="I362" s="211">
        <v>82.2890625</v>
      </c>
      <c r="J362" s="212">
        <v>3.8919999999999999</v>
      </c>
      <c r="K362" s="213">
        <v>73.12</v>
      </c>
      <c r="L362" s="214">
        <v>88.835999999999999</v>
      </c>
      <c r="M362" s="215">
        <v>1980.4</v>
      </c>
      <c r="N362" s="215">
        <v>4566.8</v>
      </c>
      <c r="O362" s="214">
        <v>78.78</v>
      </c>
      <c r="P362" s="215">
        <v>140.24</v>
      </c>
      <c r="Q362" s="214">
        <v>0.90210000000000001</v>
      </c>
      <c r="R362" s="216">
        <v>0.77270000000000005</v>
      </c>
    </row>
    <row r="363" spans="2:18" x14ac:dyDescent="0.3">
      <c r="B363" s="200">
        <v>45132</v>
      </c>
      <c r="C363" s="209">
        <v>86.608999999999995</v>
      </c>
      <c r="D363" s="210">
        <v>4.9390000000000001</v>
      </c>
      <c r="E363" s="211">
        <v>94.191000000000003</v>
      </c>
      <c r="F363" s="212">
        <v>4.3449999999999998</v>
      </c>
      <c r="G363" s="211">
        <v>98.566000000000003</v>
      </c>
      <c r="H363" s="212">
        <v>0.371</v>
      </c>
      <c r="I363" s="211">
        <v>82.140625</v>
      </c>
      <c r="J363" s="212">
        <v>3.915</v>
      </c>
      <c r="K363" s="213">
        <v>73.248999999999995</v>
      </c>
      <c r="L363" s="214">
        <v>89.14</v>
      </c>
      <c r="M363" s="215">
        <v>1966.1</v>
      </c>
      <c r="N363" s="215">
        <v>4567.5</v>
      </c>
      <c r="O363" s="214">
        <v>79.63</v>
      </c>
      <c r="P363" s="215">
        <v>140.9</v>
      </c>
      <c r="Q363" s="214">
        <v>0.90449999999999997</v>
      </c>
      <c r="R363" s="216">
        <v>0.77500000000000002</v>
      </c>
    </row>
    <row r="364" spans="2:18" x14ac:dyDescent="0.3">
      <c r="B364" s="200">
        <v>45131</v>
      </c>
      <c r="C364" s="209">
        <v>86.593999999999994</v>
      </c>
      <c r="D364" s="210">
        <v>4.9409999999999998</v>
      </c>
      <c r="E364" s="211">
        <v>94.188999999999993</v>
      </c>
      <c r="F364" s="212">
        <v>4.3440000000000003</v>
      </c>
      <c r="G364" s="211">
        <v>98.540999999999997</v>
      </c>
      <c r="H364" s="212">
        <v>0.374</v>
      </c>
      <c r="I364" s="211">
        <v>82.2265625</v>
      </c>
      <c r="J364" s="212">
        <v>3.9</v>
      </c>
      <c r="K364" s="213">
        <v>73.274000000000001</v>
      </c>
      <c r="L364" s="214">
        <v>89.444000000000003</v>
      </c>
      <c r="M364" s="215">
        <v>1965.7</v>
      </c>
      <c r="N364" s="215">
        <v>4554.6000000000004</v>
      </c>
      <c r="O364" s="214">
        <v>78.739999999999995</v>
      </c>
      <c r="P364" s="215">
        <v>141.47999999999999</v>
      </c>
      <c r="Q364" s="214">
        <v>0.90380000000000005</v>
      </c>
      <c r="R364" s="216">
        <v>0.77949999999999997</v>
      </c>
    </row>
    <row r="365" spans="2:18" x14ac:dyDescent="0.3">
      <c r="B365" s="200">
        <v>45128</v>
      </c>
      <c r="C365" s="209">
        <v>86.844999999999999</v>
      </c>
      <c r="D365" s="210">
        <v>4.9009999999999998</v>
      </c>
      <c r="E365" s="211">
        <v>94.406999999999996</v>
      </c>
      <c r="F365" s="212">
        <v>4.2869999999999999</v>
      </c>
      <c r="G365" s="211">
        <v>98.45</v>
      </c>
      <c r="H365" s="212">
        <v>0.38500000000000001</v>
      </c>
      <c r="I365" s="211">
        <v>82.4765625</v>
      </c>
      <c r="J365" s="212">
        <v>3.86</v>
      </c>
      <c r="K365" s="213">
        <v>73.164000000000001</v>
      </c>
      <c r="L365" s="214">
        <v>89.075999999999993</v>
      </c>
      <c r="M365" s="215">
        <v>1960.3</v>
      </c>
      <c r="N365" s="215">
        <v>4536.3</v>
      </c>
      <c r="O365" s="214">
        <v>77.069999999999993</v>
      </c>
      <c r="P365" s="215">
        <v>141.72999999999999</v>
      </c>
      <c r="Q365" s="214">
        <v>0.89890000000000003</v>
      </c>
      <c r="R365" s="216">
        <v>0.77800000000000002</v>
      </c>
    </row>
    <row r="366" spans="2:18" x14ac:dyDescent="0.3">
      <c r="B366" s="200">
        <v>45127</v>
      </c>
      <c r="C366" s="209">
        <v>86.674999999999997</v>
      </c>
      <c r="D366" s="210">
        <v>4.9269999999999996</v>
      </c>
      <c r="E366" s="211">
        <v>94.363</v>
      </c>
      <c r="F366" s="212">
        <v>4.298</v>
      </c>
      <c r="G366" s="211">
        <v>98.259</v>
      </c>
      <c r="H366" s="212">
        <v>0.40799999999999997</v>
      </c>
      <c r="I366" s="211">
        <v>82.3671875</v>
      </c>
      <c r="J366" s="212">
        <v>3.875</v>
      </c>
      <c r="K366" s="213">
        <v>73.168000000000006</v>
      </c>
      <c r="L366" s="214">
        <v>88.81</v>
      </c>
      <c r="M366" s="215">
        <v>1967.2</v>
      </c>
      <c r="N366" s="215">
        <v>4534.8999999999996</v>
      </c>
      <c r="O366" s="214">
        <v>75.63</v>
      </c>
      <c r="P366" s="215">
        <v>140.07</v>
      </c>
      <c r="Q366" s="214">
        <v>0.89849999999999997</v>
      </c>
      <c r="R366" s="216">
        <v>0.77710000000000001</v>
      </c>
    </row>
    <row r="367" spans="2:18" x14ac:dyDescent="0.3">
      <c r="B367" s="200">
        <v>45126</v>
      </c>
      <c r="C367" s="209">
        <v>87.608000000000004</v>
      </c>
      <c r="D367" s="210">
        <v>4.78</v>
      </c>
      <c r="E367" s="211">
        <v>94.813000000000002</v>
      </c>
      <c r="F367" s="212">
        <v>4.181</v>
      </c>
      <c r="G367" s="211">
        <v>98.242000000000004</v>
      </c>
      <c r="H367" s="212">
        <v>0.41</v>
      </c>
      <c r="I367" s="211">
        <v>83.0546875</v>
      </c>
      <c r="J367" s="212">
        <v>3.766</v>
      </c>
      <c r="K367" s="213">
        <v>73.494</v>
      </c>
      <c r="L367" s="214">
        <v>89.016999999999996</v>
      </c>
      <c r="M367" s="215">
        <v>1984.9</v>
      </c>
      <c r="N367" s="215">
        <v>4565.7</v>
      </c>
      <c r="O367" s="214">
        <v>75.349999999999994</v>
      </c>
      <c r="P367" s="215">
        <v>139.65</v>
      </c>
      <c r="Q367" s="214">
        <v>0.89280000000000004</v>
      </c>
      <c r="R367" s="216">
        <v>0.77280000000000004</v>
      </c>
    </row>
    <row r="368" spans="2:18" x14ac:dyDescent="0.3">
      <c r="B368" s="200">
        <v>45125</v>
      </c>
      <c r="C368" s="209">
        <v>87.21</v>
      </c>
      <c r="D368" s="210">
        <v>4.8410000000000002</v>
      </c>
      <c r="E368" s="211">
        <v>94.769000000000005</v>
      </c>
      <c r="F368" s="212">
        <v>4.1909999999999998</v>
      </c>
      <c r="G368" s="211">
        <v>98.061000000000007</v>
      </c>
      <c r="H368" s="212">
        <v>0.432</v>
      </c>
      <c r="I368" s="211">
        <v>82.8359375</v>
      </c>
      <c r="J368" s="212">
        <v>3.8</v>
      </c>
      <c r="K368" s="213">
        <v>72.739000000000004</v>
      </c>
      <c r="L368" s="214">
        <v>89.501999999999995</v>
      </c>
      <c r="M368" s="215">
        <v>1976.1</v>
      </c>
      <c r="N368" s="215">
        <v>4555</v>
      </c>
      <c r="O368" s="214">
        <v>75.75</v>
      </c>
      <c r="P368" s="215">
        <v>138.83000000000001</v>
      </c>
      <c r="Q368" s="214">
        <v>0.89059999999999995</v>
      </c>
      <c r="R368" s="216">
        <v>0.7671</v>
      </c>
    </row>
    <row r="369" spans="2:18" x14ac:dyDescent="0.3">
      <c r="B369" s="200">
        <v>45124</v>
      </c>
      <c r="C369" s="209">
        <v>86.972999999999999</v>
      </c>
      <c r="D369" s="210">
        <v>4.8780000000000001</v>
      </c>
      <c r="E369" s="211">
        <v>94.631</v>
      </c>
      <c r="F369" s="212">
        <v>4.2249999999999996</v>
      </c>
      <c r="G369" s="211">
        <v>98.093999999999994</v>
      </c>
      <c r="H369" s="212">
        <v>0.42799999999999999</v>
      </c>
      <c r="I369" s="211">
        <v>82.7109375</v>
      </c>
      <c r="J369" s="212">
        <v>3.8180000000000001</v>
      </c>
      <c r="K369" s="213">
        <v>72.186999999999998</v>
      </c>
      <c r="L369" s="214">
        <v>88.462000000000003</v>
      </c>
      <c r="M369" s="215">
        <v>1951.3</v>
      </c>
      <c r="N369" s="215">
        <v>4522.8</v>
      </c>
      <c r="O369" s="214">
        <v>74.150000000000006</v>
      </c>
      <c r="P369" s="215">
        <v>138.71</v>
      </c>
      <c r="Q369" s="214">
        <v>0.89</v>
      </c>
      <c r="R369" s="216">
        <v>0.76490000000000002</v>
      </c>
    </row>
    <row r="370" spans="2:18" x14ac:dyDescent="0.3">
      <c r="B370" s="200">
        <v>45121</v>
      </c>
      <c r="C370" s="209">
        <v>86.805999999999997</v>
      </c>
      <c r="D370" s="210">
        <v>4.9029999999999996</v>
      </c>
      <c r="E370" s="211">
        <v>94.539000000000001</v>
      </c>
      <c r="F370" s="212">
        <v>4.2480000000000002</v>
      </c>
      <c r="G370" s="211">
        <v>98.093000000000004</v>
      </c>
      <c r="H370" s="212">
        <v>0.42799999999999999</v>
      </c>
      <c r="I370" s="211">
        <v>82.53125</v>
      </c>
      <c r="J370" s="212">
        <v>3.8460000000000001</v>
      </c>
      <c r="K370" s="213">
        <v>72.087000000000003</v>
      </c>
      <c r="L370" s="214">
        <v>88.334000000000003</v>
      </c>
      <c r="M370" s="215">
        <v>1931.1</v>
      </c>
      <c r="N370" s="215">
        <v>4505.3999999999996</v>
      </c>
      <c r="O370" s="214">
        <v>75.42</v>
      </c>
      <c r="P370" s="215">
        <v>138.80000000000001</v>
      </c>
      <c r="Q370" s="214">
        <v>0.89070000000000005</v>
      </c>
      <c r="R370" s="216">
        <v>0.76380000000000003</v>
      </c>
    </row>
    <row r="371" spans="2:18" x14ac:dyDescent="0.3">
      <c r="B371" s="200">
        <v>45120</v>
      </c>
      <c r="C371" s="209">
        <v>87.617000000000004</v>
      </c>
      <c r="D371" s="210">
        <v>4.7770000000000001</v>
      </c>
      <c r="E371" s="211">
        <v>94.963999999999999</v>
      </c>
      <c r="F371" s="212">
        <v>4.1390000000000002</v>
      </c>
      <c r="G371" s="211">
        <v>98.213999999999999</v>
      </c>
      <c r="H371" s="212">
        <v>0.41299999999999998</v>
      </c>
      <c r="I371" s="211">
        <v>82.9765625</v>
      </c>
      <c r="J371" s="212">
        <v>3.774</v>
      </c>
      <c r="K371" s="213">
        <v>72.194000000000003</v>
      </c>
      <c r="L371" s="214">
        <v>88.569000000000003</v>
      </c>
      <c r="M371" s="215">
        <v>1950.9</v>
      </c>
      <c r="N371" s="215">
        <v>4510</v>
      </c>
      <c r="O371" s="214">
        <v>76.89</v>
      </c>
      <c r="P371" s="215">
        <v>138.05000000000001</v>
      </c>
      <c r="Q371" s="214">
        <v>0.89080000000000004</v>
      </c>
      <c r="R371" s="216">
        <v>0.76129999999999998</v>
      </c>
    </row>
    <row r="372" spans="2:18" x14ac:dyDescent="0.3">
      <c r="B372" s="200">
        <v>45119</v>
      </c>
      <c r="C372" s="209">
        <v>86.891000000000005</v>
      </c>
      <c r="D372" s="210">
        <v>4.8879999999999999</v>
      </c>
      <c r="E372" s="211">
        <v>94.459000000000003</v>
      </c>
      <c r="F372" s="212">
        <v>4.266</v>
      </c>
      <c r="G372" s="211">
        <v>98.204999999999998</v>
      </c>
      <c r="H372" s="212">
        <v>0.41399999999999998</v>
      </c>
      <c r="I372" s="211">
        <v>82.3359375</v>
      </c>
      <c r="J372" s="212">
        <v>3.8740000000000001</v>
      </c>
      <c r="K372" s="213">
        <v>71.626000000000005</v>
      </c>
      <c r="L372" s="214">
        <v>87.698999999999998</v>
      </c>
      <c r="M372" s="215">
        <v>1933.4</v>
      </c>
      <c r="N372" s="215">
        <v>4472.2</v>
      </c>
      <c r="O372" s="214">
        <v>75.75</v>
      </c>
      <c r="P372" s="215">
        <v>138.5</v>
      </c>
      <c r="Q372" s="214">
        <v>0.89849999999999997</v>
      </c>
      <c r="R372" s="216">
        <v>0.77</v>
      </c>
    </row>
    <row r="373" spans="2:18" x14ac:dyDescent="0.3">
      <c r="B373" s="200">
        <v>45118</v>
      </c>
      <c r="C373" s="209">
        <v>86.132999999999996</v>
      </c>
      <c r="D373" s="210">
        <v>5.0060000000000002</v>
      </c>
      <c r="E373" s="211">
        <v>93.83</v>
      </c>
      <c r="F373" s="212">
        <v>4.4249999999999998</v>
      </c>
      <c r="G373" s="211">
        <v>98.337000000000003</v>
      </c>
      <c r="H373" s="212">
        <v>0.39800000000000002</v>
      </c>
      <c r="I373" s="211">
        <v>81.5390625</v>
      </c>
      <c r="J373" s="212">
        <v>3.9990000000000001</v>
      </c>
      <c r="K373" s="213">
        <v>70.759</v>
      </c>
      <c r="L373" s="214">
        <v>86.591999999999999</v>
      </c>
      <c r="M373" s="215">
        <v>1913.4</v>
      </c>
      <c r="N373" s="215">
        <v>4439.3</v>
      </c>
      <c r="O373" s="214">
        <v>74.83</v>
      </c>
      <c r="P373" s="215">
        <v>140.36000000000001</v>
      </c>
      <c r="Q373" s="214">
        <v>0.90839999999999999</v>
      </c>
      <c r="R373" s="216">
        <v>0.7732</v>
      </c>
    </row>
    <row r="374" spans="2:18" x14ac:dyDescent="0.3">
      <c r="B374" s="200">
        <v>45117</v>
      </c>
      <c r="C374" s="209">
        <v>85.837999999999994</v>
      </c>
      <c r="D374" s="210">
        <v>5.0519999999999996</v>
      </c>
      <c r="E374" s="211">
        <v>93.772000000000006</v>
      </c>
      <c r="F374" s="212">
        <v>4.4400000000000004</v>
      </c>
      <c r="G374" s="211">
        <v>98.287000000000006</v>
      </c>
      <c r="H374" s="212">
        <v>0.40400000000000003</v>
      </c>
      <c r="I374" s="211">
        <v>81.390625</v>
      </c>
      <c r="J374" s="212">
        <v>4.0220000000000002</v>
      </c>
      <c r="K374" s="213">
        <v>70.918000000000006</v>
      </c>
      <c r="L374" s="214">
        <v>86.804000000000002</v>
      </c>
      <c r="M374" s="215">
        <v>1895.3</v>
      </c>
      <c r="N374" s="215">
        <v>4409.5</v>
      </c>
      <c r="O374" s="214">
        <v>72.989999999999995</v>
      </c>
      <c r="P374" s="215">
        <v>141.31</v>
      </c>
      <c r="Q374" s="214">
        <v>0.90900000000000003</v>
      </c>
      <c r="R374" s="216">
        <v>0.77749999999999997</v>
      </c>
    </row>
    <row r="375" spans="2:18" x14ac:dyDescent="0.3">
      <c r="B375" s="200">
        <v>45114</v>
      </c>
      <c r="C375" s="209">
        <v>85.302000000000007</v>
      </c>
      <c r="D375" s="210">
        <v>5.1369999999999996</v>
      </c>
      <c r="E375" s="211">
        <v>93.33</v>
      </c>
      <c r="F375" s="212">
        <v>4.5519999999999996</v>
      </c>
      <c r="G375" s="211">
        <v>98.626000000000005</v>
      </c>
      <c r="H375" s="212">
        <v>0.36299999999999999</v>
      </c>
      <c r="I375" s="211">
        <v>80.8671875</v>
      </c>
      <c r="J375" s="212">
        <v>4.1050000000000004</v>
      </c>
      <c r="K375" s="213">
        <v>70.91</v>
      </c>
      <c r="L375" s="214">
        <v>87.051000000000002</v>
      </c>
      <c r="M375" s="215">
        <v>1864.7</v>
      </c>
      <c r="N375" s="215">
        <v>4399</v>
      </c>
      <c r="O375" s="214">
        <v>73.86</v>
      </c>
      <c r="P375" s="215">
        <v>142.21</v>
      </c>
      <c r="Q375" s="214">
        <v>0.91180000000000005</v>
      </c>
      <c r="R375" s="216">
        <v>0.77890000000000004</v>
      </c>
    </row>
    <row r="376" spans="2:18" x14ac:dyDescent="0.3">
      <c r="B376" s="200">
        <v>45113</v>
      </c>
      <c r="C376" s="209">
        <v>85.445999999999998</v>
      </c>
      <c r="D376" s="210">
        <v>5.1130000000000004</v>
      </c>
      <c r="E376" s="211">
        <v>93.323999999999998</v>
      </c>
      <c r="F376" s="212">
        <v>4.5529999999999999</v>
      </c>
      <c r="G376" s="211">
        <v>99.034000000000006</v>
      </c>
      <c r="H376" s="212">
        <v>0.314</v>
      </c>
      <c r="I376" s="211">
        <v>81.0390625</v>
      </c>
      <c r="J376" s="212">
        <v>4.0750000000000002</v>
      </c>
      <c r="K376" s="213">
        <v>70.796999999999997</v>
      </c>
      <c r="L376" s="214">
        <v>86.855000000000004</v>
      </c>
      <c r="M376" s="215">
        <v>1842.2</v>
      </c>
      <c r="N376" s="215">
        <v>4411.6000000000004</v>
      </c>
      <c r="O376" s="214">
        <v>71.8</v>
      </c>
      <c r="P376" s="215">
        <v>144.07</v>
      </c>
      <c r="Q376" s="214">
        <v>0.91839999999999999</v>
      </c>
      <c r="R376" s="216">
        <v>0.78490000000000004</v>
      </c>
    </row>
    <row r="377" spans="2:18" x14ac:dyDescent="0.3">
      <c r="B377" s="200">
        <v>45112</v>
      </c>
      <c r="C377" s="209">
        <v>86.096999999999994</v>
      </c>
      <c r="D377" s="210">
        <v>5.0090000000000003</v>
      </c>
      <c r="E377" s="211">
        <v>93.798000000000002</v>
      </c>
      <c r="F377" s="212">
        <v>4.4279999999999999</v>
      </c>
      <c r="G377" s="211">
        <v>99.260999999999996</v>
      </c>
      <c r="H377" s="212">
        <v>0.28699999999999998</v>
      </c>
      <c r="I377" s="211">
        <v>81.6796875</v>
      </c>
      <c r="J377" s="212">
        <v>3.972</v>
      </c>
      <c r="K377" s="213">
        <v>71.697999999999993</v>
      </c>
      <c r="L377" s="214">
        <v>88.293999999999997</v>
      </c>
      <c r="M377" s="215">
        <v>1872.9</v>
      </c>
      <c r="N377" s="215">
        <v>4446.8</v>
      </c>
      <c r="O377" s="214">
        <v>71.790000000000006</v>
      </c>
      <c r="P377" s="215">
        <v>144.66</v>
      </c>
      <c r="Q377" s="214">
        <v>0.92130000000000001</v>
      </c>
      <c r="R377" s="216">
        <v>0.78710000000000002</v>
      </c>
    </row>
    <row r="378" spans="2:18" x14ac:dyDescent="0.3">
      <c r="B378" s="200">
        <v>45110</v>
      </c>
      <c r="C378" s="209">
        <v>86.456999999999994</v>
      </c>
      <c r="D378" s="210">
        <v>4.952</v>
      </c>
      <c r="E378" s="211">
        <v>93.92</v>
      </c>
      <c r="F378" s="212">
        <v>4.3959999999999999</v>
      </c>
      <c r="G378" s="211">
        <v>99.016000000000005</v>
      </c>
      <c r="H378" s="212">
        <v>0.316</v>
      </c>
      <c r="I378" s="211">
        <v>82.15625</v>
      </c>
      <c r="J378" s="212">
        <v>3.8959999999999999</v>
      </c>
      <c r="K378" s="213">
        <v>71.981999999999999</v>
      </c>
      <c r="L378" s="214">
        <v>88.474999999999994</v>
      </c>
      <c r="M378" s="215">
        <v>1896.8</v>
      </c>
      <c r="N378" s="215">
        <v>4455.6000000000004</v>
      </c>
      <c r="O378" s="214">
        <v>69.790000000000006</v>
      </c>
      <c r="P378" s="215">
        <v>144.68</v>
      </c>
      <c r="Q378" s="214">
        <v>0.91649999999999998</v>
      </c>
      <c r="R378" s="216">
        <v>0.78779999999999994</v>
      </c>
    </row>
    <row r="379" spans="2:18" x14ac:dyDescent="0.3">
      <c r="B379" s="200">
        <v>45107</v>
      </c>
      <c r="C379" s="209">
        <v>86.554000000000002</v>
      </c>
      <c r="D379" s="210">
        <v>4.9359999999999999</v>
      </c>
      <c r="E379" s="211">
        <v>94.049000000000007</v>
      </c>
      <c r="F379" s="212">
        <v>4.3620000000000001</v>
      </c>
      <c r="G379" s="211">
        <v>98.998999999999995</v>
      </c>
      <c r="H379" s="212">
        <v>0.318</v>
      </c>
      <c r="I379" s="211">
        <v>82.2890625</v>
      </c>
      <c r="J379" s="212">
        <v>3.8730000000000002</v>
      </c>
      <c r="K379" s="213">
        <v>72.266000000000005</v>
      </c>
      <c r="L379" s="214">
        <v>88.957999999999998</v>
      </c>
      <c r="M379" s="215">
        <v>1888.7</v>
      </c>
      <c r="N379" s="215">
        <v>4450.3999999999996</v>
      </c>
      <c r="O379" s="214">
        <v>70.64</v>
      </c>
      <c r="P379" s="215">
        <v>144.31</v>
      </c>
      <c r="Q379" s="214">
        <v>0.91669999999999996</v>
      </c>
      <c r="R379" s="216">
        <v>0.78720000000000001</v>
      </c>
    </row>
    <row r="380" spans="2:18" x14ac:dyDescent="0.3">
      <c r="B380" s="200">
        <v>45106</v>
      </c>
      <c r="C380" s="209">
        <v>86.534000000000006</v>
      </c>
      <c r="D380" s="210">
        <v>4.9379999999999997</v>
      </c>
      <c r="E380" s="211">
        <v>94.076999999999998</v>
      </c>
      <c r="F380" s="212">
        <v>4.3540000000000001</v>
      </c>
      <c r="G380" s="211">
        <v>99.073999999999998</v>
      </c>
      <c r="H380" s="212">
        <v>0.309</v>
      </c>
      <c r="I380" s="211">
        <v>82.2890625</v>
      </c>
      <c r="J380" s="212">
        <v>3.871</v>
      </c>
      <c r="K380" s="213">
        <v>72.268000000000001</v>
      </c>
      <c r="L380" s="214">
        <v>88.813999999999993</v>
      </c>
      <c r="M380" s="215">
        <v>1881.6</v>
      </c>
      <c r="N380" s="215">
        <v>4396.3999999999996</v>
      </c>
      <c r="O380" s="214">
        <v>69.86</v>
      </c>
      <c r="P380" s="215">
        <v>144.76</v>
      </c>
      <c r="Q380" s="214">
        <v>0.9204</v>
      </c>
      <c r="R380" s="216">
        <v>0.79279999999999995</v>
      </c>
    </row>
    <row r="381" spans="2:18" x14ac:dyDescent="0.3">
      <c r="B381" s="200">
        <v>45105</v>
      </c>
      <c r="C381" s="209">
        <v>87.201999999999998</v>
      </c>
      <c r="D381" s="210">
        <v>4.8319999999999999</v>
      </c>
      <c r="E381" s="211">
        <v>94.602000000000004</v>
      </c>
      <c r="F381" s="212">
        <v>4.218</v>
      </c>
      <c r="G381" s="211">
        <v>99.09</v>
      </c>
      <c r="H381" s="212">
        <v>0.307</v>
      </c>
      <c r="I381" s="211">
        <v>83.1796875</v>
      </c>
      <c r="J381" s="212">
        <v>3.7309999999999999</v>
      </c>
      <c r="K381" s="213">
        <v>72.552000000000007</v>
      </c>
      <c r="L381" s="214">
        <v>89.673000000000002</v>
      </c>
      <c r="M381" s="215">
        <v>1858.7</v>
      </c>
      <c r="N381" s="215">
        <v>4376.8999999999996</v>
      </c>
      <c r="O381" s="214">
        <v>69.56</v>
      </c>
      <c r="P381" s="215">
        <v>144.47999999999999</v>
      </c>
      <c r="Q381" s="214">
        <v>0.9163</v>
      </c>
      <c r="R381" s="216">
        <v>0.79139999999999999</v>
      </c>
    </row>
    <row r="382" spans="2:18" x14ac:dyDescent="0.3">
      <c r="B382" s="200">
        <v>45104</v>
      </c>
      <c r="C382" s="209">
        <v>86.840999999999994</v>
      </c>
      <c r="D382" s="210">
        <v>4.8879999999999999</v>
      </c>
      <c r="E382" s="211">
        <v>94.298000000000002</v>
      </c>
      <c r="F382" s="212">
        <v>4.2939999999999996</v>
      </c>
      <c r="G382" s="211">
        <v>99.224999999999994</v>
      </c>
      <c r="H382" s="212">
        <v>0.29099999999999998</v>
      </c>
      <c r="I382" s="211">
        <v>82.8046875</v>
      </c>
      <c r="J382" s="212">
        <v>3.7890000000000001</v>
      </c>
      <c r="K382" s="213">
        <v>72.215999999999994</v>
      </c>
      <c r="L382" s="214">
        <v>89.638999999999996</v>
      </c>
      <c r="M382" s="215">
        <v>1849.9</v>
      </c>
      <c r="N382" s="215">
        <v>4378.3999999999996</v>
      </c>
      <c r="O382" s="214">
        <v>67.7</v>
      </c>
      <c r="P382" s="215">
        <v>144.07</v>
      </c>
      <c r="Q382" s="214">
        <v>0.91239999999999999</v>
      </c>
      <c r="R382" s="216">
        <v>0.78439999999999999</v>
      </c>
    </row>
    <row r="383" spans="2:18" x14ac:dyDescent="0.3">
      <c r="B383" s="200">
        <v>45103</v>
      </c>
      <c r="C383" s="209">
        <v>86.992999999999995</v>
      </c>
      <c r="D383" s="210">
        <v>4.8630000000000004</v>
      </c>
      <c r="E383" s="211">
        <v>94.57</v>
      </c>
      <c r="F383" s="212">
        <v>4.2249999999999996</v>
      </c>
      <c r="G383" s="211">
        <v>99.325999999999993</v>
      </c>
      <c r="H383" s="212">
        <v>0.27900000000000003</v>
      </c>
      <c r="I383" s="211">
        <v>83.0859375</v>
      </c>
      <c r="J383" s="212">
        <v>3.7440000000000002</v>
      </c>
      <c r="K383" s="213">
        <v>72.608000000000004</v>
      </c>
      <c r="L383" s="214">
        <v>89.894999999999996</v>
      </c>
      <c r="M383" s="215">
        <v>1823.3</v>
      </c>
      <c r="N383" s="215">
        <v>4328.8</v>
      </c>
      <c r="O383" s="214">
        <v>69.37</v>
      </c>
      <c r="P383" s="215">
        <v>143.51</v>
      </c>
      <c r="Q383" s="214">
        <v>0.91690000000000005</v>
      </c>
      <c r="R383" s="216">
        <v>0.78659999999999997</v>
      </c>
    </row>
    <row r="384" spans="2:18" x14ac:dyDescent="0.3">
      <c r="B384" s="200">
        <v>45100</v>
      </c>
      <c r="C384" s="209">
        <v>86.956999999999994</v>
      </c>
      <c r="D384" s="210">
        <v>4.8680000000000003</v>
      </c>
      <c r="E384" s="211">
        <v>94.427000000000007</v>
      </c>
      <c r="F384" s="212">
        <v>4.26</v>
      </c>
      <c r="G384" s="211">
        <v>99.233000000000004</v>
      </c>
      <c r="H384" s="212">
        <v>0.28999999999999998</v>
      </c>
      <c r="I384" s="211">
        <v>82.9921875</v>
      </c>
      <c r="J384" s="212">
        <v>3.758</v>
      </c>
      <c r="K384" s="213">
        <v>72.53</v>
      </c>
      <c r="L384" s="214">
        <v>89.606999999999999</v>
      </c>
      <c r="M384" s="215">
        <v>1821.6</v>
      </c>
      <c r="N384" s="215">
        <v>4348.3</v>
      </c>
      <c r="O384" s="214">
        <v>69.16</v>
      </c>
      <c r="P384" s="215">
        <v>143.69999999999999</v>
      </c>
      <c r="Q384" s="214">
        <v>0.91790000000000005</v>
      </c>
      <c r="R384" s="216">
        <v>0.78659999999999997</v>
      </c>
    </row>
    <row r="385" spans="2:18" x14ac:dyDescent="0.3">
      <c r="B385" s="200">
        <v>45099</v>
      </c>
      <c r="C385" s="209">
        <v>86.619</v>
      </c>
      <c r="D385" s="210">
        <v>4.9210000000000003</v>
      </c>
      <c r="E385" s="211">
        <v>94.224000000000004</v>
      </c>
      <c r="F385" s="212">
        <v>4.3109999999999999</v>
      </c>
      <c r="G385" s="211">
        <v>99.138999999999996</v>
      </c>
      <c r="H385" s="212">
        <v>0.30099999999999999</v>
      </c>
      <c r="I385" s="211">
        <v>82.6015625</v>
      </c>
      <c r="J385" s="212">
        <v>3.8170000000000002</v>
      </c>
      <c r="K385" s="213">
        <v>72.245000000000005</v>
      </c>
      <c r="L385" s="214">
        <v>88.570999999999998</v>
      </c>
      <c r="M385" s="215">
        <v>1848.2</v>
      </c>
      <c r="N385" s="215">
        <v>4381.8999999999996</v>
      </c>
      <c r="O385" s="214">
        <v>69.510000000000005</v>
      </c>
      <c r="P385" s="215">
        <v>143.11000000000001</v>
      </c>
      <c r="Q385" s="214">
        <v>0.91279999999999994</v>
      </c>
      <c r="R385" s="216">
        <v>0.78449999999999998</v>
      </c>
    </row>
    <row r="386" spans="2:18" x14ac:dyDescent="0.3">
      <c r="B386" s="200">
        <v>45098</v>
      </c>
      <c r="C386" s="209">
        <v>87.27</v>
      </c>
      <c r="D386" s="210">
        <v>4.8179999999999996</v>
      </c>
      <c r="E386" s="211">
        <v>94.6</v>
      </c>
      <c r="F386" s="212">
        <v>4.2130000000000001</v>
      </c>
      <c r="G386" s="211">
        <v>99.08</v>
      </c>
      <c r="H386" s="212">
        <v>0.308</v>
      </c>
      <c r="I386" s="211">
        <v>83.078125</v>
      </c>
      <c r="J386" s="212">
        <v>3.742</v>
      </c>
      <c r="K386" s="213">
        <v>72</v>
      </c>
      <c r="L386" s="214">
        <v>89.12</v>
      </c>
      <c r="M386" s="215">
        <v>1863</v>
      </c>
      <c r="N386" s="215">
        <v>4365.7</v>
      </c>
      <c r="O386" s="214">
        <v>72.53</v>
      </c>
      <c r="P386" s="215">
        <v>141.88</v>
      </c>
      <c r="Q386" s="214">
        <v>0.91020000000000001</v>
      </c>
      <c r="R386" s="216">
        <v>0.78310000000000002</v>
      </c>
    </row>
    <row r="387" spans="2:18" x14ac:dyDescent="0.3">
      <c r="B387" s="200">
        <v>45097</v>
      </c>
      <c r="C387" s="209">
        <v>87.322999999999993</v>
      </c>
      <c r="D387" s="210">
        <v>4.8090000000000002</v>
      </c>
      <c r="E387" s="211">
        <v>94.712000000000003</v>
      </c>
      <c r="F387" s="212">
        <v>4.1840000000000002</v>
      </c>
      <c r="G387" s="211">
        <v>98.986999999999995</v>
      </c>
      <c r="H387" s="212">
        <v>0.31900000000000001</v>
      </c>
      <c r="I387" s="211">
        <v>83.0703125</v>
      </c>
      <c r="J387" s="212">
        <v>3.742</v>
      </c>
      <c r="K387" s="213">
        <v>72.400999999999996</v>
      </c>
      <c r="L387" s="214">
        <v>89.239000000000004</v>
      </c>
      <c r="M387" s="215">
        <v>1866.7</v>
      </c>
      <c r="N387" s="215">
        <v>4388.7</v>
      </c>
      <c r="O387" s="214">
        <v>70.5</v>
      </c>
      <c r="P387" s="215">
        <v>141.47</v>
      </c>
      <c r="Q387" s="214">
        <v>0.91590000000000005</v>
      </c>
      <c r="R387" s="216">
        <v>0.78339999999999999</v>
      </c>
    </row>
    <row r="388" spans="2:18" x14ac:dyDescent="0.3">
      <c r="B388" s="200">
        <v>45093</v>
      </c>
      <c r="C388" s="209">
        <v>86.900999999999996</v>
      </c>
      <c r="D388" s="210">
        <v>4.8739999999999997</v>
      </c>
      <c r="E388" s="211">
        <v>94.45</v>
      </c>
      <c r="F388" s="212">
        <v>4.2489999999999997</v>
      </c>
      <c r="G388" s="211">
        <v>98.826999999999998</v>
      </c>
      <c r="H388" s="212">
        <v>0.33800000000000002</v>
      </c>
      <c r="I388" s="211">
        <v>82.7734375</v>
      </c>
      <c r="J388" s="212">
        <v>3.7879999999999998</v>
      </c>
      <c r="K388" s="213">
        <v>71.963999999999999</v>
      </c>
      <c r="L388" s="214">
        <v>89.221000000000004</v>
      </c>
      <c r="M388" s="215">
        <v>1875.5</v>
      </c>
      <c r="N388" s="215">
        <v>4409.6000000000004</v>
      </c>
      <c r="O388" s="214">
        <v>71.78</v>
      </c>
      <c r="P388" s="215">
        <v>141.82</v>
      </c>
      <c r="Q388" s="214">
        <v>0.9143</v>
      </c>
      <c r="R388" s="216">
        <v>0.7802</v>
      </c>
    </row>
    <row r="389" spans="2:18" x14ac:dyDescent="0.3">
      <c r="B389" s="200">
        <v>45092</v>
      </c>
      <c r="C389" s="209">
        <v>87.126999999999995</v>
      </c>
      <c r="D389" s="210">
        <v>4.8380000000000001</v>
      </c>
      <c r="E389" s="211">
        <v>94.682000000000002</v>
      </c>
      <c r="F389" s="212">
        <v>4.1909999999999998</v>
      </c>
      <c r="G389" s="211">
        <v>98.724999999999994</v>
      </c>
      <c r="H389" s="212">
        <v>0.35</v>
      </c>
      <c r="I389" s="211">
        <v>83.0703125</v>
      </c>
      <c r="J389" s="212">
        <v>3.7389999999999999</v>
      </c>
      <c r="K389" s="213">
        <v>72.128</v>
      </c>
      <c r="L389" s="214">
        <v>88.552999999999997</v>
      </c>
      <c r="M389" s="215">
        <v>1889.3</v>
      </c>
      <c r="N389" s="215">
        <v>4425.8</v>
      </c>
      <c r="O389" s="214">
        <v>70.62</v>
      </c>
      <c r="P389" s="215">
        <v>140.29</v>
      </c>
      <c r="Q389" s="214">
        <v>0.91369999999999996</v>
      </c>
      <c r="R389" s="216">
        <v>0.78220000000000001</v>
      </c>
    </row>
    <row r="390" spans="2:18" x14ac:dyDescent="0.3">
      <c r="B390" s="200">
        <v>45091</v>
      </c>
      <c r="C390" s="209">
        <v>86.674999999999997</v>
      </c>
      <c r="D390" s="210">
        <v>4.9059999999999997</v>
      </c>
      <c r="E390" s="211">
        <v>93.849000000000004</v>
      </c>
      <c r="F390" s="212">
        <v>4.3970000000000002</v>
      </c>
      <c r="G390" s="211">
        <v>98.698999999999998</v>
      </c>
      <c r="H390" s="212">
        <v>0.35299999999999998</v>
      </c>
      <c r="I390" s="211">
        <v>82.546875</v>
      </c>
      <c r="J390" s="212">
        <v>3.819</v>
      </c>
      <c r="K390" s="213">
        <v>72.144999999999996</v>
      </c>
      <c r="L390" s="214">
        <v>88.897999999999996</v>
      </c>
      <c r="M390" s="215">
        <v>1874.1</v>
      </c>
      <c r="N390" s="215">
        <v>4372.6000000000004</v>
      </c>
      <c r="O390" s="214">
        <v>68.27</v>
      </c>
      <c r="P390" s="215">
        <v>140.09</v>
      </c>
      <c r="Q390" s="214">
        <v>0.92330000000000001</v>
      </c>
      <c r="R390" s="216">
        <v>0.78959999999999997</v>
      </c>
    </row>
    <row r="391" spans="2:18" x14ac:dyDescent="0.3">
      <c r="B391" s="200">
        <v>45090</v>
      </c>
      <c r="C391" s="209">
        <v>86.611000000000004</v>
      </c>
      <c r="D391" s="210">
        <v>4.9160000000000004</v>
      </c>
      <c r="E391" s="211">
        <v>94.052999999999997</v>
      </c>
      <c r="F391" s="212">
        <v>4.3449999999999998</v>
      </c>
      <c r="G391" s="211">
        <v>98.790999999999997</v>
      </c>
      <c r="H391" s="212">
        <v>0.34200000000000003</v>
      </c>
      <c r="I391" s="211">
        <v>82.390625</v>
      </c>
      <c r="J391" s="212">
        <v>3.843</v>
      </c>
      <c r="K391" s="213">
        <v>71.884</v>
      </c>
      <c r="L391" s="214">
        <v>89.152000000000001</v>
      </c>
      <c r="M391" s="215">
        <v>1896.3</v>
      </c>
      <c r="N391" s="215">
        <v>4369</v>
      </c>
      <c r="O391" s="214">
        <v>69.42</v>
      </c>
      <c r="P391" s="215">
        <v>140.22</v>
      </c>
      <c r="Q391" s="214">
        <v>0.92649999999999999</v>
      </c>
      <c r="R391" s="216">
        <v>0.79290000000000005</v>
      </c>
    </row>
    <row r="392" spans="2:18" x14ac:dyDescent="0.3">
      <c r="B392" s="200">
        <v>45089</v>
      </c>
      <c r="C392" s="209">
        <v>87.093000000000004</v>
      </c>
      <c r="D392" s="210">
        <v>4.8410000000000002</v>
      </c>
      <c r="E392" s="211">
        <v>94.543000000000006</v>
      </c>
      <c r="F392" s="212">
        <v>4.2210000000000001</v>
      </c>
      <c r="G392" s="211">
        <v>98.697999999999993</v>
      </c>
      <c r="H392" s="212">
        <v>0.35299999999999998</v>
      </c>
      <c r="I392" s="211">
        <v>82.921875</v>
      </c>
      <c r="J392" s="212">
        <v>3.76</v>
      </c>
      <c r="K392" s="213">
        <v>72.594999999999999</v>
      </c>
      <c r="L392" s="214">
        <v>89.194000000000003</v>
      </c>
      <c r="M392" s="215">
        <v>1873.2</v>
      </c>
      <c r="N392" s="215">
        <v>4338.8999999999996</v>
      </c>
      <c r="O392" s="214">
        <v>67.12</v>
      </c>
      <c r="P392" s="215">
        <v>139.6</v>
      </c>
      <c r="Q392" s="214">
        <v>0.92959999999999998</v>
      </c>
      <c r="R392" s="216">
        <v>0.7994</v>
      </c>
    </row>
    <row r="393" spans="2:18" x14ac:dyDescent="0.3">
      <c r="B393" s="200">
        <v>45086</v>
      </c>
      <c r="C393" s="209">
        <v>87.072999999999993</v>
      </c>
      <c r="D393" s="210">
        <v>4.843</v>
      </c>
      <c r="E393" s="211">
        <v>94.480999999999995</v>
      </c>
      <c r="F393" s="212">
        <v>4.2359999999999998</v>
      </c>
      <c r="G393" s="211">
        <v>98.697999999999993</v>
      </c>
      <c r="H393" s="212">
        <v>0.35299999999999998</v>
      </c>
      <c r="I393" s="211">
        <v>82.8671875</v>
      </c>
      <c r="J393" s="212">
        <v>3.7669999999999999</v>
      </c>
      <c r="K393" s="213">
        <v>73.180000000000007</v>
      </c>
      <c r="L393" s="214">
        <v>88.8</v>
      </c>
      <c r="M393" s="215">
        <v>1865.7</v>
      </c>
      <c r="N393" s="215">
        <v>4298.8999999999996</v>
      </c>
      <c r="O393" s="214">
        <v>70.17</v>
      </c>
      <c r="P393" s="215">
        <v>139.4</v>
      </c>
      <c r="Q393" s="214">
        <v>0.93030000000000002</v>
      </c>
      <c r="R393" s="216">
        <v>0.7954</v>
      </c>
    </row>
    <row r="394" spans="2:18" x14ac:dyDescent="0.3">
      <c r="B394" s="200">
        <v>45085</v>
      </c>
      <c r="C394" s="209">
        <v>87.207999999999998</v>
      </c>
      <c r="D394" s="210">
        <v>4.8220000000000001</v>
      </c>
      <c r="E394" s="211">
        <v>94.713999999999999</v>
      </c>
      <c r="F394" s="212">
        <v>4.1769999999999996</v>
      </c>
      <c r="G394" s="211">
        <v>98.662999999999997</v>
      </c>
      <c r="H394" s="212">
        <v>0.35699999999999998</v>
      </c>
      <c r="I394" s="211">
        <v>83.0546875</v>
      </c>
      <c r="J394" s="212">
        <v>3.7360000000000002</v>
      </c>
      <c r="K394" s="213">
        <v>73.251999999999995</v>
      </c>
      <c r="L394" s="214">
        <v>88.29</v>
      </c>
      <c r="M394" s="215">
        <v>1880.8</v>
      </c>
      <c r="N394" s="215">
        <v>4293.8999999999996</v>
      </c>
      <c r="O394" s="214">
        <v>71.290000000000006</v>
      </c>
      <c r="P394" s="215">
        <v>138.91999999999999</v>
      </c>
      <c r="Q394" s="214">
        <v>0.92749999999999999</v>
      </c>
      <c r="R394" s="216">
        <v>0.79620000000000002</v>
      </c>
    </row>
    <row r="395" spans="2:18" x14ac:dyDescent="0.3">
      <c r="B395" s="200">
        <v>45084</v>
      </c>
      <c r="C395" s="209">
        <v>86.879000000000005</v>
      </c>
      <c r="D395" s="210">
        <v>4.8710000000000004</v>
      </c>
      <c r="E395" s="211">
        <v>94.552000000000007</v>
      </c>
      <c r="F395" s="212">
        <v>4.2149999999999999</v>
      </c>
      <c r="G395" s="211">
        <v>98.754999999999995</v>
      </c>
      <c r="H395" s="212">
        <v>0.34599999999999997</v>
      </c>
      <c r="I395" s="211">
        <v>82.515625</v>
      </c>
      <c r="J395" s="212">
        <v>3.819</v>
      </c>
      <c r="K395" s="213">
        <v>73.088999999999999</v>
      </c>
      <c r="L395" s="214">
        <v>87.58</v>
      </c>
      <c r="M395" s="215">
        <v>1888.4</v>
      </c>
      <c r="N395" s="215">
        <v>4267.5</v>
      </c>
      <c r="O395" s="214">
        <v>72.53</v>
      </c>
      <c r="P395" s="215">
        <v>140.13</v>
      </c>
      <c r="Q395" s="214">
        <v>0.93469999999999998</v>
      </c>
      <c r="R395" s="216">
        <v>0.80400000000000005</v>
      </c>
    </row>
    <row r="396" spans="2:18" x14ac:dyDescent="0.3">
      <c r="B396" s="200">
        <v>45083</v>
      </c>
      <c r="C396" s="209">
        <v>87.769000000000005</v>
      </c>
      <c r="D396" s="210">
        <v>4.734</v>
      </c>
      <c r="E396" s="211">
        <v>95.003</v>
      </c>
      <c r="F396" s="212">
        <v>4.1020000000000003</v>
      </c>
      <c r="G396" s="211">
        <v>98.712999999999994</v>
      </c>
      <c r="H396" s="212">
        <v>0.35099999999999998</v>
      </c>
      <c r="I396" s="211">
        <v>83.3984375</v>
      </c>
      <c r="J396" s="212">
        <v>3.6819999999999999</v>
      </c>
      <c r="K396" s="213">
        <v>73.388999999999996</v>
      </c>
      <c r="L396" s="214">
        <v>88.504000000000005</v>
      </c>
      <c r="M396" s="215">
        <v>1855.4</v>
      </c>
      <c r="N396" s="215">
        <v>4283.8999999999996</v>
      </c>
      <c r="O396" s="214">
        <v>71.739999999999995</v>
      </c>
      <c r="P396" s="215">
        <v>139.63</v>
      </c>
      <c r="Q396" s="214">
        <v>0.93520000000000003</v>
      </c>
      <c r="R396" s="216">
        <v>0.80489999999999995</v>
      </c>
    </row>
    <row r="397" spans="2:18" x14ac:dyDescent="0.3">
      <c r="B397" s="200">
        <v>45082</v>
      </c>
      <c r="C397" s="209">
        <v>87.606999999999999</v>
      </c>
      <c r="D397" s="210">
        <v>4.758</v>
      </c>
      <c r="E397" s="211">
        <v>95.05</v>
      </c>
      <c r="F397" s="212">
        <v>4.09</v>
      </c>
      <c r="G397" s="211">
        <v>98.62</v>
      </c>
      <c r="H397" s="212">
        <v>0.36199999999999999</v>
      </c>
      <c r="I397" s="211">
        <v>83.2421875</v>
      </c>
      <c r="J397" s="212">
        <v>3.7050000000000001</v>
      </c>
      <c r="K397" s="213">
        <v>73.373999999999995</v>
      </c>
      <c r="L397" s="214">
        <v>88.605000000000004</v>
      </c>
      <c r="M397" s="215">
        <v>1806.7</v>
      </c>
      <c r="N397" s="215">
        <v>4273.8</v>
      </c>
      <c r="O397" s="214">
        <v>72.150000000000006</v>
      </c>
      <c r="P397" s="215">
        <v>139.58000000000001</v>
      </c>
      <c r="Q397" s="214">
        <v>0.93340000000000001</v>
      </c>
      <c r="R397" s="216">
        <v>0.80400000000000005</v>
      </c>
    </row>
    <row r="398" spans="2:18" x14ac:dyDescent="0.3">
      <c r="B398" s="200">
        <v>45079</v>
      </c>
      <c r="C398" s="209">
        <v>87.463999999999999</v>
      </c>
      <c r="D398" s="210">
        <v>4.7789999999999999</v>
      </c>
      <c r="E398" s="211">
        <v>95.006</v>
      </c>
      <c r="F398" s="212">
        <v>4.0999999999999996</v>
      </c>
      <c r="G398" s="211">
        <v>98.822000000000003</v>
      </c>
      <c r="H398" s="212">
        <v>0.33800000000000002</v>
      </c>
      <c r="I398" s="211">
        <v>83.1484375</v>
      </c>
      <c r="J398" s="212">
        <v>3.7189999999999999</v>
      </c>
      <c r="K398" s="213">
        <v>73.683999999999997</v>
      </c>
      <c r="L398" s="214">
        <v>89.105999999999995</v>
      </c>
      <c r="M398" s="215">
        <v>1830.9</v>
      </c>
      <c r="N398" s="215">
        <v>4282.3999999999996</v>
      </c>
      <c r="O398" s="214">
        <v>71.739999999999995</v>
      </c>
      <c r="P398" s="215">
        <v>139.91999999999999</v>
      </c>
      <c r="Q398" s="214">
        <v>0.93389999999999995</v>
      </c>
      <c r="R398" s="216">
        <v>0.80300000000000005</v>
      </c>
    </row>
    <row r="399" spans="2:18" x14ac:dyDescent="0.3">
      <c r="B399" s="200">
        <v>45078</v>
      </c>
      <c r="C399" s="209">
        <v>87.8</v>
      </c>
      <c r="D399" s="210">
        <v>4.7270000000000003</v>
      </c>
      <c r="E399" s="211">
        <v>95.573999999999998</v>
      </c>
      <c r="F399" s="212">
        <v>3.9590000000000001</v>
      </c>
      <c r="G399" s="211">
        <v>98.745000000000005</v>
      </c>
      <c r="H399" s="212">
        <v>0.34699999999999998</v>
      </c>
      <c r="I399" s="211">
        <v>83.8828125</v>
      </c>
      <c r="J399" s="212">
        <v>3.6040000000000001</v>
      </c>
      <c r="K399" s="213">
        <v>73.882999999999996</v>
      </c>
      <c r="L399" s="214">
        <v>88.968999999999994</v>
      </c>
      <c r="M399" s="215">
        <v>1767.9</v>
      </c>
      <c r="N399" s="215">
        <v>4221</v>
      </c>
      <c r="O399" s="214">
        <v>70.099999999999994</v>
      </c>
      <c r="P399" s="215">
        <v>138.80000000000001</v>
      </c>
      <c r="Q399" s="214">
        <v>0.92920000000000003</v>
      </c>
      <c r="R399" s="216">
        <v>0.79830000000000001</v>
      </c>
    </row>
    <row r="400" spans="2:18" x14ac:dyDescent="0.3">
      <c r="B400" s="200">
        <v>45077</v>
      </c>
      <c r="C400" s="209">
        <v>87.504000000000005</v>
      </c>
      <c r="D400" s="210">
        <v>4.7709999999999999</v>
      </c>
      <c r="E400" s="211">
        <v>95.227999999999994</v>
      </c>
      <c r="F400" s="212">
        <v>4.0419999999999998</v>
      </c>
      <c r="G400" s="211">
        <v>98.66</v>
      </c>
      <c r="H400" s="212">
        <v>0.35699999999999998</v>
      </c>
      <c r="I400" s="211">
        <v>83.5390625</v>
      </c>
      <c r="J400" s="212">
        <v>3.6560000000000001</v>
      </c>
      <c r="K400" s="213">
        <v>73.481999999999999</v>
      </c>
      <c r="L400" s="214">
        <v>88.356999999999999</v>
      </c>
      <c r="M400" s="215">
        <v>1749.7</v>
      </c>
      <c r="N400" s="215">
        <v>4179.8</v>
      </c>
      <c r="O400" s="214">
        <v>68.09</v>
      </c>
      <c r="P400" s="215">
        <v>139.34</v>
      </c>
      <c r="Q400" s="214">
        <v>0.9355</v>
      </c>
      <c r="R400" s="216">
        <v>0.80379999999999996</v>
      </c>
    </row>
    <row r="401" spans="2:18" x14ac:dyDescent="0.3">
      <c r="B401" s="200">
        <v>45076</v>
      </c>
      <c r="C401" s="209">
        <v>87.082999999999998</v>
      </c>
      <c r="D401" s="210">
        <v>4.835</v>
      </c>
      <c r="E401" s="211">
        <v>95.04</v>
      </c>
      <c r="F401" s="212">
        <v>4.0880000000000001</v>
      </c>
      <c r="G401" s="211">
        <v>98.643000000000001</v>
      </c>
      <c r="H401" s="212">
        <v>0.35899999999999999</v>
      </c>
      <c r="I401" s="211">
        <v>83.2421875</v>
      </c>
      <c r="J401" s="212">
        <v>3.7010000000000001</v>
      </c>
      <c r="K401" s="213">
        <v>73.087000000000003</v>
      </c>
      <c r="L401" s="214">
        <v>87.838999999999999</v>
      </c>
      <c r="M401" s="215">
        <v>1767.3</v>
      </c>
      <c r="N401" s="215">
        <v>4205.5</v>
      </c>
      <c r="O401" s="214">
        <v>69.459999999999994</v>
      </c>
      <c r="P401" s="215">
        <v>139.79</v>
      </c>
      <c r="Q401" s="214">
        <v>0.93159999999999998</v>
      </c>
      <c r="R401" s="216">
        <v>0.80559999999999998</v>
      </c>
    </row>
    <row r="402" spans="2:18" x14ac:dyDescent="0.3">
      <c r="B402" s="200">
        <v>45072</v>
      </c>
      <c r="C402" s="209">
        <v>86.27</v>
      </c>
      <c r="D402" s="210">
        <v>4.9610000000000003</v>
      </c>
      <c r="E402" s="211">
        <v>94.421000000000006</v>
      </c>
      <c r="F402" s="212">
        <v>4.2409999999999997</v>
      </c>
      <c r="G402" s="211">
        <v>98.718000000000004</v>
      </c>
      <c r="H402" s="212">
        <v>0.35</v>
      </c>
      <c r="I402" s="211">
        <v>82.5234375</v>
      </c>
      <c r="J402" s="212">
        <v>3.8109999999999999</v>
      </c>
      <c r="K402" s="213">
        <v>72.585999999999999</v>
      </c>
      <c r="L402" s="214">
        <v>86.16</v>
      </c>
      <c r="M402" s="215">
        <v>1773</v>
      </c>
      <c r="N402" s="215">
        <v>4205.5</v>
      </c>
      <c r="O402" s="214">
        <v>72.67</v>
      </c>
      <c r="P402" s="215">
        <v>140.6</v>
      </c>
      <c r="Q402" s="214">
        <v>0.93259999999999998</v>
      </c>
      <c r="R402" s="216">
        <v>0.81010000000000004</v>
      </c>
    </row>
    <row r="403" spans="2:18" x14ac:dyDescent="0.3">
      <c r="B403" s="200">
        <v>45071</v>
      </c>
      <c r="C403" s="209">
        <v>86.167000000000002</v>
      </c>
      <c r="D403" s="210">
        <v>4.9770000000000003</v>
      </c>
      <c r="E403" s="211">
        <v>94.424999999999997</v>
      </c>
      <c r="F403" s="212">
        <v>4.2389999999999999</v>
      </c>
      <c r="G403" s="211">
        <v>98.658000000000001</v>
      </c>
      <c r="H403" s="212">
        <v>0.35699999999999998</v>
      </c>
      <c r="I403" s="211">
        <v>82.4140625</v>
      </c>
      <c r="J403" s="212">
        <v>3.8250000000000002</v>
      </c>
      <c r="K403" s="213">
        <v>72.332999999999998</v>
      </c>
      <c r="L403" s="214">
        <v>85.989000000000004</v>
      </c>
      <c r="M403" s="215">
        <v>1754.6</v>
      </c>
      <c r="N403" s="215">
        <v>4151.3</v>
      </c>
      <c r="O403" s="214">
        <v>71.83</v>
      </c>
      <c r="P403" s="215">
        <v>140.06</v>
      </c>
      <c r="Q403" s="214">
        <v>0.93240000000000001</v>
      </c>
      <c r="R403" s="216">
        <v>0.81159999999999999</v>
      </c>
    </row>
    <row r="404" spans="2:18" x14ac:dyDescent="0.3">
      <c r="B404" s="200">
        <v>45070</v>
      </c>
      <c r="C404" s="209">
        <v>86.715999999999994</v>
      </c>
      <c r="D404" s="210">
        <v>4.8890000000000002</v>
      </c>
      <c r="E404" s="211">
        <v>94.986000000000004</v>
      </c>
      <c r="F404" s="212">
        <v>4.0979999999999999</v>
      </c>
      <c r="G404" s="211">
        <v>98.808999999999997</v>
      </c>
      <c r="H404" s="212">
        <v>0.33900000000000002</v>
      </c>
      <c r="I404" s="211">
        <v>82.9609375</v>
      </c>
      <c r="J404" s="212">
        <v>3.74</v>
      </c>
      <c r="K404" s="213">
        <v>73.260999999999996</v>
      </c>
      <c r="L404" s="214">
        <v>86.475999999999999</v>
      </c>
      <c r="M404" s="215">
        <v>1767</v>
      </c>
      <c r="N404" s="215">
        <v>4115.2</v>
      </c>
      <c r="O404" s="214">
        <v>74.34</v>
      </c>
      <c r="P404" s="215">
        <v>139.47</v>
      </c>
      <c r="Q404" s="214">
        <v>0.93020000000000003</v>
      </c>
      <c r="R404" s="216">
        <v>0.80869999999999997</v>
      </c>
    </row>
    <row r="405" spans="2:18" x14ac:dyDescent="0.3">
      <c r="B405" s="200">
        <v>45069</v>
      </c>
      <c r="C405" s="209">
        <v>87.009</v>
      </c>
      <c r="D405" s="210">
        <v>4.8440000000000003</v>
      </c>
      <c r="E405" s="211">
        <v>95.254000000000005</v>
      </c>
      <c r="F405" s="212">
        <v>4.0309999999999997</v>
      </c>
      <c r="G405" s="211">
        <v>98.885000000000005</v>
      </c>
      <c r="H405" s="212">
        <v>0.33</v>
      </c>
      <c r="I405" s="211">
        <v>83.3203125</v>
      </c>
      <c r="J405" s="212">
        <v>3.6840000000000002</v>
      </c>
      <c r="K405" s="213">
        <v>73.676000000000002</v>
      </c>
      <c r="L405" s="214">
        <v>86.597999999999999</v>
      </c>
      <c r="M405" s="215">
        <v>1787.7</v>
      </c>
      <c r="N405" s="215">
        <v>4145.6000000000004</v>
      </c>
      <c r="O405" s="214">
        <v>72.91</v>
      </c>
      <c r="P405" s="215">
        <v>138.59</v>
      </c>
      <c r="Q405" s="214">
        <v>0.92849999999999999</v>
      </c>
      <c r="R405" s="216">
        <v>0.80559999999999998</v>
      </c>
    </row>
    <row r="406" spans="2:18" x14ac:dyDescent="0.3">
      <c r="B406" s="200">
        <v>45068</v>
      </c>
      <c r="C406" s="209">
        <v>86.703000000000003</v>
      </c>
      <c r="D406" s="210">
        <v>4.8899999999999997</v>
      </c>
      <c r="E406" s="211">
        <v>95.165000000000006</v>
      </c>
      <c r="F406" s="212">
        <v>4.0529999999999999</v>
      </c>
      <c r="G406" s="211">
        <v>98.97</v>
      </c>
      <c r="H406" s="212">
        <v>0.32</v>
      </c>
      <c r="I406" s="211">
        <v>83.1796875</v>
      </c>
      <c r="J406" s="212">
        <v>3.7050000000000001</v>
      </c>
      <c r="K406" s="213">
        <v>74.254999999999995</v>
      </c>
      <c r="L406" s="214">
        <v>86.665999999999997</v>
      </c>
      <c r="M406" s="215">
        <v>1795.4</v>
      </c>
      <c r="N406" s="215">
        <v>4192.6000000000004</v>
      </c>
      <c r="O406" s="214">
        <v>71.989999999999995</v>
      </c>
      <c r="P406" s="215">
        <v>138.6</v>
      </c>
      <c r="Q406" s="214">
        <v>0.92479999999999996</v>
      </c>
      <c r="R406" s="216">
        <v>0.80410000000000004</v>
      </c>
    </row>
    <row r="407" spans="2:18" x14ac:dyDescent="0.3">
      <c r="B407" s="200">
        <v>45065</v>
      </c>
      <c r="C407" s="209">
        <v>86.866</v>
      </c>
      <c r="D407" s="210">
        <v>4.8650000000000002</v>
      </c>
      <c r="E407" s="211">
        <v>95.272000000000006</v>
      </c>
      <c r="F407" s="212">
        <v>4.0259999999999998</v>
      </c>
      <c r="G407" s="211">
        <v>98.91</v>
      </c>
      <c r="H407" s="212">
        <v>0.32700000000000001</v>
      </c>
      <c r="I407" s="211">
        <v>83.4453125</v>
      </c>
      <c r="J407" s="212">
        <v>3.6640000000000001</v>
      </c>
      <c r="K407" s="213">
        <v>74.631</v>
      </c>
      <c r="L407" s="214">
        <v>86.953000000000003</v>
      </c>
      <c r="M407" s="215">
        <v>1773.7</v>
      </c>
      <c r="N407" s="215">
        <v>4192</v>
      </c>
      <c r="O407" s="214">
        <v>71.55</v>
      </c>
      <c r="P407" s="215">
        <v>137.97999999999999</v>
      </c>
      <c r="Q407" s="214">
        <v>0.92549999999999999</v>
      </c>
      <c r="R407" s="216">
        <v>0.80349999999999999</v>
      </c>
    </row>
    <row r="408" spans="2:18" x14ac:dyDescent="0.3">
      <c r="B408" s="200">
        <v>45064</v>
      </c>
      <c r="C408" s="209">
        <v>87.093000000000004</v>
      </c>
      <c r="D408" s="210">
        <v>4.8289999999999997</v>
      </c>
      <c r="E408" s="211">
        <v>95.331000000000003</v>
      </c>
      <c r="F408" s="212">
        <v>4.0110000000000001</v>
      </c>
      <c r="G408" s="211">
        <v>99.078999999999994</v>
      </c>
      <c r="H408" s="212">
        <v>0.307</v>
      </c>
      <c r="I408" s="211">
        <v>83.640625</v>
      </c>
      <c r="J408" s="212">
        <v>3.6320000000000001</v>
      </c>
      <c r="K408" s="213">
        <v>74.811000000000007</v>
      </c>
      <c r="L408" s="214">
        <v>86.652000000000001</v>
      </c>
      <c r="M408" s="215">
        <v>1784.9</v>
      </c>
      <c r="N408" s="215">
        <v>4198.1000000000004</v>
      </c>
      <c r="O408" s="214">
        <v>71.86</v>
      </c>
      <c r="P408" s="215">
        <v>138.71</v>
      </c>
      <c r="Q408" s="214">
        <v>0.92849999999999999</v>
      </c>
      <c r="R408" s="216">
        <v>0.80589999999999995</v>
      </c>
    </row>
    <row r="409" spans="2:18" x14ac:dyDescent="0.3">
      <c r="B409" s="200">
        <v>45063</v>
      </c>
      <c r="C409" s="209">
        <v>87.619</v>
      </c>
      <c r="D409" s="210">
        <v>4.7469999999999999</v>
      </c>
      <c r="E409" s="211">
        <v>95.915000000000006</v>
      </c>
      <c r="F409" s="212">
        <v>3.8660000000000001</v>
      </c>
      <c r="G409" s="211">
        <v>99.19</v>
      </c>
      <c r="H409" s="212">
        <v>0.29399999999999998</v>
      </c>
      <c r="I409" s="211">
        <v>84.2109375</v>
      </c>
      <c r="J409" s="212">
        <v>3.544</v>
      </c>
      <c r="K409" s="213">
        <v>75.513000000000005</v>
      </c>
      <c r="L409" s="214">
        <v>87.545000000000002</v>
      </c>
      <c r="M409" s="215">
        <v>1774.5</v>
      </c>
      <c r="N409" s="215">
        <v>4158.8</v>
      </c>
      <c r="O409" s="214">
        <v>72.83</v>
      </c>
      <c r="P409" s="215">
        <v>137.68</v>
      </c>
      <c r="Q409" s="214">
        <v>0.92249999999999999</v>
      </c>
      <c r="R409" s="216">
        <v>0.80079999999999996</v>
      </c>
    </row>
    <row r="410" spans="2:18" x14ac:dyDescent="0.3">
      <c r="B410" s="200">
        <v>45062</v>
      </c>
      <c r="C410" s="209">
        <v>87.977000000000004</v>
      </c>
      <c r="D410" s="210">
        <v>4.6920000000000002</v>
      </c>
      <c r="E410" s="211">
        <v>96.123999999999995</v>
      </c>
      <c r="F410" s="212">
        <v>3.8149999999999999</v>
      </c>
      <c r="G410" s="211">
        <v>98.984999999999999</v>
      </c>
      <c r="H410" s="212">
        <v>0.318</v>
      </c>
      <c r="I410" s="211">
        <v>84.4296875</v>
      </c>
      <c r="J410" s="212">
        <v>3.5110000000000001</v>
      </c>
      <c r="K410" s="213">
        <v>75.622</v>
      </c>
      <c r="L410" s="214">
        <v>87.295000000000002</v>
      </c>
      <c r="M410" s="215">
        <v>1736.2</v>
      </c>
      <c r="N410" s="215">
        <v>4109.8999999999996</v>
      </c>
      <c r="O410" s="214">
        <v>70.86</v>
      </c>
      <c r="P410" s="215">
        <v>136.38999999999999</v>
      </c>
      <c r="Q410" s="214">
        <v>0.92059999999999997</v>
      </c>
      <c r="R410" s="216">
        <v>0.80079999999999996</v>
      </c>
    </row>
    <row r="411" spans="2:18" x14ac:dyDescent="0.3">
      <c r="B411" s="200">
        <v>45061</v>
      </c>
      <c r="C411" s="209">
        <v>88.230999999999995</v>
      </c>
      <c r="D411" s="210">
        <v>4.6529999999999996</v>
      </c>
      <c r="E411" s="211">
        <v>96.394000000000005</v>
      </c>
      <c r="F411" s="212">
        <v>3.75</v>
      </c>
      <c r="G411" s="211">
        <v>98.891000000000005</v>
      </c>
      <c r="H411" s="212">
        <v>0.32900000000000001</v>
      </c>
      <c r="I411" s="211">
        <v>84.6796875</v>
      </c>
      <c r="J411" s="212">
        <v>3.4729999999999999</v>
      </c>
      <c r="K411" s="213">
        <v>75.608999999999995</v>
      </c>
      <c r="L411" s="214">
        <v>87.534000000000006</v>
      </c>
      <c r="M411" s="215">
        <v>1761.5</v>
      </c>
      <c r="N411" s="215">
        <v>4136.3</v>
      </c>
      <c r="O411" s="214">
        <v>71.11</v>
      </c>
      <c r="P411" s="215">
        <v>136.12</v>
      </c>
      <c r="Q411" s="214">
        <v>0.91959999999999997</v>
      </c>
      <c r="R411" s="216">
        <v>0.79820000000000002</v>
      </c>
    </row>
    <row r="412" spans="2:18" x14ac:dyDescent="0.3">
      <c r="B412" s="200">
        <v>45058</v>
      </c>
      <c r="C412" s="209">
        <v>88.427000000000007</v>
      </c>
      <c r="D412" s="210">
        <v>4.6230000000000002</v>
      </c>
      <c r="E412" s="211">
        <v>96.478999999999999</v>
      </c>
      <c r="F412" s="212">
        <v>3.7290000000000001</v>
      </c>
      <c r="G412" s="211">
        <v>99.085999999999999</v>
      </c>
      <c r="H412" s="212">
        <v>0.30599999999999999</v>
      </c>
      <c r="I412" s="211">
        <v>84.9140625</v>
      </c>
      <c r="J412" s="212">
        <v>3.4369999999999998</v>
      </c>
      <c r="K412" s="213">
        <v>75.837000000000003</v>
      </c>
      <c r="L412" s="214">
        <v>87.558999999999997</v>
      </c>
      <c r="M412" s="215">
        <v>1740.8</v>
      </c>
      <c r="N412" s="215">
        <v>4124.1000000000004</v>
      </c>
      <c r="O412" s="214">
        <v>70.040000000000006</v>
      </c>
      <c r="P412" s="215">
        <v>135.69999999999999</v>
      </c>
      <c r="Q412" s="214">
        <v>0.92169999999999996</v>
      </c>
      <c r="R412" s="216">
        <v>0.80269999999999997</v>
      </c>
    </row>
    <row r="413" spans="2:18" x14ac:dyDescent="0.3">
      <c r="B413" s="200">
        <v>45057</v>
      </c>
      <c r="C413" s="209">
        <v>88.992000000000004</v>
      </c>
      <c r="D413" s="210">
        <v>4.5380000000000003</v>
      </c>
      <c r="E413" s="211">
        <v>96.796000000000006</v>
      </c>
      <c r="F413" s="212">
        <v>3.6520000000000001</v>
      </c>
      <c r="G413" s="211">
        <v>99.034000000000006</v>
      </c>
      <c r="H413" s="212">
        <v>0.312</v>
      </c>
      <c r="I413" s="211">
        <v>85.46875</v>
      </c>
      <c r="J413" s="212">
        <v>3.3519999999999999</v>
      </c>
      <c r="K413" s="213">
        <v>76.238</v>
      </c>
      <c r="L413" s="214">
        <v>88.034000000000006</v>
      </c>
      <c r="M413" s="215">
        <v>1744.7</v>
      </c>
      <c r="N413" s="215">
        <v>4130.6000000000004</v>
      </c>
      <c r="O413" s="214">
        <v>70.87</v>
      </c>
      <c r="P413" s="215">
        <v>134.53</v>
      </c>
      <c r="Q413" s="214">
        <v>0.91610000000000003</v>
      </c>
      <c r="R413" s="216">
        <v>0.79930000000000001</v>
      </c>
    </row>
    <row r="414" spans="2:18" x14ac:dyDescent="0.3">
      <c r="B414" s="200">
        <v>45056</v>
      </c>
      <c r="C414" s="209">
        <v>88.674999999999997</v>
      </c>
      <c r="D414" s="210">
        <v>4.5839999999999996</v>
      </c>
      <c r="E414" s="211">
        <v>96.725999999999999</v>
      </c>
      <c r="F414" s="212">
        <v>3.6680000000000001</v>
      </c>
      <c r="G414" s="211">
        <v>98.864000000000004</v>
      </c>
      <c r="H414" s="212">
        <v>0.33200000000000002</v>
      </c>
      <c r="I414" s="211">
        <v>85.140625</v>
      </c>
      <c r="J414" s="212">
        <v>3.4</v>
      </c>
      <c r="K414" s="213">
        <v>75.677000000000007</v>
      </c>
      <c r="L414" s="214">
        <v>87.480999999999995</v>
      </c>
      <c r="M414" s="215">
        <v>1759.5</v>
      </c>
      <c r="N414" s="215">
        <v>4137.6000000000004</v>
      </c>
      <c r="O414" s="214">
        <v>72.56</v>
      </c>
      <c r="P414" s="215">
        <v>134.34</v>
      </c>
      <c r="Q414" s="214">
        <v>0.91059999999999997</v>
      </c>
      <c r="R414" s="216">
        <v>0.79200000000000004</v>
      </c>
    </row>
    <row r="415" spans="2:18" x14ac:dyDescent="0.3">
      <c r="B415" s="200">
        <v>45055</v>
      </c>
      <c r="C415" s="209">
        <v>88.14</v>
      </c>
      <c r="D415" s="210">
        <v>4.6639999999999997</v>
      </c>
      <c r="E415" s="211">
        <v>96.248999999999995</v>
      </c>
      <c r="F415" s="212">
        <v>3.782</v>
      </c>
      <c r="G415" s="211">
        <v>98.820999999999998</v>
      </c>
      <c r="H415" s="212">
        <v>0.33700000000000002</v>
      </c>
      <c r="I415" s="211">
        <v>84.6171875</v>
      </c>
      <c r="J415" s="212">
        <v>3.4780000000000002</v>
      </c>
      <c r="K415" s="213">
        <v>75.385000000000005</v>
      </c>
      <c r="L415" s="214">
        <v>86.956999999999994</v>
      </c>
      <c r="M415" s="215">
        <v>1749.7</v>
      </c>
      <c r="N415" s="215">
        <v>4119.2</v>
      </c>
      <c r="O415" s="214">
        <v>73.709999999999994</v>
      </c>
      <c r="P415" s="215">
        <v>135.22999999999999</v>
      </c>
      <c r="Q415" s="214">
        <v>0.91220000000000001</v>
      </c>
      <c r="R415" s="216">
        <v>0.79239999999999999</v>
      </c>
    </row>
    <row r="416" spans="2:18" x14ac:dyDescent="0.3">
      <c r="B416" s="200">
        <v>45054</v>
      </c>
      <c r="C416" s="209">
        <v>88.177000000000007</v>
      </c>
      <c r="D416" s="210">
        <v>4.6580000000000004</v>
      </c>
      <c r="E416" s="211">
        <v>96.156999999999996</v>
      </c>
      <c r="F416" s="212">
        <v>3.8029999999999999</v>
      </c>
      <c r="G416" s="211">
        <v>98.872</v>
      </c>
      <c r="H416" s="212">
        <v>0.33100000000000002</v>
      </c>
      <c r="I416" s="211">
        <v>84.6796875</v>
      </c>
      <c r="J416" s="212">
        <v>3.468</v>
      </c>
      <c r="K416" s="213">
        <f>(K415+K417)/2</f>
        <v>75.584000000000003</v>
      </c>
      <c r="L416" s="214">
        <v>87.227000000000004</v>
      </c>
      <c r="M416" s="215">
        <v>1754.5</v>
      </c>
      <c r="N416" s="215">
        <v>4138.1000000000004</v>
      </c>
      <c r="O416" s="214">
        <v>73.16</v>
      </c>
      <c r="P416" s="215">
        <v>135.1</v>
      </c>
      <c r="Q416" s="214">
        <v>0.90869999999999995</v>
      </c>
      <c r="R416" s="216">
        <v>0.79249999999999998</v>
      </c>
    </row>
    <row r="417" spans="2:18" x14ac:dyDescent="0.3">
      <c r="B417" s="200">
        <v>45051</v>
      </c>
      <c r="C417" s="209">
        <v>88.774000000000001</v>
      </c>
      <c r="D417" s="210">
        <v>4.5679999999999996</v>
      </c>
      <c r="E417" s="211">
        <v>96.52</v>
      </c>
      <c r="F417" s="212">
        <v>3.7160000000000002</v>
      </c>
      <c r="G417" s="211">
        <v>98.846000000000004</v>
      </c>
      <c r="H417" s="212">
        <v>0.33400000000000002</v>
      </c>
      <c r="I417" s="211">
        <v>85.140625</v>
      </c>
      <c r="J417" s="212">
        <v>3.399</v>
      </c>
      <c r="K417" s="213">
        <v>75.783000000000001</v>
      </c>
      <c r="L417" s="214">
        <v>87.59</v>
      </c>
      <c r="M417" s="215">
        <v>1759.9</v>
      </c>
      <c r="N417" s="215">
        <v>4136.3</v>
      </c>
      <c r="O417" s="214">
        <v>71.34</v>
      </c>
      <c r="P417" s="215">
        <v>134.80000000000001</v>
      </c>
      <c r="Q417" s="214">
        <v>0.90749999999999997</v>
      </c>
      <c r="R417" s="216">
        <v>0.79139999999999999</v>
      </c>
    </row>
    <row r="418" spans="2:18" x14ac:dyDescent="0.3">
      <c r="B418" s="200">
        <v>45050</v>
      </c>
      <c r="C418" s="209">
        <v>89.006</v>
      </c>
      <c r="D418" s="210">
        <v>4.5330000000000004</v>
      </c>
      <c r="E418" s="211">
        <v>96.837999999999994</v>
      </c>
      <c r="F418" s="212">
        <v>3.6389999999999998</v>
      </c>
      <c r="G418" s="211">
        <v>98.846000000000004</v>
      </c>
      <c r="H418" s="212">
        <v>0.33400000000000002</v>
      </c>
      <c r="I418" s="211">
        <v>85.5390625</v>
      </c>
      <c r="J418" s="212">
        <v>3.3370000000000002</v>
      </c>
      <c r="K418" s="213">
        <v>76.525000000000006</v>
      </c>
      <c r="L418" s="214">
        <v>88.108999999999995</v>
      </c>
      <c r="M418" s="215">
        <v>1718.8</v>
      </c>
      <c r="N418" s="215">
        <v>4061.2</v>
      </c>
      <c r="O418" s="214">
        <v>68.56</v>
      </c>
      <c r="P418" s="215">
        <v>134.29</v>
      </c>
      <c r="Q418" s="214">
        <v>0.90810000000000002</v>
      </c>
      <c r="R418" s="216">
        <v>0.79530000000000001</v>
      </c>
    </row>
    <row r="419" spans="2:18" x14ac:dyDescent="0.3">
      <c r="B419" s="200">
        <v>45049</v>
      </c>
      <c r="C419" s="209">
        <v>89.462000000000003</v>
      </c>
      <c r="D419" s="210">
        <v>4.4640000000000004</v>
      </c>
      <c r="E419" s="211">
        <v>97.066000000000003</v>
      </c>
      <c r="F419" s="212">
        <v>3.5840000000000001</v>
      </c>
      <c r="G419" s="211">
        <v>98.846000000000004</v>
      </c>
      <c r="H419" s="212">
        <v>0.33400000000000002</v>
      </c>
      <c r="I419" s="211">
        <v>85.78125</v>
      </c>
      <c r="J419" s="212">
        <v>3.3010000000000002</v>
      </c>
      <c r="K419" s="213">
        <v>76.197999999999993</v>
      </c>
      <c r="L419" s="214">
        <v>88.120999999999995</v>
      </c>
      <c r="M419" s="215">
        <v>1739.3</v>
      </c>
      <c r="N419" s="215">
        <v>4090.8</v>
      </c>
      <c r="O419" s="214">
        <v>68.599999999999994</v>
      </c>
      <c r="P419" s="215">
        <v>134.71</v>
      </c>
      <c r="Q419" s="214">
        <v>0.90400000000000003</v>
      </c>
      <c r="R419" s="216">
        <v>0.79590000000000005</v>
      </c>
    </row>
    <row r="420" spans="2:18" x14ac:dyDescent="0.3">
      <c r="B420" s="200">
        <v>45048</v>
      </c>
      <c r="C420" s="209">
        <v>88.994</v>
      </c>
      <c r="D420" s="210">
        <v>4.5330000000000004</v>
      </c>
      <c r="E420" s="211">
        <v>96.545000000000002</v>
      </c>
      <c r="F420" s="212">
        <v>3.7069999999999999</v>
      </c>
      <c r="G420" s="211">
        <v>98.846000000000004</v>
      </c>
      <c r="H420" s="212">
        <v>0.33400000000000002</v>
      </c>
      <c r="I420" s="211">
        <v>85.1328125</v>
      </c>
      <c r="J420" s="212">
        <v>3.3969999999999998</v>
      </c>
      <c r="K420" s="213">
        <v>76.320999999999998</v>
      </c>
      <c r="L420" s="214">
        <v>87.762</v>
      </c>
      <c r="M420" s="215">
        <v>1732.1</v>
      </c>
      <c r="N420" s="215">
        <v>4119.6000000000004</v>
      </c>
      <c r="O420" s="214">
        <v>71.66</v>
      </c>
      <c r="P420" s="215">
        <v>136.55000000000001</v>
      </c>
      <c r="Q420" s="214">
        <v>0.90910000000000002</v>
      </c>
      <c r="R420" s="216">
        <v>0.80210000000000004</v>
      </c>
    </row>
    <row r="421" spans="2:18" x14ac:dyDescent="0.3">
      <c r="B421" s="200">
        <v>45047</v>
      </c>
      <c r="C421" s="209">
        <v>88.23</v>
      </c>
      <c r="D421" s="210">
        <v>4.6470000000000002</v>
      </c>
      <c r="E421" s="211">
        <v>95.906999999999996</v>
      </c>
      <c r="F421" s="212">
        <v>3.86</v>
      </c>
      <c r="G421" s="211">
        <v>98.929000000000002</v>
      </c>
      <c r="H421" s="212">
        <v>0.32400000000000001</v>
      </c>
      <c r="I421" s="211">
        <v>84.1171875</v>
      </c>
      <c r="J421" s="212">
        <v>3.548</v>
      </c>
      <c r="K421" s="213">
        <v>76</v>
      </c>
      <c r="L421" s="214">
        <v>87.751000000000005</v>
      </c>
      <c r="M421" s="215">
        <v>1769.2</v>
      </c>
      <c r="N421" s="215">
        <v>4167.8999999999996</v>
      </c>
      <c r="O421" s="214">
        <v>75.66</v>
      </c>
      <c r="P421" s="215">
        <v>137.5</v>
      </c>
      <c r="Q421" s="214">
        <v>0.91110000000000002</v>
      </c>
      <c r="R421" s="216">
        <v>0.80020000000000002</v>
      </c>
    </row>
    <row r="422" spans="2:18" x14ac:dyDescent="0.3">
      <c r="B422" s="200">
        <v>45044</v>
      </c>
      <c r="C422" s="209">
        <v>89.29</v>
      </c>
      <c r="D422" s="210">
        <v>4.4880000000000004</v>
      </c>
      <c r="E422" s="211">
        <v>96.397000000000006</v>
      </c>
      <c r="F422" s="212">
        <v>3.742</v>
      </c>
      <c r="G422" s="211">
        <v>98.953999999999994</v>
      </c>
      <c r="H422" s="212">
        <v>0.32100000000000001</v>
      </c>
      <c r="I422" s="211">
        <v>85.0703125</v>
      </c>
      <c r="J422" s="212">
        <v>3.4049999999999998</v>
      </c>
      <c r="K422" s="213">
        <v>76</v>
      </c>
      <c r="L422" s="214">
        <v>87.751000000000005</v>
      </c>
      <c r="M422" s="215">
        <v>1769</v>
      </c>
      <c r="N422" s="215">
        <v>4169.5</v>
      </c>
      <c r="O422" s="214">
        <v>76.78</v>
      </c>
      <c r="P422" s="215">
        <v>136.30000000000001</v>
      </c>
      <c r="Q422" s="214">
        <v>0.90749999999999997</v>
      </c>
      <c r="R422" s="216">
        <v>0.79569999999999996</v>
      </c>
    </row>
    <row r="423" spans="2:18" x14ac:dyDescent="0.3">
      <c r="B423" s="200">
        <v>45043</v>
      </c>
      <c r="C423" s="209">
        <v>88.721000000000004</v>
      </c>
      <c r="D423" s="210">
        <v>4.5730000000000004</v>
      </c>
      <c r="E423" s="211">
        <v>95.956000000000003</v>
      </c>
      <c r="F423" s="212">
        <v>3.847</v>
      </c>
      <c r="G423" s="211">
        <v>98.426000000000002</v>
      </c>
      <c r="H423" s="212">
        <v>0.38300000000000001</v>
      </c>
      <c r="I423" s="211">
        <v>84.3828125</v>
      </c>
      <c r="J423" s="212">
        <v>3.5049999999999999</v>
      </c>
      <c r="K423" s="213">
        <v>75.555999999999997</v>
      </c>
      <c r="L423" s="214">
        <v>86.533000000000001</v>
      </c>
      <c r="M423" s="215">
        <v>1751.2</v>
      </c>
      <c r="N423" s="215">
        <v>4135.3999999999996</v>
      </c>
      <c r="O423" s="214">
        <v>74.760000000000005</v>
      </c>
      <c r="P423" s="215">
        <v>133.97</v>
      </c>
      <c r="Q423" s="214">
        <v>0.90680000000000005</v>
      </c>
      <c r="R423" s="216">
        <v>0.80010000000000003</v>
      </c>
    </row>
    <row r="424" spans="2:18" x14ac:dyDescent="0.3">
      <c r="B424" s="200">
        <v>45042</v>
      </c>
      <c r="C424" s="209">
        <v>89.113</v>
      </c>
      <c r="D424" s="210">
        <v>4.5129999999999999</v>
      </c>
      <c r="E424" s="211">
        <v>96.322999999999993</v>
      </c>
      <c r="F424" s="212">
        <v>3.758</v>
      </c>
      <c r="G424" s="211">
        <v>98.349000000000004</v>
      </c>
      <c r="H424" s="212">
        <v>0.39200000000000002</v>
      </c>
      <c r="I424" s="211">
        <v>84.8984375</v>
      </c>
      <c r="J424" s="212">
        <v>3.4279999999999999</v>
      </c>
      <c r="K424" s="213">
        <v>75.965000000000003</v>
      </c>
      <c r="L424" s="214">
        <v>87.1</v>
      </c>
      <c r="M424" s="215">
        <v>1730.4</v>
      </c>
      <c r="N424" s="215">
        <v>4056</v>
      </c>
      <c r="O424" s="214">
        <v>74.3</v>
      </c>
      <c r="P424" s="215">
        <v>133.66999999999999</v>
      </c>
      <c r="Q424" s="214">
        <v>0.90569999999999995</v>
      </c>
      <c r="R424" s="216">
        <v>0.80200000000000005</v>
      </c>
    </row>
    <row r="425" spans="2:18" x14ac:dyDescent="0.3">
      <c r="B425" s="200">
        <v>45041</v>
      </c>
      <c r="C425" s="209">
        <v>89.570999999999998</v>
      </c>
      <c r="D425" s="210">
        <v>4.4450000000000003</v>
      </c>
      <c r="E425" s="211">
        <v>96.552000000000007</v>
      </c>
      <c r="F425" s="212">
        <v>3.7029999999999998</v>
      </c>
      <c r="G425" s="211">
        <v>98.162999999999997</v>
      </c>
      <c r="H425" s="212">
        <v>0.41399999999999998</v>
      </c>
      <c r="I425" s="211">
        <v>85.2109375</v>
      </c>
      <c r="J425" s="212">
        <v>3.3809999999999998</v>
      </c>
      <c r="K425" s="213">
        <v>76.200999999999993</v>
      </c>
      <c r="L425" s="214">
        <v>87.073999999999998</v>
      </c>
      <c r="M425" s="215">
        <v>1746</v>
      </c>
      <c r="N425" s="215">
        <v>4071.6</v>
      </c>
      <c r="O425" s="214">
        <v>77.069999999999993</v>
      </c>
      <c r="P425" s="215">
        <v>133.76</v>
      </c>
      <c r="Q425" s="214">
        <v>0.91139999999999999</v>
      </c>
      <c r="R425" s="216">
        <v>0.80589999999999995</v>
      </c>
    </row>
    <row r="426" spans="2:18" x14ac:dyDescent="0.3">
      <c r="B426" s="200">
        <v>45040</v>
      </c>
      <c r="C426" s="209">
        <v>89.132000000000005</v>
      </c>
      <c r="D426" s="210">
        <v>4.5090000000000003</v>
      </c>
      <c r="E426" s="211">
        <v>96.227999999999994</v>
      </c>
      <c r="F426" s="212">
        <v>3.7789999999999999</v>
      </c>
      <c r="G426" s="211">
        <v>98.179000000000002</v>
      </c>
      <c r="H426" s="212">
        <v>0.41199999999999998</v>
      </c>
      <c r="I426" s="211">
        <v>84.5703125</v>
      </c>
      <c r="J426" s="212">
        <v>3.4750000000000001</v>
      </c>
      <c r="K426" s="213">
        <v>75.628</v>
      </c>
      <c r="L426" s="214">
        <v>86.304000000000002</v>
      </c>
      <c r="M426" s="215">
        <v>1788.9</v>
      </c>
      <c r="N426" s="215">
        <v>4137</v>
      </c>
      <c r="O426" s="214">
        <v>78.760000000000005</v>
      </c>
      <c r="P426" s="215">
        <v>134.24</v>
      </c>
      <c r="Q426" s="214">
        <v>0.90529999999999999</v>
      </c>
      <c r="R426" s="216">
        <v>0.80089999999999995</v>
      </c>
    </row>
    <row r="427" spans="2:18" x14ac:dyDescent="0.3">
      <c r="B427" s="200">
        <v>45037</v>
      </c>
      <c r="C427" s="209">
        <v>88.578999999999994</v>
      </c>
      <c r="D427" s="210">
        <v>4.5910000000000002</v>
      </c>
      <c r="E427" s="211">
        <v>95.63</v>
      </c>
      <c r="F427" s="212">
        <v>3.9220000000000002</v>
      </c>
      <c r="G427" s="211">
        <v>98.179000000000002</v>
      </c>
      <c r="H427" s="212">
        <v>0.41199999999999998</v>
      </c>
      <c r="I427" s="211">
        <v>84.0078125</v>
      </c>
      <c r="J427" s="212">
        <v>3.5590000000000002</v>
      </c>
      <c r="K427" s="213">
        <v>75.745999999999995</v>
      </c>
      <c r="L427" s="214">
        <v>86.503</v>
      </c>
      <c r="M427" s="215">
        <v>1791.5</v>
      </c>
      <c r="N427" s="215">
        <v>4133.5</v>
      </c>
      <c r="O427" s="214">
        <v>77.87</v>
      </c>
      <c r="P427" s="215">
        <v>134.16</v>
      </c>
      <c r="Q427" s="214">
        <v>0.9103</v>
      </c>
      <c r="R427" s="216">
        <v>0.8044</v>
      </c>
    </row>
    <row r="428" spans="2:18" x14ac:dyDescent="0.3">
      <c r="B428" s="200">
        <v>45036</v>
      </c>
      <c r="C428" s="209">
        <v>88.852999999999994</v>
      </c>
      <c r="D428" s="210">
        <v>4.55</v>
      </c>
      <c r="E428" s="211">
        <v>95.847999999999999</v>
      </c>
      <c r="F428" s="212">
        <v>3.8690000000000002</v>
      </c>
      <c r="G428" s="211">
        <v>98.126000000000005</v>
      </c>
      <c r="H428" s="212">
        <v>0.41799999999999998</v>
      </c>
      <c r="I428" s="211">
        <v>84.2578125</v>
      </c>
      <c r="J428" s="212">
        <v>3.52</v>
      </c>
      <c r="K428" s="213">
        <v>75.653000000000006</v>
      </c>
      <c r="L428" s="214">
        <v>86.765000000000001</v>
      </c>
      <c r="M428" s="215">
        <v>1789.7</v>
      </c>
      <c r="N428" s="215">
        <v>4129.8</v>
      </c>
      <c r="O428" s="214">
        <v>77.290000000000006</v>
      </c>
      <c r="P428" s="215">
        <v>134.24</v>
      </c>
      <c r="Q428" s="214">
        <v>0.91149999999999998</v>
      </c>
      <c r="R428" s="216">
        <v>0.80359999999999998</v>
      </c>
    </row>
    <row r="429" spans="2:18" x14ac:dyDescent="0.3">
      <c r="B429" s="200">
        <v>45035</v>
      </c>
      <c r="C429" s="209">
        <v>88.503</v>
      </c>
      <c r="D429" s="210">
        <v>4.601</v>
      </c>
      <c r="E429" s="211">
        <v>95.567999999999998</v>
      </c>
      <c r="F429" s="212">
        <v>3.9350000000000001</v>
      </c>
      <c r="G429" s="211">
        <v>98.016000000000005</v>
      </c>
      <c r="H429" s="212">
        <v>0.43099999999999999</v>
      </c>
      <c r="I429" s="211">
        <v>83.8359375</v>
      </c>
      <c r="J429" s="212">
        <v>3.5819999999999999</v>
      </c>
      <c r="K429" s="213">
        <v>75.126999999999995</v>
      </c>
      <c r="L429" s="214">
        <v>86.364000000000004</v>
      </c>
      <c r="M429" s="215">
        <v>1799.4</v>
      </c>
      <c r="N429" s="215">
        <v>4154.5</v>
      </c>
      <c r="O429" s="214">
        <v>79.16</v>
      </c>
      <c r="P429" s="215">
        <v>134.72</v>
      </c>
      <c r="Q429" s="214">
        <v>0.91279999999999994</v>
      </c>
      <c r="R429" s="216">
        <v>0.80389999999999995</v>
      </c>
    </row>
    <row r="430" spans="2:18" x14ac:dyDescent="0.3">
      <c r="B430" s="200">
        <v>45034</v>
      </c>
      <c r="C430" s="209">
        <v>88.680999999999997</v>
      </c>
      <c r="D430" s="210">
        <v>4.5739999999999998</v>
      </c>
      <c r="E430" s="211">
        <v>95.774000000000001</v>
      </c>
      <c r="F430" s="212">
        <v>3.8849999999999998</v>
      </c>
      <c r="G430" s="211">
        <v>98.125</v>
      </c>
      <c r="H430" s="212">
        <v>0.41799999999999998</v>
      </c>
      <c r="I430" s="211">
        <v>83.9453125</v>
      </c>
      <c r="J430" s="212">
        <v>3.5649999999999999</v>
      </c>
      <c r="K430" s="213">
        <v>75.768000000000001</v>
      </c>
      <c r="L430" s="214">
        <v>86.790999999999997</v>
      </c>
      <c r="M430" s="215">
        <v>1795.6</v>
      </c>
      <c r="N430" s="215">
        <v>4154.8999999999996</v>
      </c>
      <c r="O430" s="214">
        <v>80.86</v>
      </c>
      <c r="P430" s="215">
        <v>134.12</v>
      </c>
      <c r="Q430" s="214">
        <v>0.91139999999999999</v>
      </c>
      <c r="R430" s="216">
        <v>0.80479999999999996</v>
      </c>
    </row>
    <row r="431" spans="2:18" x14ac:dyDescent="0.3">
      <c r="B431" s="200">
        <v>45033</v>
      </c>
      <c r="C431" s="209">
        <v>88.534999999999997</v>
      </c>
      <c r="D431" s="210">
        <v>4.5949999999999998</v>
      </c>
      <c r="E431" s="211">
        <v>95.673000000000002</v>
      </c>
      <c r="F431" s="212">
        <v>3.9079999999999999</v>
      </c>
      <c r="G431" s="211">
        <v>98.024000000000001</v>
      </c>
      <c r="H431" s="212">
        <v>0.43</v>
      </c>
      <c r="I431" s="211">
        <v>83.78125</v>
      </c>
      <c r="J431" s="212">
        <v>3.589</v>
      </c>
      <c r="K431" s="213">
        <v>76.111000000000004</v>
      </c>
      <c r="L431" s="214">
        <v>86.757999999999996</v>
      </c>
      <c r="M431" s="215">
        <v>1802.8</v>
      </c>
      <c r="N431" s="215">
        <v>4151.3</v>
      </c>
      <c r="O431" s="214">
        <v>80.83</v>
      </c>
      <c r="P431" s="215">
        <v>134.47</v>
      </c>
      <c r="Q431" s="214">
        <v>0.9153</v>
      </c>
      <c r="R431" s="216">
        <v>0.80800000000000005</v>
      </c>
    </row>
    <row r="432" spans="2:18" x14ac:dyDescent="0.3">
      <c r="B432" s="200">
        <v>45030</v>
      </c>
      <c r="C432" s="209">
        <v>89.004000000000005</v>
      </c>
      <c r="D432" s="210">
        <v>4.5250000000000004</v>
      </c>
      <c r="E432" s="211">
        <v>95.947000000000003</v>
      </c>
      <c r="F432" s="212">
        <v>3.8420000000000001</v>
      </c>
      <c r="G432" s="211">
        <v>98.352999999999994</v>
      </c>
      <c r="H432" s="212">
        <v>0.39100000000000001</v>
      </c>
      <c r="I432" s="211">
        <v>84.3671875</v>
      </c>
      <c r="J432" s="212">
        <v>3.5009999999999999</v>
      </c>
      <c r="K432" s="213">
        <v>76.221000000000004</v>
      </c>
      <c r="L432" s="214">
        <v>86.802000000000007</v>
      </c>
      <c r="M432" s="215">
        <v>1781.2</v>
      </c>
      <c r="N432" s="215">
        <v>4137.6000000000004</v>
      </c>
      <c r="O432" s="214">
        <v>82.52</v>
      </c>
      <c r="P432" s="215">
        <v>133.79</v>
      </c>
      <c r="Q432" s="214">
        <v>0.90969999999999995</v>
      </c>
      <c r="R432" s="216">
        <v>0.80559999999999998</v>
      </c>
    </row>
    <row r="433" spans="2:18" x14ac:dyDescent="0.3">
      <c r="B433" s="200">
        <v>45029</v>
      </c>
      <c r="C433" s="209">
        <v>89.117999999999995</v>
      </c>
      <c r="D433" s="210">
        <v>4.508</v>
      </c>
      <c r="E433" s="211">
        <v>96.281999999999996</v>
      </c>
      <c r="F433" s="212">
        <v>3.762</v>
      </c>
      <c r="G433" s="211">
        <v>98.411000000000001</v>
      </c>
      <c r="H433" s="212">
        <v>0.38400000000000001</v>
      </c>
      <c r="I433" s="211">
        <v>84.8046875</v>
      </c>
      <c r="J433" s="212">
        <v>3.4329999999999998</v>
      </c>
      <c r="K433" s="213">
        <v>76.738</v>
      </c>
      <c r="L433" s="214">
        <v>87.33</v>
      </c>
      <c r="M433" s="215">
        <v>1796.7</v>
      </c>
      <c r="N433" s="215">
        <v>4146.2</v>
      </c>
      <c r="O433" s="214">
        <v>82.16</v>
      </c>
      <c r="P433" s="215">
        <v>132.58000000000001</v>
      </c>
      <c r="Q433" s="214">
        <v>0.90529999999999999</v>
      </c>
      <c r="R433" s="216">
        <v>0.79849999999999999</v>
      </c>
    </row>
    <row r="434" spans="2:18" x14ac:dyDescent="0.3">
      <c r="B434" s="200">
        <v>45028</v>
      </c>
      <c r="C434" s="209">
        <v>89.513999999999996</v>
      </c>
      <c r="D434" s="210">
        <v>4.4480000000000004</v>
      </c>
      <c r="E434" s="211">
        <v>96.385000000000005</v>
      </c>
      <c r="F434" s="212">
        <v>3.7370000000000001</v>
      </c>
      <c r="G434" s="211">
        <v>98.341999999999999</v>
      </c>
      <c r="H434" s="212">
        <v>0.39200000000000002</v>
      </c>
      <c r="I434" s="211">
        <v>85.1640625</v>
      </c>
      <c r="J434" s="212">
        <v>3.38</v>
      </c>
      <c r="K434" s="213">
        <v>76.78</v>
      </c>
      <c r="L434" s="214">
        <v>87.372</v>
      </c>
      <c r="M434" s="215">
        <v>1773.7</v>
      </c>
      <c r="N434" s="215">
        <v>4092</v>
      </c>
      <c r="O434" s="214">
        <v>83.26</v>
      </c>
      <c r="P434" s="215">
        <v>133.13</v>
      </c>
      <c r="Q434" s="214">
        <v>0.90980000000000005</v>
      </c>
      <c r="R434" s="216">
        <v>0.80100000000000005</v>
      </c>
    </row>
    <row r="435" spans="2:18" x14ac:dyDescent="0.3">
      <c r="B435" s="200">
        <v>45027</v>
      </c>
      <c r="C435" s="209">
        <v>89.171999999999997</v>
      </c>
      <c r="D435" s="210">
        <v>4.4980000000000002</v>
      </c>
      <c r="E435" s="211">
        <v>95.991</v>
      </c>
      <c r="F435" s="212">
        <v>3.8290000000000002</v>
      </c>
      <c r="G435" s="211">
        <v>98.435000000000002</v>
      </c>
      <c r="H435" s="212">
        <v>0.38100000000000001</v>
      </c>
      <c r="I435" s="211">
        <v>84.859375</v>
      </c>
      <c r="J435" s="212">
        <v>3.4239999999999999</v>
      </c>
      <c r="K435" s="213">
        <v>76.968000000000004</v>
      </c>
      <c r="L435" s="214">
        <v>87.697000000000003</v>
      </c>
      <c r="M435" s="215">
        <v>1786.6</v>
      </c>
      <c r="N435" s="215">
        <v>4108.8999999999996</v>
      </c>
      <c r="O435" s="214">
        <v>81.53</v>
      </c>
      <c r="P435" s="215">
        <v>133.68</v>
      </c>
      <c r="Q435" s="214">
        <v>0.91639999999999999</v>
      </c>
      <c r="R435" s="216">
        <v>0.80489999999999995</v>
      </c>
    </row>
    <row r="436" spans="2:18" x14ac:dyDescent="0.3">
      <c r="B436" s="200">
        <v>45026</v>
      </c>
      <c r="C436" s="209">
        <v>88.953000000000003</v>
      </c>
      <c r="D436" s="210">
        <v>4.53</v>
      </c>
      <c r="E436" s="211">
        <v>96.064999999999998</v>
      </c>
      <c r="F436" s="212">
        <v>3.8109999999999999</v>
      </c>
      <c r="G436" s="211">
        <v>98.29</v>
      </c>
      <c r="H436" s="212">
        <v>0.39800000000000002</v>
      </c>
      <c r="I436" s="211">
        <v>84.9140625</v>
      </c>
      <c r="J436" s="212">
        <v>3.415</v>
      </c>
      <c r="K436" s="213">
        <v>77.679000000000002</v>
      </c>
      <c r="L436" s="214">
        <v>88.739000000000004</v>
      </c>
      <c r="M436" s="215">
        <v>1772.4</v>
      </c>
      <c r="N436" s="215">
        <v>4109.1000000000004</v>
      </c>
      <c r="O436" s="214">
        <v>79.739999999999995</v>
      </c>
      <c r="P436" s="215">
        <v>133.61000000000001</v>
      </c>
      <c r="Q436" s="214">
        <v>0.92090000000000005</v>
      </c>
      <c r="R436" s="216">
        <v>0.80759999999999998</v>
      </c>
    </row>
    <row r="437" spans="2:18" x14ac:dyDescent="0.3">
      <c r="B437" s="200">
        <v>45023</v>
      </c>
      <c r="C437" s="209">
        <v>89.097999999999999</v>
      </c>
      <c r="D437" s="210">
        <v>4.508</v>
      </c>
      <c r="E437" s="211">
        <v>95.942999999999998</v>
      </c>
      <c r="F437" s="212">
        <v>3.84</v>
      </c>
      <c r="G437" s="211">
        <v>98.331999999999994</v>
      </c>
      <c r="H437" s="212">
        <v>0.39300000000000002</v>
      </c>
      <c r="I437" s="211">
        <v>85.0625</v>
      </c>
      <c r="J437" s="212">
        <v>3.3929999999999998</v>
      </c>
      <c r="K437" s="213">
        <v>77.679000000000002</v>
      </c>
      <c r="L437" s="214">
        <v>88.739000000000004</v>
      </c>
      <c r="M437" s="215">
        <v>1763.5</v>
      </c>
      <c r="N437" s="215">
        <v>4107.1000000000004</v>
      </c>
      <c r="O437" s="214">
        <v>80.7</v>
      </c>
      <c r="P437" s="215">
        <v>132.16</v>
      </c>
      <c r="Q437" s="214">
        <v>0.91700000000000004</v>
      </c>
      <c r="R437" s="216">
        <v>0.80530000000000002</v>
      </c>
    </row>
    <row r="438" spans="2:18" x14ac:dyDescent="0.3">
      <c r="B438" s="200">
        <v>45022</v>
      </c>
      <c r="C438" s="209">
        <v>89.83</v>
      </c>
      <c r="D438" s="210">
        <v>4.4000000000000004</v>
      </c>
      <c r="E438" s="211">
        <v>96.522999999999996</v>
      </c>
      <c r="F438" s="212">
        <v>3.702</v>
      </c>
      <c r="G438" s="211">
        <v>98.483999999999995</v>
      </c>
      <c r="H438" s="212">
        <v>0.375</v>
      </c>
      <c r="I438" s="211">
        <v>85.7109375</v>
      </c>
      <c r="J438" s="212">
        <v>3.2970000000000002</v>
      </c>
      <c r="K438" s="213">
        <v>77.679000000000002</v>
      </c>
      <c r="L438" s="214">
        <v>88.739000000000004</v>
      </c>
      <c r="M438" s="215">
        <v>1754.5</v>
      </c>
      <c r="N438" s="215">
        <v>4105</v>
      </c>
      <c r="O438" s="214">
        <v>80.7</v>
      </c>
      <c r="P438" s="215">
        <v>131.78</v>
      </c>
      <c r="Q438" s="214">
        <v>0.91559999999999997</v>
      </c>
      <c r="R438" s="216">
        <v>0.80389999999999995</v>
      </c>
    </row>
    <row r="439" spans="2:18" x14ac:dyDescent="0.3">
      <c r="B439" s="200">
        <v>45021</v>
      </c>
      <c r="C439" s="209">
        <v>89.808999999999997</v>
      </c>
      <c r="D439" s="210">
        <v>4.4029999999999996</v>
      </c>
      <c r="E439" s="211">
        <v>96.852999999999994</v>
      </c>
      <c r="F439" s="212">
        <v>3.6240000000000001</v>
      </c>
      <c r="G439" s="211">
        <v>98.313000000000002</v>
      </c>
      <c r="H439" s="212">
        <v>0.39500000000000002</v>
      </c>
      <c r="I439" s="211">
        <v>85.6328125</v>
      </c>
      <c r="J439" s="212">
        <v>3.306</v>
      </c>
      <c r="K439" s="213">
        <v>77.698999999999998</v>
      </c>
      <c r="L439" s="214">
        <v>88.873000000000005</v>
      </c>
      <c r="M439" s="215">
        <v>1752.1</v>
      </c>
      <c r="N439" s="215">
        <v>4090.4</v>
      </c>
      <c r="O439" s="214">
        <v>80.61</v>
      </c>
      <c r="P439" s="215">
        <v>131.32</v>
      </c>
      <c r="Q439" s="214">
        <v>0.91700000000000004</v>
      </c>
      <c r="R439" s="216">
        <v>0.8024</v>
      </c>
    </row>
    <row r="440" spans="2:18" x14ac:dyDescent="0.3">
      <c r="B440" s="200">
        <v>45020</v>
      </c>
      <c r="C440" s="209">
        <v>89.622</v>
      </c>
      <c r="D440" s="210">
        <v>4.4290000000000003</v>
      </c>
      <c r="E440" s="211">
        <v>96.665000000000006</v>
      </c>
      <c r="F440" s="212">
        <v>3.6669999999999998</v>
      </c>
      <c r="G440" s="211">
        <v>98.278999999999996</v>
      </c>
      <c r="H440" s="212">
        <v>0.39900000000000002</v>
      </c>
      <c r="I440" s="211">
        <v>85.4375</v>
      </c>
      <c r="J440" s="212">
        <v>3.3340000000000001</v>
      </c>
      <c r="K440" s="213">
        <v>77.688999999999993</v>
      </c>
      <c r="L440" s="214">
        <v>88.174000000000007</v>
      </c>
      <c r="M440" s="215">
        <v>1769.7</v>
      </c>
      <c r="N440" s="215">
        <v>4100.6000000000004</v>
      </c>
      <c r="O440" s="214">
        <v>80.709999999999994</v>
      </c>
      <c r="P440" s="215">
        <v>131.71</v>
      </c>
      <c r="Q440" s="214">
        <v>0.91300000000000003</v>
      </c>
      <c r="R440" s="216">
        <v>0.79990000000000006</v>
      </c>
    </row>
    <row r="441" spans="2:18" x14ac:dyDescent="0.3">
      <c r="B441" s="200">
        <v>45019</v>
      </c>
      <c r="C441" s="209">
        <v>89.391000000000005</v>
      </c>
      <c r="D441" s="210">
        <v>4.4630000000000001</v>
      </c>
      <c r="E441" s="211">
        <v>96.372</v>
      </c>
      <c r="F441" s="212">
        <v>3.7349999999999999</v>
      </c>
      <c r="G441" s="211">
        <v>98.593999999999994</v>
      </c>
      <c r="H441" s="212">
        <v>0.36199999999999999</v>
      </c>
      <c r="I441" s="211">
        <v>84.890625</v>
      </c>
      <c r="J441" s="212">
        <v>3.4140000000000001</v>
      </c>
      <c r="K441" s="213">
        <v>77.712999999999994</v>
      </c>
      <c r="L441" s="214">
        <v>88.307000000000002</v>
      </c>
      <c r="M441" s="215">
        <v>1802.3</v>
      </c>
      <c r="N441" s="215">
        <v>4124.5</v>
      </c>
      <c r="O441" s="214">
        <v>80.42</v>
      </c>
      <c r="P441" s="215">
        <v>132.46</v>
      </c>
      <c r="Q441" s="214">
        <v>0.91749999999999998</v>
      </c>
      <c r="R441" s="216">
        <v>0.80549999999999999</v>
      </c>
    </row>
    <row r="442" spans="2:18" x14ac:dyDescent="0.3">
      <c r="B442" s="200">
        <v>45016</v>
      </c>
      <c r="C442" s="209">
        <v>88.846000000000004</v>
      </c>
      <c r="D442" s="210">
        <v>4.5430000000000001</v>
      </c>
      <c r="E442" s="211">
        <v>95.941999999999993</v>
      </c>
      <c r="F442" s="212">
        <v>3.8359999999999999</v>
      </c>
      <c r="G442" s="211">
        <v>98.944999999999993</v>
      </c>
      <c r="H442" s="212">
        <v>0.32100000000000001</v>
      </c>
      <c r="I442" s="211">
        <v>84.5</v>
      </c>
      <c r="J442" s="212">
        <v>3.472</v>
      </c>
      <c r="K442" s="213">
        <v>77.320999999999998</v>
      </c>
      <c r="L442" s="214">
        <v>88.337000000000003</v>
      </c>
      <c r="M442" s="215">
        <v>1802.5</v>
      </c>
      <c r="N442" s="215">
        <v>4109.3</v>
      </c>
      <c r="O442" s="214">
        <v>75.67</v>
      </c>
      <c r="P442" s="215">
        <v>132.86000000000001</v>
      </c>
      <c r="Q442" s="214">
        <v>0.92259999999999998</v>
      </c>
      <c r="R442" s="216">
        <v>0.81059999999999999</v>
      </c>
    </row>
    <row r="443" spans="2:18" x14ac:dyDescent="0.3">
      <c r="B443" s="200">
        <v>45015</v>
      </c>
      <c r="C443" s="209">
        <v>88.117999999999995</v>
      </c>
      <c r="D443" s="210">
        <v>4.6500000000000004</v>
      </c>
      <c r="E443" s="211">
        <v>95.694999999999993</v>
      </c>
      <c r="F443" s="212">
        <v>3.8940000000000001</v>
      </c>
      <c r="G443" s="211">
        <v>99.247</v>
      </c>
      <c r="H443" s="212">
        <v>0.28599999999999998</v>
      </c>
      <c r="I443" s="211">
        <v>83.9375</v>
      </c>
      <c r="J443" s="212">
        <v>3.5539999999999998</v>
      </c>
      <c r="K443" s="213">
        <v>77.156000000000006</v>
      </c>
      <c r="L443" s="214">
        <v>87.361000000000004</v>
      </c>
      <c r="M443" s="215">
        <v>1768.4</v>
      </c>
      <c r="N443" s="215">
        <v>4050.8</v>
      </c>
      <c r="O443" s="214">
        <v>74.37</v>
      </c>
      <c r="P443" s="215">
        <v>132.69999999999999</v>
      </c>
      <c r="Q443" s="214">
        <v>0.91700000000000004</v>
      </c>
      <c r="R443" s="216">
        <v>0.80730000000000002</v>
      </c>
    </row>
    <row r="444" spans="2:18" x14ac:dyDescent="0.3">
      <c r="B444" s="200">
        <v>45014</v>
      </c>
      <c r="C444" s="209">
        <v>87.71</v>
      </c>
      <c r="D444" s="210">
        <v>4.7110000000000003</v>
      </c>
      <c r="E444" s="211">
        <v>95.150999999999996</v>
      </c>
      <c r="F444" s="212">
        <v>4.0220000000000002</v>
      </c>
      <c r="G444" s="211">
        <v>99.465000000000003</v>
      </c>
      <c r="H444" s="212">
        <v>0.26100000000000001</v>
      </c>
      <c r="I444" s="211">
        <v>83.84375</v>
      </c>
      <c r="J444" s="212">
        <v>3.5670000000000002</v>
      </c>
      <c r="K444" s="213">
        <v>77.471999999999994</v>
      </c>
      <c r="L444" s="214">
        <v>87.989000000000004</v>
      </c>
      <c r="M444" s="215">
        <v>1771.6</v>
      </c>
      <c r="N444" s="215">
        <v>4027.8</v>
      </c>
      <c r="O444" s="214">
        <v>72.97</v>
      </c>
      <c r="P444" s="215">
        <v>132.86000000000001</v>
      </c>
      <c r="Q444" s="214">
        <v>0.92220000000000002</v>
      </c>
      <c r="R444" s="216">
        <v>0.81210000000000004</v>
      </c>
    </row>
    <row r="445" spans="2:18" x14ac:dyDescent="0.3">
      <c r="B445" s="200">
        <v>45013</v>
      </c>
      <c r="C445" s="209">
        <v>87.694999999999993</v>
      </c>
      <c r="D445" s="210">
        <v>4.7130000000000001</v>
      </c>
      <c r="E445" s="211">
        <v>94.977999999999994</v>
      </c>
      <c r="F445" s="212">
        <v>4.0629999999999997</v>
      </c>
      <c r="G445" s="211">
        <v>99.29</v>
      </c>
      <c r="H445" s="212">
        <v>0.28100000000000003</v>
      </c>
      <c r="I445" s="211">
        <v>83.828125</v>
      </c>
      <c r="J445" s="212">
        <v>3.569</v>
      </c>
      <c r="K445" s="213">
        <v>77.590999999999994</v>
      </c>
      <c r="L445" s="214">
        <v>88.070999999999998</v>
      </c>
      <c r="M445" s="215">
        <v>1752.6</v>
      </c>
      <c r="N445" s="215">
        <v>3971.3</v>
      </c>
      <c r="O445" s="214">
        <v>73.2</v>
      </c>
      <c r="P445" s="215">
        <v>130.88999999999999</v>
      </c>
      <c r="Q445" s="214">
        <v>0.92210000000000003</v>
      </c>
      <c r="R445" s="216">
        <v>0.81020000000000003</v>
      </c>
    </row>
    <row r="446" spans="2:18" x14ac:dyDescent="0.3">
      <c r="B446" s="200">
        <v>45012</v>
      </c>
      <c r="C446" s="209">
        <v>87.966999999999999</v>
      </c>
      <c r="D446" s="210">
        <v>4.6710000000000003</v>
      </c>
      <c r="E446" s="211">
        <v>95.632999999999996</v>
      </c>
      <c r="F446" s="212">
        <v>3.907</v>
      </c>
      <c r="G446" s="211">
        <v>99.438000000000002</v>
      </c>
      <c r="H446" s="212">
        <v>0.26400000000000001</v>
      </c>
      <c r="I446" s="211">
        <v>84.0546875</v>
      </c>
      <c r="J446" s="212">
        <v>3.5339999999999998</v>
      </c>
      <c r="K446" s="213">
        <v>78.143000000000001</v>
      </c>
      <c r="L446" s="214">
        <v>88.635000000000005</v>
      </c>
      <c r="M446" s="215">
        <v>1753.7</v>
      </c>
      <c r="N446" s="215">
        <v>3977.5</v>
      </c>
      <c r="O446" s="214">
        <v>72.81</v>
      </c>
      <c r="P446" s="215">
        <v>131.57</v>
      </c>
      <c r="Q446" s="214">
        <v>0.92610000000000003</v>
      </c>
      <c r="R446" s="216">
        <v>0.81389999999999996</v>
      </c>
    </row>
    <row r="447" spans="2:18" x14ac:dyDescent="0.3">
      <c r="B447" s="200">
        <v>45009</v>
      </c>
      <c r="C447" s="209">
        <v>89</v>
      </c>
      <c r="D447" s="210">
        <v>4.5170000000000003</v>
      </c>
      <c r="E447" s="211">
        <v>96.293999999999997</v>
      </c>
      <c r="F447" s="212">
        <v>3.7509999999999999</v>
      </c>
      <c r="G447" s="211">
        <v>99.543000000000006</v>
      </c>
      <c r="H447" s="212">
        <v>0.252</v>
      </c>
      <c r="I447" s="211">
        <v>85.1171875</v>
      </c>
      <c r="J447" s="212">
        <v>3.3759999999999999</v>
      </c>
      <c r="K447" s="213">
        <v>78.674999999999997</v>
      </c>
      <c r="L447" s="214">
        <v>89.009</v>
      </c>
      <c r="M447" s="215">
        <v>1734.9</v>
      </c>
      <c r="N447" s="215">
        <v>3971</v>
      </c>
      <c r="O447" s="214">
        <v>69.260000000000005</v>
      </c>
      <c r="P447" s="215">
        <v>130.72999999999999</v>
      </c>
      <c r="Q447" s="214">
        <v>0.9294</v>
      </c>
      <c r="R447" s="216">
        <v>0.8175</v>
      </c>
    </row>
    <row r="448" spans="2:18" x14ac:dyDescent="0.3">
      <c r="B448" s="200">
        <v>45008</v>
      </c>
      <c r="C448" s="209">
        <v>88.58</v>
      </c>
      <c r="D448" s="210">
        <v>4.5789999999999997</v>
      </c>
      <c r="E448" s="211">
        <v>96.055000000000007</v>
      </c>
      <c r="F448" s="212">
        <v>3.806</v>
      </c>
      <c r="G448" s="211">
        <v>99.463999999999999</v>
      </c>
      <c r="H448" s="212">
        <v>0.26100000000000001</v>
      </c>
      <c r="I448" s="211">
        <v>84.75</v>
      </c>
      <c r="J448" s="212">
        <v>3.4279999999999999</v>
      </c>
      <c r="K448" s="213">
        <v>78.143000000000001</v>
      </c>
      <c r="L448" s="214">
        <v>88.6</v>
      </c>
      <c r="M448" s="215">
        <v>1720.3</v>
      </c>
      <c r="N448" s="215">
        <v>3948.7</v>
      </c>
      <c r="O448" s="214">
        <v>69.959999999999994</v>
      </c>
      <c r="P448" s="215">
        <v>130.85</v>
      </c>
      <c r="Q448" s="214">
        <v>0.92330000000000001</v>
      </c>
      <c r="R448" s="216">
        <v>0.81389999999999996</v>
      </c>
    </row>
    <row r="449" spans="2:18" x14ac:dyDescent="0.3">
      <c r="B449" s="200">
        <v>45007</v>
      </c>
      <c r="C449" s="209">
        <v>88.444999999999993</v>
      </c>
      <c r="D449" s="210">
        <v>4.5979999999999999</v>
      </c>
      <c r="E449" s="211">
        <v>95.706999999999994</v>
      </c>
      <c r="F449" s="212">
        <v>3.887</v>
      </c>
      <c r="G449" s="211">
        <v>99.323999999999998</v>
      </c>
      <c r="H449" s="212">
        <v>0.27700000000000002</v>
      </c>
      <c r="I449" s="211">
        <v>84.625</v>
      </c>
      <c r="J449" s="212">
        <v>3.4460000000000002</v>
      </c>
      <c r="K449" s="213">
        <v>77.477000000000004</v>
      </c>
      <c r="L449" s="214">
        <v>87.888000000000005</v>
      </c>
      <c r="M449" s="215">
        <v>1727.4</v>
      </c>
      <c r="N449" s="215">
        <v>3937</v>
      </c>
      <c r="O449" s="214">
        <v>70.900000000000006</v>
      </c>
      <c r="P449" s="215">
        <v>131.44</v>
      </c>
      <c r="Q449" s="214">
        <v>0.92120000000000002</v>
      </c>
      <c r="R449" s="216">
        <v>0.81510000000000005</v>
      </c>
    </row>
    <row r="450" spans="2:18" x14ac:dyDescent="0.3">
      <c r="B450" s="200">
        <v>45006</v>
      </c>
      <c r="C450" s="209">
        <v>87.123999999999995</v>
      </c>
      <c r="D450" s="210">
        <v>4.7949999999999999</v>
      </c>
      <c r="E450" s="211">
        <v>94.581999999999994</v>
      </c>
      <c r="F450" s="212">
        <v>4.1529999999999996</v>
      </c>
      <c r="G450" s="211">
        <v>100.053</v>
      </c>
      <c r="H450" s="212">
        <v>0.19400000000000001</v>
      </c>
      <c r="I450" s="211">
        <v>83.3828125</v>
      </c>
      <c r="J450" s="212">
        <v>3.6309999999999998</v>
      </c>
      <c r="K450" s="213">
        <v>77.962000000000003</v>
      </c>
      <c r="L450" s="214">
        <v>88.296000000000006</v>
      </c>
      <c r="M450" s="215">
        <v>1777.7</v>
      </c>
      <c r="N450" s="215">
        <v>4002.9</v>
      </c>
      <c r="O450" s="214">
        <v>69.33</v>
      </c>
      <c r="P450" s="215">
        <v>132.51</v>
      </c>
      <c r="Q450" s="214">
        <v>0.92869999999999997</v>
      </c>
      <c r="R450" s="216">
        <v>0.81850000000000001</v>
      </c>
    </row>
    <row r="451" spans="2:18" x14ac:dyDescent="0.3">
      <c r="B451" s="200">
        <v>45005</v>
      </c>
      <c r="C451" s="209">
        <v>87.49</v>
      </c>
      <c r="D451" s="210">
        <v>4.74</v>
      </c>
      <c r="E451" s="211">
        <v>94.983999999999995</v>
      </c>
      <c r="F451" s="212">
        <v>4.0570000000000004</v>
      </c>
      <c r="G451" s="211">
        <v>100.053</v>
      </c>
      <c r="H451" s="212">
        <v>0.19400000000000001</v>
      </c>
      <c r="I451" s="211">
        <v>84.21875</v>
      </c>
      <c r="J451" s="212">
        <v>3.5049999999999999</v>
      </c>
      <c r="K451" s="213">
        <v>78.316000000000003</v>
      </c>
      <c r="L451" s="214">
        <v>89.198999999999998</v>
      </c>
      <c r="M451" s="215">
        <v>1745</v>
      </c>
      <c r="N451" s="215">
        <v>3951.6</v>
      </c>
      <c r="O451" s="214">
        <v>67.64</v>
      </c>
      <c r="P451" s="215">
        <v>131.32</v>
      </c>
      <c r="Q451" s="214">
        <v>0.93269999999999997</v>
      </c>
      <c r="R451" s="216">
        <v>0.81440000000000001</v>
      </c>
    </row>
    <row r="452" spans="2:18" x14ac:dyDescent="0.3">
      <c r="B452" s="200">
        <v>45002</v>
      </c>
      <c r="C452" s="209">
        <v>87.956000000000003</v>
      </c>
      <c r="D452" s="210">
        <v>4.6689999999999996</v>
      </c>
      <c r="E452" s="211">
        <v>95.435000000000002</v>
      </c>
      <c r="F452" s="212">
        <v>3.9489999999999998</v>
      </c>
      <c r="G452" s="211">
        <v>99.367000000000004</v>
      </c>
      <c r="H452" s="212">
        <v>0.27200000000000002</v>
      </c>
      <c r="I452" s="211">
        <v>84.53125</v>
      </c>
      <c r="J452" s="212">
        <v>3.4580000000000002</v>
      </c>
      <c r="K452" s="213">
        <v>78.478999999999999</v>
      </c>
      <c r="L452" s="214">
        <v>88.677999999999997</v>
      </c>
      <c r="M452" s="215">
        <v>1725.9</v>
      </c>
      <c r="N452" s="215">
        <v>3916.6</v>
      </c>
      <c r="O452" s="214">
        <v>66.739999999999995</v>
      </c>
      <c r="P452" s="215">
        <v>131.85</v>
      </c>
      <c r="Q452" s="214">
        <v>0.93720000000000003</v>
      </c>
      <c r="R452" s="216">
        <v>0.82150000000000001</v>
      </c>
    </row>
    <row r="453" spans="2:18" x14ac:dyDescent="0.3">
      <c r="B453" s="200">
        <v>45001</v>
      </c>
      <c r="C453" s="209">
        <v>87.025000000000006</v>
      </c>
      <c r="D453" s="210">
        <v>4.8090000000000002</v>
      </c>
      <c r="E453" s="211">
        <v>94.971999999999994</v>
      </c>
      <c r="F453" s="212">
        <v>4.0579999999999998</v>
      </c>
      <c r="G453" s="211">
        <v>99.227000000000004</v>
      </c>
      <c r="H453" s="212">
        <v>0.28799999999999998</v>
      </c>
      <c r="I453" s="211">
        <v>83.4921875</v>
      </c>
      <c r="J453" s="212">
        <v>3.6110000000000002</v>
      </c>
      <c r="K453" s="213">
        <v>77.540999999999997</v>
      </c>
      <c r="L453" s="214">
        <v>87.697000000000003</v>
      </c>
      <c r="M453" s="215">
        <v>1771.2</v>
      </c>
      <c r="N453" s="215">
        <v>3960.3</v>
      </c>
      <c r="O453" s="214">
        <v>68.349999999999994</v>
      </c>
      <c r="P453" s="215">
        <v>133.74</v>
      </c>
      <c r="Q453" s="214">
        <v>0.9425</v>
      </c>
      <c r="R453" s="216">
        <v>0.82579999999999998</v>
      </c>
    </row>
    <row r="454" spans="2:18" x14ac:dyDescent="0.3">
      <c r="B454" s="200">
        <v>45000</v>
      </c>
      <c r="C454" s="209">
        <v>87.525000000000006</v>
      </c>
      <c r="D454" s="210">
        <v>4.7320000000000002</v>
      </c>
      <c r="E454" s="211">
        <v>94.813999999999993</v>
      </c>
      <c r="F454" s="212">
        <v>4.0940000000000003</v>
      </c>
      <c r="G454" s="211">
        <v>98.543000000000006</v>
      </c>
      <c r="H454" s="212">
        <v>0.36699999999999999</v>
      </c>
      <c r="I454" s="211">
        <v>84.4921875</v>
      </c>
      <c r="J454" s="212">
        <v>3.4620000000000002</v>
      </c>
      <c r="K454" s="213">
        <v>78.221000000000004</v>
      </c>
      <c r="L454" s="214">
        <v>88.239000000000004</v>
      </c>
      <c r="M454" s="215">
        <v>1745.9</v>
      </c>
      <c r="N454" s="215">
        <v>3891.9</v>
      </c>
      <c r="O454" s="214">
        <v>67.61</v>
      </c>
      <c r="P454" s="215">
        <v>133.41999999999999</v>
      </c>
      <c r="Q454" s="214">
        <v>0.94540000000000002</v>
      </c>
      <c r="R454" s="216">
        <v>0.82940000000000003</v>
      </c>
    </row>
    <row r="455" spans="2:18" x14ac:dyDescent="0.3">
      <c r="B455" s="200">
        <v>44999</v>
      </c>
      <c r="C455" s="209">
        <v>85.98</v>
      </c>
      <c r="D455" s="210">
        <v>4.9660000000000002</v>
      </c>
      <c r="E455" s="211">
        <v>93.835999999999999</v>
      </c>
      <c r="F455" s="212">
        <v>4.327</v>
      </c>
      <c r="G455" s="211">
        <v>99.593999999999994</v>
      </c>
      <c r="H455" s="212">
        <v>0.246</v>
      </c>
      <c r="I455" s="211">
        <v>82.953125</v>
      </c>
      <c r="J455" s="212">
        <v>3.6909999999999998</v>
      </c>
      <c r="K455" s="213">
        <v>77.194999999999993</v>
      </c>
      <c r="L455" s="214">
        <v>87.096999999999994</v>
      </c>
      <c r="M455" s="215">
        <v>1776.9</v>
      </c>
      <c r="N455" s="215">
        <v>3919.3</v>
      </c>
      <c r="O455" s="214">
        <v>71.33</v>
      </c>
      <c r="P455" s="215">
        <v>134.22</v>
      </c>
      <c r="Q455" s="214">
        <v>0.93169999999999997</v>
      </c>
      <c r="R455" s="216">
        <v>0.82250000000000001</v>
      </c>
    </row>
    <row r="456" spans="2:18" x14ac:dyDescent="0.3">
      <c r="B456" s="200">
        <v>44998</v>
      </c>
      <c r="C456" s="209">
        <v>86.427000000000007</v>
      </c>
      <c r="D456" s="210">
        <v>4.8970000000000002</v>
      </c>
      <c r="E456" s="211">
        <v>94.308999999999997</v>
      </c>
      <c r="F456" s="212">
        <v>4.2130000000000001</v>
      </c>
      <c r="G456" s="211">
        <v>98.08</v>
      </c>
      <c r="H456" s="212">
        <v>0.42099999999999999</v>
      </c>
      <c r="I456" s="211">
        <v>83.7734375</v>
      </c>
      <c r="J456" s="212">
        <v>3.5670000000000002</v>
      </c>
      <c r="K456" s="213">
        <v>77.923000000000002</v>
      </c>
      <c r="L456" s="214">
        <v>87.626999999999995</v>
      </c>
      <c r="M456" s="215">
        <v>1744.3</v>
      </c>
      <c r="N456" s="215">
        <v>3855.8</v>
      </c>
      <c r="O456" s="214">
        <v>74.8</v>
      </c>
      <c r="P456" s="215">
        <v>133.21</v>
      </c>
      <c r="Q456" s="214">
        <v>0.93189999999999995</v>
      </c>
      <c r="R456" s="216">
        <v>0.82079999999999997</v>
      </c>
    </row>
    <row r="457" spans="2:18" x14ac:dyDescent="0.3">
      <c r="B457" s="200">
        <v>44995</v>
      </c>
      <c r="C457" s="209">
        <v>86.173000000000002</v>
      </c>
      <c r="D457" s="210">
        <v>4.9349999999999996</v>
      </c>
      <c r="E457" s="211">
        <v>93.718999999999994</v>
      </c>
      <c r="F457" s="212">
        <v>4.3529999999999998</v>
      </c>
      <c r="G457" s="211">
        <v>97.460999999999999</v>
      </c>
      <c r="H457" s="212">
        <v>0.49399999999999999</v>
      </c>
      <c r="I457" s="211">
        <v>82.8515625</v>
      </c>
      <c r="J457" s="212">
        <v>3.7050000000000001</v>
      </c>
      <c r="K457" s="213">
        <v>76.233000000000004</v>
      </c>
      <c r="L457" s="214">
        <v>86.692999999999998</v>
      </c>
      <c r="M457" s="215">
        <v>1772.7</v>
      </c>
      <c r="N457" s="215">
        <v>3861.6</v>
      </c>
      <c r="O457" s="214">
        <v>76.680000000000007</v>
      </c>
      <c r="P457" s="215">
        <v>135.03</v>
      </c>
      <c r="Q457" s="214">
        <v>0.93959999999999999</v>
      </c>
      <c r="R457" s="216">
        <v>0.83130000000000004</v>
      </c>
    </row>
    <row r="458" spans="2:18" x14ac:dyDescent="0.3">
      <c r="B458" s="200">
        <v>44994</v>
      </c>
      <c r="C458" s="209">
        <v>84.974000000000004</v>
      </c>
      <c r="D458" s="210">
        <v>5.1189999999999998</v>
      </c>
      <c r="E458" s="211">
        <v>92.963999999999999</v>
      </c>
      <c r="F458" s="212">
        <v>4.5350000000000001</v>
      </c>
      <c r="G458" s="211">
        <v>96.549000000000007</v>
      </c>
      <c r="H458" s="212">
        <v>0.60299999999999998</v>
      </c>
      <c r="I458" s="211">
        <v>81.46875</v>
      </c>
      <c r="J458" s="212">
        <v>3.9129999999999998</v>
      </c>
      <c r="K458" s="213">
        <v>75.236999999999995</v>
      </c>
      <c r="L458" s="214">
        <v>86.165000000000006</v>
      </c>
      <c r="M458" s="215">
        <v>1826.6</v>
      </c>
      <c r="N458" s="215">
        <v>3918.3</v>
      </c>
      <c r="O458" s="214">
        <v>75.72</v>
      </c>
      <c r="P458" s="215">
        <v>136.15</v>
      </c>
      <c r="Q458" s="214">
        <v>0.94510000000000005</v>
      </c>
      <c r="R458" s="216">
        <v>0.83860000000000001</v>
      </c>
    </row>
    <row r="459" spans="2:18" x14ac:dyDescent="0.3">
      <c r="B459" s="200">
        <v>44993</v>
      </c>
      <c r="C459" s="209">
        <v>84.613</v>
      </c>
      <c r="D459" s="210">
        <v>5.173</v>
      </c>
      <c r="E459" s="211">
        <v>92.477999999999994</v>
      </c>
      <c r="F459" s="212">
        <v>4.6500000000000004</v>
      </c>
      <c r="G459" s="211">
        <v>96.93</v>
      </c>
      <c r="H459" s="212">
        <v>0.55700000000000005</v>
      </c>
      <c r="I459" s="211">
        <v>80.8203125</v>
      </c>
      <c r="J459" s="212">
        <v>4.0119999999999996</v>
      </c>
      <c r="K459" s="213">
        <v>75.41</v>
      </c>
      <c r="L459" s="214">
        <v>85.867000000000004</v>
      </c>
      <c r="M459" s="215">
        <v>1879.5</v>
      </c>
      <c r="N459" s="215">
        <v>3992</v>
      </c>
      <c r="O459" s="214">
        <v>76.66</v>
      </c>
      <c r="P459" s="215">
        <v>137.36000000000001</v>
      </c>
      <c r="Q459" s="214">
        <v>0.94830000000000003</v>
      </c>
      <c r="R459" s="216">
        <v>0.84430000000000005</v>
      </c>
    </row>
    <row r="460" spans="2:18" x14ac:dyDescent="0.3">
      <c r="B460" s="200">
        <v>44992</v>
      </c>
      <c r="C460" s="209">
        <v>84.887</v>
      </c>
      <c r="D460" s="210">
        <v>5.13</v>
      </c>
      <c r="E460" s="211">
        <v>92.647999999999996</v>
      </c>
      <c r="F460" s="212">
        <v>4.6079999999999997</v>
      </c>
      <c r="G460" s="211">
        <v>96.903999999999996</v>
      </c>
      <c r="H460" s="212">
        <v>0.56000000000000005</v>
      </c>
      <c r="I460" s="211">
        <v>80.9765625</v>
      </c>
      <c r="J460" s="212">
        <v>3.9870000000000001</v>
      </c>
      <c r="K460" s="213">
        <v>75.078999999999994</v>
      </c>
      <c r="L460" s="214">
        <v>85.186999999999998</v>
      </c>
      <c r="M460" s="215">
        <v>1878.7</v>
      </c>
      <c r="N460" s="215">
        <v>3986.4</v>
      </c>
      <c r="O460" s="214">
        <v>77.58</v>
      </c>
      <c r="P460" s="215">
        <v>137.16</v>
      </c>
      <c r="Q460" s="214">
        <v>0.94789999999999996</v>
      </c>
      <c r="R460" s="216">
        <v>0.84530000000000005</v>
      </c>
    </row>
    <row r="461" spans="2:18" x14ac:dyDescent="0.3">
      <c r="B461" s="200">
        <v>44991</v>
      </c>
      <c r="C461" s="209">
        <v>85.037000000000006</v>
      </c>
      <c r="D461" s="210">
        <v>5.1070000000000002</v>
      </c>
      <c r="E461" s="211">
        <v>92.915000000000006</v>
      </c>
      <c r="F461" s="212">
        <v>4.5430000000000001</v>
      </c>
      <c r="G461" s="211">
        <v>96.811999999999998</v>
      </c>
      <c r="H461" s="212">
        <v>0.57099999999999995</v>
      </c>
      <c r="I461" s="211">
        <v>81.0546875</v>
      </c>
      <c r="J461" s="212">
        <v>3.9740000000000002</v>
      </c>
      <c r="K461" s="213">
        <v>74.793999999999997</v>
      </c>
      <c r="L461" s="214">
        <v>84.847999999999999</v>
      </c>
      <c r="M461" s="215">
        <v>1899.8</v>
      </c>
      <c r="N461" s="215">
        <v>4048.4</v>
      </c>
      <c r="O461" s="214">
        <v>80.459999999999994</v>
      </c>
      <c r="P461" s="215">
        <v>135.93</v>
      </c>
      <c r="Q461" s="214">
        <v>0.93630000000000002</v>
      </c>
      <c r="R461" s="216">
        <v>0.83160000000000001</v>
      </c>
    </row>
    <row r="462" spans="2:18" x14ac:dyDescent="0.3">
      <c r="B462" s="200">
        <v>44988</v>
      </c>
      <c r="C462" s="209">
        <v>84.927999999999997</v>
      </c>
      <c r="D462" s="210">
        <v>5.1230000000000002</v>
      </c>
      <c r="E462" s="211">
        <v>92.869</v>
      </c>
      <c r="F462" s="212">
        <v>4.5529999999999999</v>
      </c>
      <c r="G462" s="211">
        <v>97.052999999999997</v>
      </c>
      <c r="H462" s="212">
        <v>0.54200000000000004</v>
      </c>
      <c r="I462" s="211">
        <v>81.0703125</v>
      </c>
      <c r="J462" s="212">
        <v>3.9710000000000001</v>
      </c>
      <c r="K462" s="213">
        <v>74.902000000000001</v>
      </c>
      <c r="L462" s="214">
        <v>85.176000000000002</v>
      </c>
      <c r="M462" s="215">
        <v>1928.3</v>
      </c>
      <c r="N462" s="215">
        <v>4045.6</v>
      </c>
      <c r="O462" s="214">
        <v>79.680000000000007</v>
      </c>
      <c r="P462" s="215">
        <v>135.87</v>
      </c>
      <c r="Q462" s="214">
        <v>0.94030000000000002</v>
      </c>
      <c r="R462" s="216">
        <v>0.83079999999999998</v>
      </c>
    </row>
    <row r="463" spans="2:18" x14ac:dyDescent="0.3">
      <c r="B463" s="200">
        <v>44987</v>
      </c>
      <c r="C463" s="209">
        <v>84.201999999999998</v>
      </c>
      <c r="D463" s="210">
        <v>5.2350000000000003</v>
      </c>
      <c r="E463" s="211">
        <v>92.545000000000002</v>
      </c>
      <c r="F463" s="212">
        <v>4.63</v>
      </c>
      <c r="G463" s="211">
        <v>97.033000000000001</v>
      </c>
      <c r="H463" s="212">
        <v>0.54400000000000004</v>
      </c>
      <c r="I463" s="211">
        <v>80.40625</v>
      </c>
      <c r="J463" s="212">
        <v>4.0709999999999997</v>
      </c>
      <c r="K463" s="213">
        <v>74.697000000000003</v>
      </c>
      <c r="L463" s="214">
        <v>84.570999999999998</v>
      </c>
      <c r="M463" s="215">
        <v>1902.7</v>
      </c>
      <c r="N463" s="215">
        <v>3981.4</v>
      </c>
      <c r="O463" s="214">
        <v>78.16</v>
      </c>
      <c r="P463" s="215">
        <v>136.77000000000001</v>
      </c>
      <c r="Q463" s="214">
        <v>0.94359999999999999</v>
      </c>
      <c r="R463" s="216">
        <v>0.83709999999999996</v>
      </c>
    </row>
    <row r="464" spans="2:18" x14ac:dyDescent="0.3">
      <c r="B464" s="200">
        <v>44986</v>
      </c>
      <c r="C464" s="209">
        <v>84.436999999999998</v>
      </c>
      <c r="D464" s="210">
        <v>5.1970000000000001</v>
      </c>
      <c r="E464" s="211">
        <v>92.748999999999995</v>
      </c>
      <c r="F464" s="212">
        <v>4.5780000000000003</v>
      </c>
      <c r="G464" s="211">
        <v>97.242000000000004</v>
      </c>
      <c r="H464" s="212">
        <v>0.51900000000000002</v>
      </c>
      <c r="I464" s="211">
        <v>80.8046875</v>
      </c>
      <c r="J464" s="212">
        <v>4.0090000000000003</v>
      </c>
      <c r="K464" s="213">
        <v>74.95</v>
      </c>
      <c r="L464" s="214">
        <v>84.915999999999997</v>
      </c>
      <c r="M464" s="215">
        <v>1898.4</v>
      </c>
      <c r="N464" s="215">
        <v>3951.4</v>
      </c>
      <c r="O464" s="214">
        <v>77.69</v>
      </c>
      <c r="P464" s="215">
        <v>136.19</v>
      </c>
      <c r="Q464" s="214">
        <v>0.93740000000000001</v>
      </c>
      <c r="R464" s="216">
        <v>0.83130000000000004</v>
      </c>
    </row>
    <row r="465" spans="2:18" x14ac:dyDescent="0.3">
      <c r="B465" s="200">
        <v>44985</v>
      </c>
      <c r="C465" s="209">
        <v>84.799000000000007</v>
      </c>
      <c r="D465" s="210">
        <v>5.14</v>
      </c>
      <c r="E465" s="211">
        <v>92.873000000000005</v>
      </c>
      <c r="F465" s="212">
        <v>4.5469999999999997</v>
      </c>
      <c r="G465" s="211">
        <v>97.25</v>
      </c>
      <c r="H465" s="212">
        <v>0.51800000000000002</v>
      </c>
      <c r="I465" s="211">
        <v>81.2890625</v>
      </c>
      <c r="J465" s="212">
        <v>3.9340000000000002</v>
      </c>
      <c r="K465" s="213">
        <v>74.981999999999999</v>
      </c>
      <c r="L465" s="214">
        <v>85.569000000000003</v>
      </c>
      <c r="M465" s="215">
        <v>1897</v>
      </c>
      <c r="N465" s="215">
        <v>3970.2</v>
      </c>
      <c r="O465" s="214">
        <v>77.05</v>
      </c>
      <c r="P465" s="215">
        <v>136.16999999999999</v>
      </c>
      <c r="Q465" s="214">
        <v>0.9456</v>
      </c>
      <c r="R465" s="216">
        <v>0.83179999999999998</v>
      </c>
    </row>
    <row r="466" spans="2:18" x14ac:dyDescent="0.3">
      <c r="B466" s="200">
        <v>44984</v>
      </c>
      <c r="C466" s="209">
        <v>85.02</v>
      </c>
      <c r="D466" s="210">
        <v>5.1050000000000004</v>
      </c>
      <c r="E466" s="211">
        <v>93.037999999999997</v>
      </c>
      <c r="F466" s="212">
        <v>4.5069999999999997</v>
      </c>
      <c r="G466" s="211">
        <v>97.081000000000003</v>
      </c>
      <c r="H466" s="212">
        <v>0.53800000000000003</v>
      </c>
      <c r="I466" s="211">
        <v>81.296875</v>
      </c>
      <c r="J466" s="212">
        <v>3.9319999999999999</v>
      </c>
      <c r="K466" s="213">
        <v>75.064999999999998</v>
      </c>
      <c r="L466" s="214">
        <v>86.057000000000002</v>
      </c>
      <c r="M466" s="215">
        <v>1896.3</v>
      </c>
      <c r="N466" s="215">
        <v>3982.2</v>
      </c>
      <c r="O466" s="214">
        <v>75.680000000000007</v>
      </c>
      <c r="P466" s="215">
        <v>136.19</v>
      </c>
      <c r="Q466" s="214">
        <v>0.94259999999999999</v>
      </c>
      <c r="R466" s="216">
        <v>0.82889999999999997</v>
      </c>
    </row>
    <row r="467" spans="2:18" x14ac:dyDescent="0.3">
      <c r="B467" s="200">
        <v>44981</v>
      </c>
      <c r="C467" s="209">
        <v>84.765000000000001</v>
      </c>
      <c r="D467" s="210">
        <v>5.1429999999999998</v>
      </c>
      <c r="E467" s="211">
        <v>92.796999999999997</v>
      </c>
      <c r="F467" s="212">
        <v>4.5620000000000003</v>
      </c>
      <c r="G467" s="211">
        <v>97.114000000000004</v>
      </c>
      <c r="H467" s="212">
        <v>0.53400000000000003</v>
      </c>
      <c r="I467" s="211">
        <v>81.0546875</v>
      </c>
      <c r="J467" s="212">
        <v>3.968</v>
      </c>
      <c r="K467" s="213">
        <v>75.322999999999993</v>
      </c>
      <c r="L467" s="214">
        <v>85.894000000000005</v>
      </c>
      <c r="M467" s="215">
        <v>1890.5</v>
      </c>
      <c r="N467" s="215">
        <v>3970</v>
      </c>
      <c r="O467" s="214">
        <v>76.319999999999993</v>
      </c>
      <c r="P467" s="215">
        <v>136.47999999999999</v>
      </c>
      <c r="Q467" s="214">
        <v>0.94810000000000005</v>
      </c>
      <c r="R467" s="216">
        <v>0.83730000000000004</v>
      </c>
    </row>
    <row r="468" spans="2:18" x14ac:dyDescent="0.3">
      <c r="B468" s="200">
        <v>44980</v>
      </c>
      <c r="C468" s="209">
        <v>85.305999999999997</v>
      </c>
      <c r="D468" s="210">
        <v>5.0590000000000002</v>
      </c>
      <c r="E468" s="211">
        <v>93.265000000000001</v>
      </c>
      <c r="F468" s="212">
        <v>4.4489999999999998</v>
      </c>
      <c r="G468" s="211">
        <v>96.921000000000006</v>
      </c>
      <c r="H468" s="212">
        <v>0.55700000000000005</v>
      </c>
      <c r="I468" s="211">
        <v>81.4921875</v>
      </c>
      <c r="J468" s="212">
        <v>3.899</v>
      </c>
      <c r="K468" s="213">
        <v>75.728999999999999</v>
      </c>
      <c r="L468" s="214">
        <v>86.343000000000004</v>
      </c>
      <c r="M468" s="215">
        <v>1908.1</v>
      </c>
      <c r="N468" s="215">
        <v>4012.3</v>
      </c>
      <c r="O468" s="214">
        <v>75.39</v>
      </c>
      <c r="P468" s="215">
        <v>134.69999999999999</v>
      </c>
      <c r="Q468" s="214">
        <v>0.94379999999999997</v>
      </c>
      <c r="R468" s="216">
        <v>0.83240000000000003</v>
      </c>
    </row>
    <row r="469" spans="2:18" x14ac:dyDescent="0.3">
      <c r="B469" s="200">
        <v>44979</v>
      </c>
      <c r="C469" s="209">
        <v>85.04</v>
      </c>
      <c r="D469" s="210">
        <v>5.0979999999999999</v>
      </c>
      <c r="E469" s="211">
        <v>93.010999999999996</v>
      </c>
      <c r="F469" s="212">
        <v>4.508</v>
      </c>
      <c r="G469" s="211">
        <v>96.918999999999997</v>
      </c>
      <c r="H469" s="212">
        <v>0.55700000000000005</v>
      </c>
      <c r="I469" s="211">
        <v>81.2734375</v>
      </c>
      <c r="J469" s="212">
        <v>3.931</v>
      </c>
      <c r="K469" s="213">
        <v>75.668999999999997</v>
      </c>
      <c r="L469" s="214">
        <v>85.83</v>
      </c>
      <c r="M469" s="215">
        <v>1894.7</v>
      </c>
      <c r="N469" s="215">
        <v>3991.1</v>
      </c>
      <c r="O469" s="214">
        <v>73.95</v>
      </c>
      <c r="P469" s="215">
        <v>134.84</v>
      </c>
      <c r="Q469" s="214">
        <v>0.94299999999999995</v>
      </c>
      <c r="R469" s="216">
        <v>0.83009999999999995</v>
      </c>
    </row>
    <row r="470" spans="2:18" x14ac:dyDescent="0.3">
      <c r="B470" s="200">
        <v>44978</v>
      </c>
      <c r="C470" s="209">
        <v>84.7</v>
      </c>
      <c r="D470" s="210">
        <v>5.15</v>
      </c>
      <c r="E470" s="211">
        <v>92.891000000000005</v>
      </c>
      <c r="F470" s="212">
        <v>4.5350000000000001</v>
      </c>
      <c r="G470" s="211">
        <v>96.924999999999997</v>
      </c>
      <c r="H470" s="212">
        <v>0.55600000000000005</v>
      </c>
      <c r="I470" s="211">
        <v>81.0859375</v>
      </c>
      <c r="J470" s="212">
        <v>3.9590000000000001</v>
      </c>
      <c r="K470" s="213">
        <v>75.569999999999993</v>
      </c>
      <c r="L470" s="214">
        <v>85.802999999999997</v>
      </c>
      <c r="M470" s="215">
        <v>1888.2</v>
      </c>
      <c r="N470" s="215">
        <v>3997.3</v>
      </c>
      <c r="O470" s="214">
        <v>76.16</v>
      </c>
      <c r="P470" s="215">
        <v>135.01</v>
      </c>
      <c r="Q470" s="214">
        <v>0.93910000000000005</v>
      </c>
      <c r="R470" s="216">
        <v>0.8256</v>
      </c>
    </row>
    <row r="471" spans="2:18" x14ac:dyDescent="0.3">
      <c r="B471" s="200">
        <v>44974</v>
      </c>
      <c r="C471" s="209">
        <v>85.747</v>
      </c>
      <c r="D471" s="210">
        <v>4.9889999999999999</v>
      </c>
      <c r="E471" s="211">
        <v>93.599000000000004</v>
      </c>
      <c r="F471" s="212">
        <v>4.3650000000000002</v>
      </c>
      <c r="G471" s="211">
        <v>97.108000000000004</v>
      </c>
      <c r="H471" s="212">
        <v>0.53400000000000003</v>
      </c>
      <c r="I471" s="211">
        <v>82.0078125</v>
      </c>
      <c r="J471" s="212">
        <v>3.8180000000000001</v>
      </c>
      <c r="K471" s="213">
        <v>76.171999999999997</v>
      </c>
      <c r="L471" s="214">
        <v>87.025999999999996</v>
      </c>
      <c r="M471" s="215">
        <v>1946.4</v>
      </c>
      <c r="N471" s="215">
        <v>4079.1</v>
      </c>
      <c r="O471" s="214">
        <v>76.34</v>
      </c>
      <c r="P471" s="215">
        <v>134.15</v>
      </c>
      <c r="Q471" s="214">
        <v>0.93510000000000004</v>
      </c>
      <c r="R471" s="216">
        <v>0.83079999999999998</v>
      </c>
    </row>
    <row r="472" spans="2:18" x14ac:dyDescent="0.3">
      <c r="B472" s="200">
        <v>44973</v>
      </c>
      <c r="C472" s="209">
        <v>85.590999999999994</v>
      </c>
      <c r="D472" s="210">
        <v>5.0119999999999996</v>
      </c>
      <c r="E472" s="211">
        <v>93.492999999999995</v>
      </c>
      <c r="F472" s="212">
        <v>4.3899999999999997</v>
      </c>
      <c r="G472" s="211">
        <v>97.290999999999997</v>
      </c>
      <c r="H472" s="212">
        <v>0.51200000000000001</v>
      </c>
      <c r="I472" s="211">
        <v>81.703125</v>
      </c>
      <c r="J472" s="212">
        <v>3.8610000000000002</v>
      </c>
      <c r="K472" s="213">
        <v>76.268000000000001</v>
      </c>
      <c r="L472" s="214">
        <v>86.731999999999999</v>
      </c>
      <c r="M472" s="215">
        <v>1942.2</v>
      </c>
      <c r="N472" s="215">
        <v>4090.4</v>
      </c>
      <c r="O472" s="214">
        <v>78.489999999999995</v>
      </c>
      <c r="P472" s="215">
        <v>133.94</v>
      </c>
      <c r="Q472" s="214">
        <v>0.93689999999999996</v>
      </c>
      <c r="R472" s="216">
        <v>0.83379999999999999</v>
      </c>
    </row>
    <row r="473" spans="2:18" x14ac:dyDescent="0.3">
      <c r="B473" s="200">
        <v>44972</v>
      </c>
      <c r="C473" s="209">
        <v>86.037999999999997</v>
      </c>
      <c r="D473" s="210">
        <v>4.9420000000000002</v>
      </c>
      <c r="E473" s="211">
        <v>93.594999999999999</v>
      </c>
      <c r="F473" s="212">
        <v>4.3630000000000004</v>
      </c>
      <c r="G473" s="211">
        <v>97.417000000000002</v>
      </c>
      <c r="H473" s="212">
        <v>0.497</v>
      </c>
      <c r="I473" s="211">
        <v>82.0546875</v>
      </c>
      <c r="J473" s="212">
        <v>3.8069999999999999</v>
      </c>
      <c r="K473" s="213">
        <v>76.352000000000004</v>
      </c>
      <c r="L473" s="214">
        <v>86.736000000000004</v>
      </c>
      <c r="M473" s="215">
        <v>1961</v>
      </c>
      <c r="N473" s="215">
        <v>4147.6000000000004</v>
      </c>
      <c r="O473" s="214">
        <v>78.59</v>
      </c>
      <c r="P473" s="215">
        <v>134.16</v>
      </c>
      <c r="Q473" s="214">
        <v>0.93559999999999999</v>
      </c>
      <c r="R473" s="216">
        <v>0.83120000000000005</v>
      </c>
    </row>
    <row r="474" spans="2:18" x14ac:dyDescent="0.3">
      <c r="B474" s="200">
        <v>44971</v>
      </c>
      <c r="C474" s="209">
        <v>86.460999999999999</v>
      </c>
      <c r="D474" s="210">
        <v>4.8780000000000001</v>
      </c>
      <c r="E474" s="211">
        <v>93.769000000000005</v>
      </c>
      <c r="F474" s="212">
        <v>4.32</v>
      </c>
      <c r="G474" s="211">
        <v>97.459000000000003</v>
      </c>
      <c r="H474" s="212">
        <v>0.49199999999999999</v>
      </c>
      <c r="I474" s="211">
        <v>82.4453125</v>
      </c>
      <c r="J474" s="212">
        <v>3.7469999999999999</v>
      </c>
      <c r="K474" s="213">
        <v>76.108000000000004</v>
      </c>
      <c r="L474" s="214">
        <v>87.486999999999995</v>
      </c>
      <c r="M474" s="215">
        <v>1939.9</v>
      </c>
      <c r="N474" s="215">
        <v>4136.1000000000004</v>
      </c>
      <c r="O474" s="214">
        <v>79.06</v>
      </c>
      <c r="P474" s="215">
        <v>133.16</v>
      </c>
      <c r="Q474" s="214">
        <v>0.93130000000000002</v>
      </c>
      <c r="R474" s="216">
        <v>0.82150000000000001</v>
      </c>
    </row>
    <row r="475" spans="2:18" x14ac:dyDescent="0.3">
      <c r="B475" s="200">
        <v>44970</v>
      </c>
      <c r="C475" s="209">
        <v>86.662000000000006</v>
      </c>
      <c r="D475" s="210">
        <v>4.8470000000000004</v>
      </c>
      <c r="E475" s="211">
        <v>94.084999999999994</v>
      </c>
      <c r="F475" s="212">
        <v>4.2450000000000001</v>
      </c>
      <c r="G475" s="211">
        <v>97.338999999999999</v>
      </c>
      <c r="H475" s="212">
        <v>0.50600000000000001</v>
      </c>
      <c r="I475" s="211">
        <v>82.7578125</v>
      </c>
      <c r="J475" s="212">
        <v>3.7</v>
      </c>
      <c r="K475" s="213">
        <v>76.882999999999996</v>
      </c>
      <c r="L475" s="214">
        <v>87.864000000000004</v>
      </c>
      <c r="M475" s="215">
        <v>1941.1</v>
      </c>
      <c r="N475" s="215">
        <v>4137.3</v>
      </c>
      <c r="O475" s="214">
        <v>80.14</v>
      </c>
      <c r="P475" s="215">
        <v>132.41999999999999</v>
      </c>
      <c r="Q475" s="214">
        <v>0.93259999999999998</v>
      </c>
      <c r="R475" s="216">
        <v>0.82379999999999998</v>
      </c>
    </row>
    <row r="476" spans="2:18" x14ac:dyDescent="0.3">
      <c r="B476" s="200">
        <v>44967</v>
      </c>
      <c r="C476" s="209">
        <v>86.555000000000007</v>
      </c>
      <c r="D476" s="210">
        <v>4.8620000000000001</v>
      </c>
      <c r="E476" s="211">
        <v>94.075000000000003</v>
      </c>
      <c r="F476" s="212">
        <v>4.2469999999999999</v>
      </c>
      <c r="G476" s="211">
        <v>97.161000000000001</v>
      </c>
      <c r="H476" s="212">
        <v>0.52700000000000002</v>
      </c>
      <c r="I476" s="211">
        <v>82.5234375</v>
      </c>
      <c r="J476" s="212">
        <v>3.734</v>
      </c>
      <c r="K476" s="213">
        <v>76.933000000000007</v>
      </c>
      <c r="L476" s="214">
        <v>87.594999999999999</v>
      </c>
      <c r="M476" s="215">
        <v>1918.8</v>
      </c>
      <c r="N476" s="215">
        <v>4090.5</v>
      </c>
      <c r="O476" s="214">
        <v>79.72</v>
      </c>
      <c r="P476" s="215">
        <v>131.36000000000001</v>
      </c>
      <c r="Q476" s="214">
        <v>0.9365</v>
      </c>
      <c r="R476" s="216">
        <v>0.82909999999999995</v>
      </c>
    </row>
    <row r="477" spans="2:18" x14ac:dyDescent="0.3">
      <c r="B477" s="200">
        <v>44966</v>
      </c>
      <c r="C477" s="209">
        <v>87.2</v>
      </c>
      <c r="D477" s="210">
        <v>4.7649999999999997</v>
      </c>
      <c r="E477" s="211">
        <v>94.343999999999994</v>
      </c>
      <c r="F477" s="212">
        <v>4.1829999999999998</v>
      </c>
      <c r="G477" s="211">
        <v>97.43</v>
      </c>
      <c r="H477" s="212">
        <v>0.495</v>
      </c>
      <c r="I477" s="211">
        <v>83.0078125</v>
      </c>
      <c r="J477" s="212">
        <v>3.66</v>
      </c>
      <c r="K477" s="213">
        <v>77.593999999999994</v>
      </c>
      <c r="L477" s="214">
        <v>88.262</v>
      </c>
      <c r="M477" s="215">
        <v>1915.3</v>
      </c>
      <c r="N477" s="215">
        <v>4081.5</v>
      </c>
      <c r="O477" s="214">
        <v>78.06</v>
      </c>
      <c r="P477" s="215">
        <v>131.59</v>
      </c>
      <c r="Q477" s="214">
        <v>0.93110000000000004</v>
      </c>
      <c r="R477" s="216">
        <v>0.82499999999999996</v>
      </c>
    </row>
    <row r="478" spans="2:18" x14ac:dyDescent="0.3">
      <c r="B478" s="200">
        <v>44965</v>
      </c>
      <c r="C478" s="209">
        <v>87.876000000000005</v>
      </c>
      <c r="D478" s="210">
        <v>4.6630000000000003</v>
      </c>
      <c r="E478" s="211">
        <v>94.561000000000007</v>
      </c>
      <c r="F478" s="212">
        <v>4.13</v>
      </c>
      <c r="G478" s="211">
        <v>97.522000000000006</v>
      </c>
      <c r="H478" s="212">
        <v>0.48399999999999999</v>
      </c>
      <c r="I478" s="211">
        <v>83.4453125</v>
      </c>
      <c r="J478" s="212">
        <v>3.5939999999999999</v>
      </c>
      <c r="K478" s="213">
        <v>77.453999999999994</v>
      </c>
      <c r="L478" s="214">
        <v>87.5</v>
      </c>
      <c r="M478" s="215">
        <v>1942.6</v>
      </c>
      <c r="N478" s="215">
        <v>4117.8999999999996</v>
      </c>
      <c r="O478" s="214">
        <v>78.47</v>
      </c>
      <c r="P478" s="215">
        <v>131.4</v>
      </c>
      <c r="Q478" s="214">
        <v>0.9335</v>
      </c>
      <c r="R478" s="216">
        <v>0.82840000000000003</v>
      </c>
    </row>
    <row r="479" spans="2:18" x14ac:dyDescent="0.3">
      <c r="B479" s="200">
        <v>44964</v>
      </c>
      <c r="C479" s="209">
        <v>87.694000000000003</v>
      </c>
      <c r="D479" s="210">
        <v>4.6900000000000004</v>
      </c>
      <c r="E479" s="211">
        <v>94.491</v>
      </c>
      <c r="F479" s="212">
        <v>4.1459999999999999</v>
      </c>
      <c r="G479" s="211">
        <v>97.539000000000001</v>
      </c>
      <c r="H479" s="212">
        <v>0.48199999999999998</v>
      </c>
      <c r="I479" s="211">
        <v>83.015625</v>
      </c>
      <c r="J479" s="212">
        <v>3.657</v>
      </c>
      <c r="K479" s="213">
        <v>77.411000000000001</v>
      </c>
      <c r="L479" s="214">
        <v>87.539000000000001</v>
      </c>
      <c r="M479" s="215">
        <v>1972.6</v>
      </c>
      <c r="N479" s="215">
        <v>4164</v>
      </c>
      <c r="O479" s="214">
        <v>77.14</v>
      </c>
      <c r="P479" s="215">
        <v>131.07</v>
      </c>
      <c r="Q479" s="214">
        <v>0.93230000000000002</v>
      </c>
      <c r="R479" s="216">
        <v>0.83</v>
      </c>
    </row>
    <row r="480" spans="2:18" x14ac:dyDescent="0.3">
      <c r="B480" s="200">
        <v>44963</v>
      </c>
      <c r="C480" s="209">
        <v>88.007999999999996</v>
      </c>
      <c r="D480" s="210">
        <v>4.6429999999999998</v>
      </c>
      <c r="E480" s="211">
        <v>94.503</v>
      </c>
      <c r="F480" s="212">
        <v>4.1420000000000003</v>
      </c>
      <c r="G480" s="211">
        <v>97.614999999999995</v>
      </c>
      <c r="H480" s="212">
        <v>0.47299999999999998</v>
      </c>
      <c r="I480" s="211">
        <v>83.2265625</v>
      </c>
      <c r="J480" s="212">
        <v>3.625</v>
      </c>
      <c r="K480" s="213">
        <v>77.881</v>
      </c>
      <c r="L480" s="214">
        <v>88.078000000000003</v>
      </c>
      <c r="M480" s="215">
        <v>1957.7</v>
      </c>
      <c r="N480" s="215">
        <v>4111.1000000000004</v>
      </c>
      <c r="O480" s="214">
        <v>74.11</v>
      </c>
      <c r="P480" s="215">
        <v>132.66</v>
      </c>
      <c r="Q480" s="214">
        <v>0.93230000000000002</v>
      </c>
      <c r="R480" s="216">
        <v>0.83199999999999996</v>
      </c>
    </row>
    <row r="481" spans="2:18" x14ac:dyDescent="0.3">
      <c r="B481" s="200">
        <v>44960</v>
      </c>
      <c r="C481" s="209">
        <v>88.784999999999997</v>
      </c>
      <c r="D481" s="210">
        <v>4.5279999999999996</v>
      </c>
      <c r="E481" s="211">
        <v>95.132999999999996</v>
      </c>
      <c r="F481" s="212">
        <v>3.9950000000000001</v>
      </c>
      <c r="G481" s="211">
        <v>97.852999999999994</v>
      </c>
      <c r="H481" s="212">
        <v>0.44500000000000001</v>
      </c>
      <c r="I481" s="211">
        <v>84.0625</v>
      </c>
      <c r="J481" s="212">
        <v>3.5009999999999999</v>
      </c>
      <c r="K481" s="213">
        <v>79.126999999999995</v>
      </c>
      <c r="L481" s="214">
        <v>89.040999999999997</v>
      </c>
      <c r="M481" s="215">
        <v>1985.5</v>
      </c>
      <c r="N481" s="215">
        <v>4136.5</v>
      </c>
      <c r="O481" s="214">
        <v>73.39</v>
      </c>
      <c r="P481" s="215">
        <v>131.19</v>
      </c>
      <c r="Q481" s="214">
        <v>0.9264</v>
      </c>
      <c r="R481" s="216">
        <v>0.82950000000000002</v>
      </c>
    </row>
    <row r="482" spans="2:18" x14ac:dyDescent="0.3">
      <c r="B482" s="200">
        <v>44959</v>
      </c>
      <c r="C482" s="209">
        <v>89.744</v>
      </c>
      <c r="D482" s="210">
        <v>4.3890000000000002</v>
      </c>
      <c r="E482" s="211">
        <v>95.879000000000005</v>
      </c>
      <c r="F482" s="212">
        <v>3.823</v>
      </c>
      <c r="G482" s="211">
        <v>97.552000000000007</v>
      </c>
      <c r="H482" s="212">
        <v>0.48</v>
      </c>
      <c r="I482" s="211">
        <v>85</v>
      </c>
      <c r="J482" s="212">
        <v>3.3620000000000001</v>
      </c>
      <c r="K482" s="213">
        <v>79.436000000000007</v>
      </c>
      <c r="L482" s="214">
        <v>89.994</v>
      </c>
      <c r="M482" s="215">
        <v>2001.2</v>
      </c>
      <c r="N482" s="215">
        <v>4179.8</v>
      </c>
      <c r="O482" s="214">
        <v>75.88</v>
      </c>
      <c r="P482" s="215">
        <v>128.68</v>
      </c>
      <c r="Q482" s="214">
        <v>0.91659999999999997</v>
      </c>
      <c r="R482" s="216">
        <v>0.81799999999999995</v>
      </c>
    </row>
    <row r="483" spans="2:18" x14ac:dyDescent="0.3">
      <c r="B483" s="200">
        <v>44958</v>
      </c>
      <c r="C483" s="209">
        <v>89.534000000000006</v>
      </c>
      <c r="D483" s="210">
        <v>4.4180000000000001</v>
      </c>
      <c r="E483" s="211">
        <v>95.712999999999994</v>
      </c>
      <c r="F483" s="212">
        <v>3.86</v>
      </c>
      <c r="G483" s="211">
        <v>97.483000000000004</v>
      </c>
      <c r="H483" s="212">
        <v>0.48799999999999999</v>
      </c>
      <c r="I483" s="211">
        <v>84.828125</v>
      </c>
      <c r="J483" s="212">
        <v>3.387</v>
      </c>
      <c r="K483" s="213">
        <v>77.471000000000004</v>
      </c>
      <c r="L483" s="214">
        <v>87.081999999999994</v>
      </c>
      <c r="M483" s="215">
        <v>1960.8</v>
      </c>
      <c r="N483" s="215">
        <v>4119.2</v>
      </c>
      <c r="O483" s="214">
        <v>76.41</v>
      </c>
      <c r="P483" s="215">
        <v>128.97999999999999</v>
      </c>
      <c r="Q483" s="214">
        <v>0.90990000000000004</v>
      </c>
      <c r="R483" s="210">
        <v>0.80800000000000005</v>
      </c>
    </row>
    <row r="484" spans="2:18" x14ac:dyDescent="0.3">
      <c r="B484" s="200">
        <v>44957</v>
      </c>
      <c r="C484" s="209">
        <v>88.820999999999998</v>
      </c>
      <c r="D484" s="210">
        <v>4.5209999999999999</v>
      </c>
      <c r="E484" s="211">
        <v>95.146000000000001</v>
      </c>
      <c r="F484" s="212">
        <v>3.9889999999999999</v>
      </c>
      <c r="G484" s="211">
        <v>97.210999999999999</v>
      </c>
      <c r="H484" s="212">
        <v>0.52</v>
      </c>
      <c r="I484" s="211">
        <v>84.2109375</v>
      </c>
      <c r="J484" s="212">
        <v>3.476</v>
      </c>
      <c r="K484" s="213">
        <v>77.292000000000002</v>
      </c>
      <c r="L484" s="214">
        <v>87.116</v>
      </c>
      <c r="M484" s="215">
        <v>1931.9</v>
      </c>
      <c r="N484" s="215">
        <v>4076.6</v>
      </c>
      <c r="O484" s="214">
        <v>78.87</v>
      </c>
      <c r="P484" s="215">
        <v>130.09</v>
      </c>
      <c r="Q484" s="214">
        <v>0.92049999999999998</v>
      </c>
      <c r="R484" s="210">
        <v>0.81169999999999998</v>
      </c>
    </row>
    <row r="485" spans="2:18" x14ac:dyDescent="0.3">
      <c r="B485" s="200">
        <v>44956</v>
      </c>
      <c r="C485" s="209">
        <v>88.421999999999997</v>
      </c>
      <c r="D485" s="210">
        <v>4.5789999999999997</v>
      </c>
      <c r="E485" s="211">
        <v>95.11</v>
      </c>
      <c r="F485" s="212">
        <v>3.9969999999999999</v>
      </c>
      <c r="G485" s="211">
        <v>97.516000000000005</v>
      </c>
      <c r="H485" s="212">
        <v>0.48399999999999999</v>
      </c>
      <c r="I485" s="211">
        <v>84.0078125</v>
      </c>
      <c r="J485" s="212">
        <v>3.5049999999999999</v>
      </c>
      <c r="K485" s="213">
        <v>77.262</v>
      </c>
      <c r="L485" s="214">
        <v>86.805999999999997</v>
      </c>
      <c r="M485" s="215">
        <v>1885.7</v>
      </c>
      <c r="N485" s="215">
        <v>4017.8</v>
      </c>
      <c r="O485" s="214">
        <v>77.900000000000006</v>
      </c>
      <c r="P485" s="215">
        <v>130.38999999999999</v>
      </c>
      <c r="Q485" s="214">
        <v>0.92159999999999997</v>
      </c>
      <c r="R485" s="210">
        <v>0.80959999999999999</v>
      </c>
    </row>
    <row r="486" spans="2:18" x14ac:dyDescent="0.3">
      <c r="B486" s="200">
        <v>44953</v>
      </c>
      <c r="C486" s="209">
        <v>88.781999999999996</v>
      </c>
      <c r="D486" s="210">
        <v>4.5259999999999998</v>
      </c>
      <c r="E486" s="211">
        <v>95.352000000000004</v>
      </c>
      <c r="F486" s="212">
        <v>3.9409999999999998</v>
      </c>
      <c r="G486" s="211">
        <v>97.480999999999995</v>
      </c>
      <c r="H486" s="212">
        <v>0.48799999999999999</v>
      </c>
      <c r="I486" s="211">
        <v>84.2578125</v>
      </c>
      <c r="J486" s="212">
        <v>3.468</v>
      </c>
      <c r="K486" s="213">
        <v>77.349000000000004</v>
      </c>
      <c r="L486" s="214">
        <v>87.539000000000001</v>
      </c>
      <c r="M486" s="215">
        <v>1911.5</v>
      </c>
      <c r="N486" s="215">
        <v>4070.6</v>
      </c>
      <c r="O486" s="214">
        <v>79.680000000000007</v>
      </c>
      <c r="P486" s="215">
        <v>129.88</v>
      </c>
      <c r="Q486" s="214">
        <v>0.92020000000000002</v>
      </c>
      <c r="R486" s="210">
        <v>0.80759999999999998</v>
      </c>
    </row>
    <row r="487" spans="2:18" x14ac:dyDescent="0.3">
      <c r="B487" s="200">
        <v>44952</v>
      </c>
      <c r="C487" s="209">
        <v>88.992999999999995</v>
      </c>
      <c r="D487" s="210">
        <v>4.4950000000000001</v>
      </c>
      <c r="E487" s="211">
        <v>95.543000000000006</v>
      </c>
      <c r="F487" s="212">
        <v>3.8969999999999998</v>
      </c>
      <c r="G487" s="211">
        <v>98.114000000000004</v>
      </c>
      <c r="H487" s="212">
        <v>0.41399999999999998</v>
      </c>
      <c r="I487" s="211">
        <v>84.2890625</v>
      </c>
      <c r="J487" s="212">
        <v>3.4609999999999999</v>
      </c>
      <c r="K487" s="213">
        <v>77.376999999999995</v>
      </c>
      <c r="L487" s="214">
        <v>87.991</v>
      </c>
      <c r="M487" s="215">
        <v>1903.1</v>
      </c>
      <c r="N487" s="215">
        <v>4060.4</v>
      </c>
      <c r="O487" s="214">
        <v>81.010000000000005</v>
      </c>
      <c r="P487" s="215">
        <v>130.22</v>
      </c>
      <c r="Q487" s="214">
        <v>0.91810000000000003</v>
      </c>
      <c r="R487" s="210">
        <v>0.80589999999999995</v>
      </c>
    </row>
    <row r="488" spans="2:18" x14ac:dyDescent="0.3">
      <c r="B488" s="200">
        <v>44951</v>
      </c>
      <c r="C488" s="209">
        <v>89.42</v>
      </c>
      <c r="D488" s="210">
        <v>4.4320000000000004</v>
      </c>
      <c r="E488" s="211">
        <v>95.686000000000007</v>
      </c>
      <c r="F488" s="212">
        <v>3.863</v>
      </c>
      <c r="G488" s="211">
        <v>98.391000000000005</v>
      </c>
      <c r="H488" s="212">
        <v>0.38200000000000001</v>
      </c>
      <c r="I488" s="211">
        <v>84.6953125</v>
      </c>
      <c r="J488" s="212">
        <v>3.4020000000000001</v>
      </c>
      <c r="K488" s="213">
        <v>77.846000000000004</v>
      </c>
      <c r="L488" s="214">
        <v>88.614000000000004</v>
      </c>
      <c r="M488" s="215">
        <v>1890.3</v>
      </c>
      <c r="N488" s="215">
        <v>4016.2</v>
      </c>
      <c r="O488" s="214">
        <v>80.150000000000006</v>
      </c>
      <c r="P488" s="215">
        <v>129.59</v>
      </c>
      <c r="Q488" s="214">
        <v>0.91610000000000003</v>
      </c>
      <c r="R488" s="210">
        <v>0.80630000000000002</v>
      </c>
    </row>
    <row r="489" spans="2:18" x14ac:dyDescent="0.3">
      <c r="B489" s="200">
        <v>44950</v>
      </c>
      <c r="C489" s="209">
        <v>89.254999999999995</v>
      </c>
      <c r="D489" s="210">
        <v>4.4560000000000004</v>
      </c>
      <c r="E489" s="211">
        <v>95.576999999999998</v>
      </c>
      <c r="F489" s="212">
        <v>3.887</v>
      </c>
      <c r="G489" s="211">
        <v>98.679000000000002</v>
      </c>
      <c r="H489" s="212">
        <v>0.34899999999999998</v>
      </c>
      <c r="I489" s="211">
        <v>84.59375</v>
      </c>
      <c r="J489" s="212">
        <v>3.4159999999999999</v>
      </c>
      <c r="K489" s="213">
        <v>77.623000000000005</v>
      </c>
      <c r="L489" s="214">
        <v>88.858999999999995</v>
      </c>
      <c r="M489" s="215">
        <v>1885.6</v>
      </c>
      <c r="N489" s="215">
        <v>4017</v>
      </c>
      <c r="O489" s="214">
        <v>80.13</v>
      </c>
      <c r="P489" s="215">
        <v>130.16999999999999</v>
      </c>
      <c r="Q489" s="214">
        <v>0.91849999999999998</v>
      </c>
      <c r="R489" s="210">
        <v>0.81079999999999997</v>
      </c>
    </row>
    <row r="490" spans="2:18" x14ac:dyDescent="0.3">
      <c r="B490" s="200">
        <v>44949</v>
      </c>
      <c r="C490" s="209">
        <v>88.873999999999995</v>
      </c>
      <c r="D490" s="210">
        <v>4.51</v>
      </c>
      <c r="E490" s="211">
        <v>95.477000000000004</v>
      </c>
      <c r="F490" s="212">
        <v>3.91</v>
      </c>
      <c r="G490" s="211">
        <v>98.817999999999998</v>
      </c>
      <c r="H490" s="212">
        <v>0.33300000000000002</v>
      </c>
      <c r="I490" s="211">
        <v>84.1640625</v>
      </c>
      <c r="J490" s="212">
        <v>3.4780000000000002</v>
      </c>
      <c r="K490" s="213">
        <v>77.072999999999993</v>
      </c>
      <c r="L490" s="214">
        <v>88.028999999999996</v>
      </c>
      <c r="M490" s="215">
        <v>1890.8</v>
      </c>
      <c r="N490" s="215">
        <v>4019.8</v>
      </c>
      <c r="O490" s="214">
        <v>81.62</v>
      </c>
      <c r="P490" s="215">
        <v>130.66999999999999</v>
      </c>
      <c r="Q490" s="214">
        <v>0.91979999999999995</v>
      </c>
      <c r="R490" s="210">
        <v>0.80789999999999995</v>
      </c>
    </row>
    <row r="491" spans="2:18" x14ac:dyDescent="0.3">
      <c r="B491" s="200">
        <v>44946</v>
      </c>
      <c r="C491" s="209">
        <v>88.879000000000005</v>
      </c>
      <c r="D491" s="210">
        <v>4.5090000000000003</v>
      </c>
      <c r="E491" s="211">
        <v>95.647000000000006</v>
      </c>
      <c r="F491" s="212">
        <v>3.87</v>
      </c>
      <c r="G491" s="211">
        <v>98.441999999999993</v>
      </c>
      <c r="H491" s="212">
        <v>0.376</v>
      </c>
      <c r="I491" s="211">
        <v>84.359375</v>
      </c>
      <c r="J491" s="212">
        <v>3.4489999999999998</v>
      </c>
      <c r="K491" s="213">
        <v>76.971000000000004</v>
      </c>
      <c r="L491" s="214">
        <v>88.292000000000002</v>
      </c>
      <c r="M491" s="215">
        <v>1867.3</v>
      </c>
      <c r="N491" s="215">
        <v>3972.6</v>
      </c>
      <c r="O491" s="214">
        <v>81.31</v>
      </c>
      <c r="P491" s="215">
        <v>129.6</v>
      </c>
      <c r="Q491" s="214">
        <v>0.92110000000000003</v>
      </c>
      <c r="R491" s="210">
        <v>0.80669999999999997</v>
      </c>
    </row>
    <row r="492" spans="2:18" x14ac:dyDescent="0.3">
      <c r="B492" s="200">
        <v>44945</v>
      </c>
      <c r="C492" s="209">
        <v>89.578999999999994</v>
      </c>
      <c r="D492" s="210">
        <v>4.4080000000000004</v>
      </c>
      <c r="E492" s="211">
        <v>95.974000000000004</v>
      </c>
      <c r="F492" s="212">
        <v>3.7949999999999999</v>
      </c>
      <c r="G492" s="211">
        <v>97.783000000000001</v>
      </c>
      <c r="H492" s="212">
        <v>0.45200000000000001</v>
      </c>
      <c r="I492" s="211">
        <v>84.9609375</v>
      </c>
      <c r="J492" s="212">
        <v>3.36</v>
      </c>
      <c r="K492" s="213">
        <v>77.602000000000004</v>
      </c>
      <c r="L492" s="214">
        <v>89.897000000000006</v>
      </c>
      <c r="M492" s="215">
        <v>1836.3</v>
      </c>
      <c r="N492" s="215">
        <v>3898.9</v>
      </c>
      <c r="O492" s="214">
        <v>80.33</v>
      </c>
      <c r="P492" s="215">
        <v>128.43</v>
      </c>
      <c r="Q492" s="214">
        <v>0.92310000000000003</v>
      </c>
      <c r="R492" s="210">
        <v>0.80710000000000004</v>
      </c>
    </row>
    <row r="493" spans="2:18" x14ac:dyDescent="0.3">
      <c r="B493" s="200">
        <v>44944</v>
      </c>
      <c r="C493" s="209">
        <v>89.715999999999994</v>
      </c>
      <c r="D493" s="210">
        <v>4.3869999999999996</v>
      </c>
      <c r="E493" s="211">
        <v>95.959000000000003</v>
      </c>
      <c r="F493" s="212">
        <v>3.7970000000000002</v>
      </c>
      <c r="G493" s="211">
        <v>97.456000000000003</v>
      </c>
      <c r="H493" s="212">
        <v>0.49</v>
      </c>
      <c r="I493" s="211">
        <v>85.1171875</v>
      </c>
      <c r="J493" s="212">
        <v>3.3370000000000002</v>
      </c>
      <c r="K493" s="213">
        <v>77.34</v>
      </c>
      <c r="L493" s="214">
        <v>90.012</v>
      </c>
      <c r="M493" s="215">
        <v>1854.4</v>
      </c>
      <c r="N493" s="215">
        <v>3928.9</v>
      </c>
      <c r="O493" s="214">
        <v>79.48</v>
      </c>
      <c r="P493" s="215">
        <v>128.9</v>
      </c>
      <c r="Q493" s="214">
        <v>0.9264</v>
      </c>
      <c r="R493" s="210">
        <v>0.80979999999999996</v>
      </c>
    </row>
    <row r="494" spans="2:18" x14ac:dyDescent="0.3">
      <c r="B494" s="200">
        <v>44943</v>
      </c>
      <c r="C494" s="209">
        <v>88.558999999999997</v>
      </c>
      <c r="D494" s="210">
        <v>4.5540000000000003</v>
      </c>
      <c r="E494" s="211">
        <v>95.391999999999996</v>
      </c>
      <c r="F494" s="212">
        <v>3.9260000000000002</v>
      </c>
      <c r="G494" s="211">
        <v>96.716999999999999</v>
      </c>
      <c r="H494" s="212">
        <v>0.57699999999999996</v>
      </c>
      <c r="I494" s="211">
        <v>83.859375</v>
      </c>
      <c r="J494" s="212">
        <v>3.5190000000000001</v>
      </c>
      <c r="K494" s="213">
        <v>77.281999999999996</v>
      </c>
      <c r="L494" s="214">
        <v>89.010999999999996</v>
      </c>
      <c r="M494" s="215">
        <v>1884.3</v>
      </c>
      <c r="N494" s="215">
        <v>3991</v>
      </c>
      <c r="O494" s="214">
        <v>80.180000000000007</v>
      </c>
      <c r="P494" s="215">
        <v>128.12</v>
      </c>
      <c r="Q494" s="214">
        <v>0.92689999999999995</v>
      </c>
      <c r="R494" s="210">
        <v>0.81389999999999996</v>
      </c>
    </row>
    <row r="495" spans="2:18" x14ac:dyDescent="0.3">
      <c r="B495" s="200">
        <v>44939</v>
      </c>
      <c r="C495" s="209">
        <v>88.878</v>
      </c>
      <c r="D495" s="210">
        <v>4.5069999999999997</v>
      </c>
      <c r="E495" s="211">
        <v>95.41</v>
      </c>
      <c r="F495" s="212">
        <v>3.9209999999999998</v>
      </c>
      <c r="G495" s="211">
        <v>96.656000000000006</v>
      </c>
      <c r="H495" s="212">
        <v>0.58399999999999996</v>
      </c>
      <c r="I495" s="211">
        <v>84.1640625</v>
      </c>
      <c r="J495" s="212">
        <v>3.4740000000000002</v>
      </c>
      <c r="K495" s="213">
        <v>76.992999999999995</v>
      </c>
      <c r="L495" s="214">
        <v>88.149000000000001</v>
      </c>
      <c r="M495" s="215">
        <v>1887</v>
      </c>
      <c r="N495" s="215">
        <v>3999.1</v>
      </c>
      <c r="O495" s="214">
        <v>79.86</v>
      </c>
      <c r="P495" s="215">
        <v>127.87</v>
      </c>
      <c r="Q495" s="214">
        <v>0.92330000000000001</v>
      </c>
      <c r="R495" s="210">
        <v>0.81779999999999997</v>
      </c>
    </row>
    <row r="496" spans="2:18" x14ac:dyDescent="0.3">
      <c r="B496" s="200">
        <v>44938</v>
      </c>
      <c r="C496" s="209">
        <v>89.21</v>
      </c>
      <c r="D496" s="210">
        <v>4.4580000000000002</v>
      </c>
      <c r="E496" s="211">
        <v>95.704999999999998</v>
      </c>
      <c r="F496" s="212">
        <v>3.8530000000000002</v>
      </c>
      <c r="G496" s="211">
        <v>96.728999999999999</v>
      </c>
      <c r="H496" s="212">
        <v>0.57499999999999996</v>
      </c>
      <c r="I496" s="211">
        <v>84.5703125</v>
      </c>
      <c r="J496" s="212">
        <v>3.4119999999999999</v>
      </c>
      <c r="K496" s="213">
        <v>77.186000000000007</v>
      </c>
      <c r="L496" s="214">
        <v>88.230999999999995</v>
      </c>
      <c r="M496" s="215">
        <v>1876.1</v>
      </c>
      <c r="N496" s="215">
        <v>3983.2</v>
      </c>
      <c r="O496" s="214">
        <v>78.39</v>
      </c>
      <c r="P496" s="215">
        <v>129.25</v>
      </c>
      <c r="Q496" s="214">
        <v>0.9214</v>
      </c>
      <c r="R496" s="210">
        <v>0.81899999999999995</v>
      </c>
    </row>
    <row r="497" spans="2:18" x14ac:dyDescent="0.3">
      <c r="B497" s="200">
        <v>44937</v>
      </c>
      <c r="C497" s="209">
        <v>88.551000000000002</v>
      </c>
      <c r="D497" s="210">
        <v>4.5519999999999996</v>
      </c>
      <c r="E497" s="211">
        <v>95.289000000000001</v>
      </c>
      <c r="F497" s="212">
        <v>3.9460000000000002</v>
      </c>
      <c r="G497" s="211">
        <v>97.331000000000003</v>
      </c>
      <c r="H497" s="212">
        <v>0.504</v>
      </c>
      <c r="I497" s="211">
        <v>83.8671875</v>
      </c>
      <c r="J497" s="212">
        <v>3.5139999999999998</v>
      </c>
      <c r="K497" s="213">
        <v>76.683999999999997</v>
      </c>
      <c r="L497" s="214">
        <v>87.96</v>
      </c>
      <c r="M497" s="215">
        <v>1844.1</v>
      </c>
      <c r="N497" s="215">
        <v>3969.6</v>
      </c>
      <c r="O497" s="214">
        <v>77.41</v>
      </c>
      <c r="P497" s="215">
        <v>132.44999999999999</v>
      </c>
      <c r="Q497" s="214">
        <v>0.92959999999999998</v>
      </c>
      <c r="R497" s="210">
        <v>0.82330000000000003</v>
      </c>
    </row>
    <row r="498" spans="2:18" x14ac:dyDescent="0.3">
      <c r="B498" s="200">
        <v>44936</v>
      </c>
      <c r="C498" s="209">
        <v>87.828000000000003</v>
      </c>
      <c r="D498" s="210">
        <v>4.6580000000000004</v>
      </c>
      <c r="E498" s="211">
        <v>94.611000000000004</v>
      </c>
      <c r="F498" s="212">
        <v>4.101</v>
      </c>
      <c r="G498" s="211">
        <v>97.313000000000002</v>
      </c>
      <c r="H498" s="212">
        <v>0.50600000000000001</v>
      </c>
      <c r="I498" s="211">
        <v>83.3203125</v>
      </c>
      <c r="J498" s="212">
        <v>3.593</v>
      </c>
      <c r="K498" s="213">
        <v>75.736999999999995</v>
      </c>
      <c r="L498" s="214">
        <v>86.591999999999999</v>
      </c>
      <c r="M498" s="215">
        <v>1822.7</v>
      </c>
      <c r="N498" s="215">
        <v>3919.3</v>
      </c>
      <c r="O498" s="214">
        <v>75.12</v>
      </c>
      <c r="P498" s="215">
        <v>132.26</v>
      </c>
      <c r="Q498" s="214">
        <v>0.93169999999999997</v>
      </c>
      <c r="R498" s="210">
        <v>0.82279999999999998</v>
      </c>
    </row>
    <row r="499" spans="2:18" x14ac:dyDescent="0.3">
      <c r="B499" s="200">
        <v>44935</v>
      </c>
      <c r="C499" s="209">
        <v>88.231999999999999</v>
      </c>
      <c r="D499" s="210">
        <v>4.5979999999999999</v>
      </c>
      <c r="E499" s="211">
        <v>94.698999999999998</v>
      </c>
      <c r="F499" s="212">
        <v>4.08</v>
      </c>
      <c r="G499" s="211">
        <v>97.691000000000003</v>
      </c>
      <c r="H499" s="212">
        <v>0.46200000000000002</v>
      </c>
      <c r="I499" s="211">
        <v>83.8828125</v>
      </c>
      <c r="J499" s="212">
        <v>3.51</v>
      </c>
      <c r="K499" s="213">
        <v>75.938000000000002</v>
      </c>
      <c r="L499" s="214">
        <v>86.828000000000003</v>
      </c>
      <c r="M499" s="215">
        <v>1795.9</v>
      </c>
      <c r="N499" s="215">
        <v>3892.1</v>
      </c>
      <c r="O499" s="214">
        <v>74.63</v>
      </c>
      <c r="P499" s="215">
        <v>131.88</v>
      </c>
      <c r="Q499" s="214">
        <v>0.93189999999999995</v>
      </c>
      <c r="R499" s="210">
        <v>0.82079999999999997</v>
      </c>
    </row>
    <row r="500" spans="2:18" x14ac:dyDescent="0.3">
      <c r="B500" s="200">
        <v>44932</v>
      </c>
      <c r="C500" s="209">
        <v>87.885000000000005</v>
      </c>
      <c r="D500" s="210">
        <v>4.6479999999999997</v>
      </c>
      <c r="E500" s="211">
        <v>94.555999999999997</v>
      </c>
      <c r="F500" s="212">
        <v>4.1130000000000004</v>
      </c>
      <c r="G500" s="211">
        <v>97.69</v>
      </c>
      <c r="H500" s="212">
        <v>0.46200000000000002</v>
      </c>
      <c r="I500" s="211">
        <v>83.7109375</v>
      </c>
      <c r="J500" s="212">
        <v>3.5350000000000001</v>
      </c>
      <c r="K500" s="213">
        <v>76.266000000000005</v>
      </c>
      <c r="L500" s="214">
        <v>86.585999999999999</v>
      </c>
      <c r="M500" s="215">
        <v>1792.8</v>
      </c>
      <c r="N500" s="215">
        <v>3895.1</v>
      </c>
      <c r="O500" s="214">
        <v>73.77</v>
      </c>
      <c r="P500" s="215">
        <v>132.08000000000001</v>
      </c>
      <c r="Q500" s="214">
        <v>0.9395</v>
      </c>
      <c r="R500" s="210">
        <v>0.82689999999999997</v>
      </c>
    </row>
    <row r="501" spans="2:18" x14ac:dyDescent="0.3">
      <c r="B501" s="200">
        <v>44931</v>
      </c>
      <c r="C501" s="209">
        <v>86.638999999999996</v>
      </c>
      <c r="D501" s="210">
        <v>4.8319999999999999</v>
      </c>
      <c r="E501" s="211">
        <v>93.676000000000002</v>
      </c>
      <c r="F501" s="212">
        <v>4.3150000000000004</v>
      </c>
      <c r="G501" s="211">
        <v>97.617999999999995</v>
      </c>
      <c r="H501" s="212">
        <v>0.47</v>
      </c>
      <c r="I501" s="211">
        <v>82.5390625</v>
      </c>
      <c r="J501" s="212">
        <v>3.706</v>
      </c>
      <c r="K501" s="213">
        <v>75.742000000000004</v>
      </c>
      <c r="L501" s="214">
        <v>85.772999999999996</v>
      </c>
      <c r="M501" s="215">
        <v>1753.2</v>
      </c>
      <c r="N501" s="215">
        <v>3808.1</v>
      </c>
      <c r="O501" s="214">
        <v>73.67</v>
      </c>
      <c r="P501" s="215">
        <v>133.41</v>
      </c>
      <c r="Q501" s="214">
        <v>0.95040000000000002</v>
      </c>
      <c r="R501" s="210">
        <v>0.83979999999999999</v>
      </c>
    </row>
    <row r="502" spans="2:18" x14ac:dyDescent="0.3">
      <c r="B502" s="200">
        <v>44930</v>
      </c>
      <c r="C502" s="209">
        <v>86.83</v>
      </c>
      <c r="D502" s="210">
        <v>4.8019999999999996</v>
      </c>
      <c r="E502" s="211">
        <v>93.879000000000005</v>
      </c>
      <c r="F502" s="212">
        <v>4.266</v>
      </c>
      <c r="G502" s="211">
        <v>97.635000000000005</v>
      </c>
      <c r="H502" s="212">
        <v>0.46800000000000003</v>
      </c>
      <c r="I502" s="211">
        <v>82.78125</v>
      </c>
      <c r="J502" s="212">
        <v>3.669</v>
      </c>
      <c r="K502" s="213">
        <v>76.122</v>
      </c>
      <c r="L502" s="214">
        <v>86.149000000000001</v>
      </c>
      <c r="M502" s="215">
        <v>1772.5</v>
      </c>
      <c r="N502" s="215">
        <v>3853</v>
      </c>
      <c r="O502" s="214">
        <v>72.84</v>
      </c>
      <c r="P502" s="215">
        <v>132.63</v>
      </c>
      <c r="Q502" s="214">
        <v>0.94310000000000005</v>
      </c>
      <c r="R502" s="210">
        <v>0.8296</v>
      </c>
    </row>
    <row r="503" spans="2:18" x14ac:dyDescent="0.3">
      <c r="B503" s="200">
        <v>44929</v>
      </c>
      <c r="C503" s="209">
        <v>86.436999999999998</v>
      </c>
      <c r="D503" s="210">
        <v>4.8600000000000003</v>
      </c>
      <c r="E503" s="211">
        <v>93.709000000000003</v>
      </c>
      <c r="F503" s="212">
        <v>4.3049999999999997</v>
      </c>
      <c r="G503" s="211">
        <v>98.155000000000001</v>
      </c>
      <c r="H503" s="212">
        <v>0.40799999999999997</v>
      </c>
      <c r="I503" s="211">
        <v>82.3671875</v>
      </c>
      <c r="J503" s="212">
        <v>3.73</v>
      </c>
      <c r="K503" s="213">
        <v>75.119</v>
      </c>
      <c r="L503" s="214">
        <v>84.566000000000003</v>
      </c>
      <c r="M503" s="215">
        <v>1750.7</v>
      </c>
      <c r="N503" s="215">
        <v>3824.1</v>
      </c>
      <c r="O503" s="214">
        <v>76.930000000000007</v>
      </c>
      <c r="P503" s="215">
        <v>131.02000000000001</v>
      </c>
      <c r="Q503" s="214">
        <v>0.94810000000000005</v>
      </c>
      <c r="R503" s="210">
        <v>0.83550000000000002</v>
      </c>
    </row>
    <row r="504" spans="2:18" x14ac:dyDescent="0.3">
      <c r="B504" s="200">
        <v>44925</v>
      </c>
      <c r="C504" s="217">
        <v>85.594999999999999</v>
      </c>
      <c r="D504" s="218">
        <v>4.9859999999999998</v>
      </c>
      <c r="E504" s="219">
        <v>93.337000000000003</v>
      </c>
      <c r="F504" s="220">
        <v>4.3899999999999997</v>
      </c>
      <c r="G504" s="219">
        <v>98.153999999999996</v>
      </c>
      <c r="H504" s="220">
        <v>0.40799999999999997</v>
      </c>
      <c r="I504" s="219">
        <v>81.4609375</v>
      </c>
      <c r="J504" s="220">
        <v>3.8650000000000002</v>
      </c>
      <c r="K504" s="221">
        <v>75.021000000000001</v>
      </c>
      <c r="L504" s="222">
        <v>83.122</v>
      </c>
      <c r="M504" s="223">
        <v>1761.2</v>
      </c>
      <c r="N504" s="223">
        <v>3839.5</v>
      </c>
      <c r="O504" s="222">
        <v>80.260000000000005</v>
      </c>
      <c r="P504" s="223">
        <v>131.12</v>
      </c>
      <c r="Q504" s="222">
        <v>0.93410000000000004</v>
      </c>
      <c r="R504" s="218">
        <v>0.8276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59306-7E77-854F-AC6A-5C2A59865E0A}">
  <sheetPr>
    <tabColor theme="5" tint="-0.499984740745262"/>
  </sheetPr>
  <dimension ref="A1:C11"/>
  <sheetViews>
    <sheetView workbookViewId="0"/>
  </sheetViews>
  <sheetFormatPr baseColWidth="10" defaultRowHeight="26" x14ac:dyDescent="0.3"/>
  <cols>
    <col min="1" max="16384" width="10.83203125" style="186"/>
  </cols>
  <sheetData>
    <row r="1" spans="1:3" x14ac:dyDescent="0.3">
      <c r="A1" s="192"/>
      <c r="B1" s="192"/>
      <c r="C1" s="193"/>
    </row>
    <row r="2" spans="1:3" x14ac:dyDescent="0.3">
      <c r="A2" s="192"/>
      <c r="B2" s="193" t="s">
        <v>430</v>
      </c>
      <c r="C2" s="193"/>
    </row>
    <row r="3" spans="1:3" x14ac:dyDescent="0.3">
      <c r="A3" s="192"/>
      <c r="B3" s="193"/>
      <c r="C3" s="193"/>
    </row>
    <row r="4" spans="1:3" x14ac:dyDescent="0.3">
      <c r="A4" s="192"/>
      <c r="B4" s="192"/>
      <c r="C4" s="194" t="s">
        <v>431</v>
      </c>
    </row>
    <row r="5" spans="1:3" x14ac:dyDescent="0.3">
      <c r="A5" s="192"/>
      <c r="B5" s="192"/>
      <c r="C5" s="193"/>
    </row>
    <row r="6" spans="1:3" x14ac:dyDescent="0.3">
      <c r="A6" s="192"/>
      <c r="B6" s="192"/>
      <c r="C6" s="193"/>
    </row>
    <row r="7" spans="1:3" x14ac:dyDescent="0.3">
      <c r="A7" s="192"/>
      <c r="B7" s="192"/>
      <c r="C7" s="193" t="s">
        <v>428</v>
      </c>
    </row>
    <row r="8" spans="1:3" x14ac:dyDescent="0.3">
      <c r="A8" s="192"/>
      <c r="B8" s="192"/>
      <c r="C8" s="193" t="s">
        <v>432</v>
      </c>
    </row>
    <row r="9" spans="1:3" x14ac:dyDescent="0.3">
      <c r="A9" s="192"/>
      <c r="B9" s="192"/>
      <c r="C9" s="193" t="s">
        <v>433</v>
      </c>
    </row>
    <row r="10" spans="1:3" x14ac:dyDescent="0.3">
      <c r="A10" s="192"/>
      <c r="B10" s="192"/>
      <c r="C10" s="193" t="s">
        <v>434</v>
      </c>
    </row>
    <row r="11" spans="1:3" x14ac:dyDescent="0.3">
      <c r="A11" s="192"/>
      <c r="B11" s="192"/>
      <c r="C11" s="193" t="s">
        <v>435</v>
      </c>
    </row>
  </sheetData>
  <hyperlinks>
    <hyperlink ref="C4" r:id="rId1" display="https://drive.google.com/file/d/15Bp8V1c898FDKwnHXpKR6NaslqKs_raN/view?usp=sharing" xr:uid="{29834EF7-E117-0B4C-BCE9-9C71DC9A956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2</vt:i4>
      </vt:variant>
    </vt:vector>
  </HeadingPairs>
  <TitlesOfParts>
    <vt:vector size="29" baseType="lpstr">
      <vt:lpstr>Class9</vt:lpstr>
      <vt:lpstr>LiquidityRiskManagement</vt:lpstr>
      <vt:lpstr>Definition</vt:lpstr>
      <vt:lpstr>Basel III</vt:lpstr>
      <vt:lpstr>Basel III LCR</vt:lpstr>
      <vt:lpstr>Basel III NSFR</vt:lpstr>
      <vt:lpstr>Basel III NSFR Example</vt:lpstr>
      <vt:lpstr>Laddering</vt:lpstr>
      <vt:lpstr>FRTB_IMA_Horizons</vt:lpstr>
      <vt:lpstr>FRTB_IMA_Horizon_Calc</vt:lpstr>
      <vt:lpstr>FRTB_IMA_Example</vt:lpstr>
      <vt:lpstr>Matz_Ch4</vt:lpstr>
      <vt:lpstr>Matz_Ch4_TextExample</vt:lpstr>
      <vt:lpstr>Homework</vt:lpstr>
      <vt:lpstr>Q1_FundingMix</vt:lpstr>
      <vt:lpstr>Q1_FundingMixCalcs</vt:lpstr>
      <vt:lpstr>LCR</vt:lpstr>
      <vt:lpstr>LCR_Calc</vt:lpstr>
      <vt:lpstr>NSFR</vt:lpstr>
      <vt:lpstr>ASF</vt:lpstr>
      <vt:lpstr>RSF</vt:lpstr>
      <vt:lpstr>Case</vt:lpstr>
      <vt:lpstr>RiskWeights</vt:lpstr>
      <vt:lpstr>Questions</vt:lpstr>
      <vt:lpstr>AssetList</vt:lpstr>
      <vt:lpstr>Prices</vt:lpstr>
      <vt:lpstr>Readings</vt:lpstr>
      <vt:lpstr>RSF!table_asf</vt:lpstr>
      <vt:lpstr>table_asf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David Romoff</cp:lastModifiedBy>
  <dcterms:created xsi:type="dcterms:W3CDTF">2017-03-21T22:03:29Z</dcterms:created>
  <dcterms:modified xsi:type="dcterms:W3CDTF">2026-09-07T02:29:08Z</dcterms:modified>
</cp:coreProperties>
</file>