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drawings/drawing9.xml" ContentType="application/vnd.openxmlformats-officedocument.drawing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10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90235CC7-A2BE-6D4F-8618-76EE3640CD7C}" xr6:coauthVersionLast="47" xr6:coauthVersionMax="47" xr10:uidLastSave="{00000000-0000-0000-0000-000000000000}"/>
  <bookViews>
    <workbookView xWindow="0" yWindow="0" windowWidth="28800" windowHeight="18000" firstSheet="7" activeTab="35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Risk_Contribution" sheetId="70" r:id="rId8"/>
    <sheet name="PortfolioVariance" sheetId="97" state="hidden" r:id="rId9"/>
    <sheet name="RiskContribution" sheetId="114" state="hidden" r:id="rId10"/>
    <sheet name="iVaR" sheetId="68" state="hidden" r:id="rId11"/>
    <sheet name="MVaR" sheetId="67" state="hidden" r:id="rId12"/>
    <sheet name="MVaR_Pct" sheetId="46" state="hidden" r:id="rId13"/>
    <sheet name="MVaR_Both" sheetId="45" state="hidden" r:id="rId14"/>
    <sheet name="Basel" sheetId="90" r:id="rId15"/>
    <sheet name="Basel1234" sheetId="89" state="hidden" r:id="rId16"/>
    <sheet name="10Day_ScaledVsDirect" sheetId="81" state="hidden" r:id="rId17"/>
    <sheet name="10DayPnL" sheetId="82" state="hidden" r:id="rId18"/>
    <sheet name="10DayVaR" sheetId="83" state="hidden" r:id="rId19"/>
    <sheet name="10DaySVaR" sheetId="84" state="hidden" r:id="rId20"/>
    <sheet name="10DayES" sheetId="85" state="hidden" r:id="rId21"/>
    <sheet name="FRTB" sheetId="72" r:id="rId22"/>
    <sheet name="Basel_2.5" sheetId="58" state="hidden" r:id="rId23"/>
    <sheet name="Basel_FRTB" sheetId="75" state="hidden" r:id="rId24"/>
    <sheet name="FRTB_SA" sheetId="74" state="hidden" r:id="rId25"/>
    <sheet name="FRTB_SA_Sensitivity" sheetId="63" state="hidden" r:id="rId26"/>
    <sheet name="FRTB_IMA_Horizons" sheetId="87" state="hidden" r:id="rId27"/>
    <sheet name="FRTB_IMA_Horizon_Calc" sheetId="88" state="hidden" r:id="rId28"/>
    <sheet name="FRTB_IMA_Example" sheetId="51" state="hidden" r:id="rId29"/>
    <sheet name="FRTB_Default Risk" sheetId="64" state="hidden" r:id="rId30"/>
    <sheet name="FRTB_SA_Residual" sheetId="65" state="hidden" r:id="rId31"/>
    <sheet name="CreditRisk" sheetId="52" r:id="rId32"/>
    <sheet name="ELoss" sheetId="53" r:id="rId33"/>
    <sheet name="CashVsProfit" sheetId="54" r:id="rId34"/>
    <sheet name="Prework4NextClass" sheetId="24" r:id="rId35"/>
    <sheet name="VaR_HIstSim" sheetId="117" r:id="rId36"/>
    <sheet name="FX_Corporate" sheetId="107" r:id="rId37"/>
    <sheet name="Case Study" sheetId="116" r:id="rId38"/>
    <sheet name="Case" sheetId="66" r:id="rId39"/>
    <sheet name="RiskWeights" sheetId="101" r:id="rId40"/>
    <sheet name="Questions" sheetId="94" r:id="rId41"/>
    <sheet name="AssetList" sheetId="91" r:id="rId42"/>
    <sheet name="Prices" sheetId="92" r:id="rId43"/>
    <sheet name="Readings" sheetId="99" r:id="rId44"/>
    <sheet name="Appendix" sheetId="102" r:id="rId45"/>
    <sheet name="Contributions" sheetId="112" state="hidden" r:id="rId46"/>
    <sheet name="PVariance1" sheetId="103" state="hidden" r:id="rId47"/>
    <sheet name="PVariance2" sheetId="104" state="hidden" r:id="rId48"/>
    <sheet name="PVariance3" sheetId="105" state="hidden" r:id="rId49"/>
    <sheet name="Delta_Reg" sheetId="109" state="hidden" r:id="rId50"/>
    <sheet name="SA_Calcs1" sheetId="110" state="hidden" r:id="rId51"/>
    <sheet name="SA_Calcs2" sheetId="111" state="hidden" r:id="rId52"/>
  </sheets>
  <externalReferences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2_15_2017" localSheetId="41">[1]VaR3!$D$11:$H$11</definedName>
    <definedName name="_2_15_2017" localSheetId="38">[1]VaR3!$D$11:$H$11</definedName>
    <definedName name="_2_15_2017" localSheetId="42">[1]VaR3!$D$11:$H$11</definedName>
    <definedName name="_2_15_2017" localSheetId="40">[1]VaR3!$D$11:$H$11</definedName>
    <definedName name="_2_15_2017" localSheetId="43">[1]VaR3!$D$11:$H$11</definedName>
    <definedName name="_2_15_2017" localSheetId="39">[1]VaR3!$D$11:$H$11</definedName>
    <definedName name="_2_15_2017">[2]VaR3!$D$11:$H$11</definedName>
    <definedName name="_xleta.MMULT" hidden="1" xlm="1">#NAME?</definedName>
    <definedName name="a">[3]Liquidity1!$B$7:$B$23</definedName>
    <definedName name="AccrualPMT">[4]PD2Spread!$I$23:$I$27</definedName>
    <definedName name="ad" localSheetId="41">#REF!</definedName>
    <definedName name="ad" localSheetId="38">#REF!</definedName>
    <definedName name="ad" localSheetId="8">#REF!</definedName>
    <definedName name="ad" localSheetId="42">#REF!</definedName>
    <definedName name="ad" localSheetId="40">#REF!</definedName>
    <definedName name="ad" localSheetId="43">#REF!</definedName>
    <definedName name="ad" localSheetId="39">#REF!</definedName>
    <definedName name="ad">#REF!</definedName>
    <definedName name="age">[5]Aggregation!$E$4:$E$15</definedName>
    <definedName name="alan" localSheetId="41">#REF!</definedName>
    <definedName name="alan" localSheetId="38">#REF!</definedName>
    <definedName name="alan" localSheetId="8">#REF!</definedName>
    <definedName name="alan" localSheetId="42">#REF!</definedName>
    <definedName name="alan" localSheetId="40">#REF!</definedName>
    <definedName name="alan" localSheetId="43">#REF!</definedName>
    <definedName name="alan" localSheetId="39">#REF!</definedName>
    <definedName name="alan">#REF!</definedName>
    <definedName name="alpha" localSheetId="41">#REF!</definedName>
    <definedName name="alpha" localSheetId="38">#REF!</definedName>
    <definedName name="alpha" localSheetId="10">iVaR!$I$3</definedName>
    <definedName name="alpha" localSheetId="11">MVaR!$I$3</definedName>
    <definedName name="alpha" localSheetId="13">MVaR_Both!$I$3</definedName>
    <definedName name="alpha" localSheetId="12">MVaR_Pct!$I$3</definedName>
    <definedName name="alpha" localSheetId="8">#REF!</definedName>
    <definedName name="alpha" localSheetId="42">#REF!</definedName>
    <definedName name="alpha" localSheetId="40">#REF!</definedName>
    <definedName name="alpha" localSheetId="43">#REF!</definedName>
    <definedName name="alpha" localSheetId="39">#REF!</definedName>
    <definedName name="alpha">#REF!</definedName>
    <definedName name="b" localSheetId="10">iVaR!$B$26:$B$27</definedName>
    <definedName name="b" localSheetId="11">MVaR!$B$21:$B$22</definedName>
    <definedName name="b" localSheetId="13">MVaR_Both!$B$21:$B$22</definedName>
    <definedName name="b" localSheetId="12">MVaR_Pct!$B$21:$B$22</definedName>
    <definedName name="b" localSheetId="8">#REF!</definedName>
    <definedName name="b">#REF!</definedName>
    <definedName name="b_pct">MVaR_Pct!$F$21:$F$22</definedName>
    <definedName name="bid">[3]Liquidity1!$C$7:$C$23</definedName>
    <definedName name="Bins" localSheetId="41">#REF!</definedName>
    <definedName name="Bins" localSheetId="38">#REF!</definedName>
    <definedName name="Bins" localSheetId="8">#REF!</definedName>
    <definedName name="Bins" localSheetId="42">#REF!</definedName>
    <definedName name="Bins" localSheetId="40">#REF!</definedName>
    <definedName name="Bins" localSheetId="43">#REF!</definedName>
    <definedName name="Bins" localSheetId="39">#REF!</definedName>
    <definedName name="Bins">#REF!</definedName>
    <definedName name="Bond_Value" localSheetId="33">#REF!</definedName>
    <definedName name="Bond_Value" localSheetId="32">#REF!</definedName>
    <definedName name="Bond_Value" localSheetId="8">#REF!</definedName>
    <definedName name="Bond_Value">#REF!</definedName>
    <definedName name="Bond_Value_" localSheetId="33">#REF!</definedName>
    <definedName name="Bond_Value_" localSheetId="32">#REF!</definedName>
    <definedName name="Bond_Value_" localSheetId="8">#REF!</definedName>
    <definedName name="Bond_Value_">#REF!</definedName>
    <definedName name="C_" localSheetId="41">[6]A4_1!$C$20:$E$20</definedName>
    <definedName name="C_" localSheetId="38">[6]A4_1!$C$20:$E$20</definedName>
    <definedName name="C_" localSheetId="42">[6]A4_1!$C$20:$E$20</definedName>
    <definedName name="C_" localSheetId="40">[6]A4_1!$C$20:$E$20</definedName>
    <definedName name="C_" localSheetId="43">[6]A4_1!$C$20:$E$20</definedName>
    <definedName name="C_" localSheetId="39">[6]A4_1!$C$20:$E$20</definedName>
    <definedName name="C_">[7]A4_1!$C$20:$E$20</definedName>
    <definedName name="Cd" localSheetId="41">#REF!</definedName>
    <definedName name="Cd" localSheetId="38">#REF!</definedName>
    <definedName name="Cd" localSheetId="33">#REF!</definedName>
    <definedName name="Cd" localSheetId="8">#REF!</definedName>
    <definedName name="Cd" localSheetId="42">#REF!</definedName>
    <definedName name="Cd" localSheetId="40">#REF!</definedName>
    <definedName name="Cd" localSheetId="43">#REF!</definedName>
    <definedName name="Cd" localSheetId="39">#REF!</definedName>
    <definedName name="Cd">#REF!</definedName>
    <definedName name="Cd_" localSheetId="41">[8]BOPM3!#REF!</definedName>
    <definedName name="Cd_" localSheetId="38">[8]BOPM3!#REF!</definedName>
    <definedName name="Cd_" localSheetId="8">[9]BOPM3!#REF!</definedName>
    <definedName name="Cd_" localSheetId="42">[8]BOPM3!#REF!</definedName>
    <definedName name="Cd_" localSheetId="40">[8]BOPM3!#REF!</definedName>
    <definedName name="Cd_" localSheetId="43">[8]BOPM3!#REF!</definedName>
    <definedName name="Cd_" localSheetId="39">[8]BOPM3!#REF!</definedName>
    <definedName name="Cd_">[9]BOPM3!#REF!</definedName>
    <definedName name="Change" localSheetId="41">#REF!</definedName>
    <definedName name="Change" localSheetId="38">#REF!</definedName>
    <definedName name="Change" localSheetId="33">[10]VaR0!#REF!</definedName>
    <definedName name="Change" localSheetId="8">#REF!</definedName>
    <definedName name="Change" localSheetId="42">#REF!</definedName>
    <definedName name="Change" localSheetId="40">#REF!</definedName>
    <definedName name="Change" localSheetId="43">#REF!</definedName>
    <definedName name="Change" localSheetId="39">#REF!</definedName>
    <definedName name="Change">#REF!</definedName>
    <definedName name="CI" localSheetId="41">#REF!</definedName>
    <definedName name="CI" localSheetId="38">#REF!</definedName>
    <definedName name="CI" localSheetId="33">#REF!</definedName>
    <definedName name="CI" localSheetId="32">#REF!</definedName>
    <definedName name="CI" localSheetId="8">#REF!</definedName>
    <definedName name="CI" localSheetId="42">#REF!</definedName>
    <definedName name="CI" localSheetId="40">#REF!</definedName>
    <definedName name="CI" localSheetId="43">#REF!</definedName>
    <definedName name="CI" localSheetId="39">#REF!</definedName>
    <definedName name="CI">#REF!</definedName>
    <definedName name="CI_lo" localSheetId="41">#REF!</definedName>
    <definedName name="CI_lo" localSheetId="38">#REF!</definedName>
    <definedName name="CI_lo" localSheetId="33">#REF!</definedName>
    <definedName name="CI_lo" localSheetId="32">#REF!</definedName>
    <definedName name="CI_lo" localSheetId="8">#REF!</definedName>
    <definedName name="CI_lo" localSheetId="42">#REF!</definedName>
    <definedName name="CI_lo" localSheetId="40">#REF!</definedName>
    <definedName name="CI_lo" localSheetId="43">#REF!</definedName>
    <definedName name="CI_lo" localSheetId="39">#REF!</definedName>
    <definedName name="CI_lo">#REF!</definedName>
    <definedName name="Confidence">RiskContribution!$B$13</definedName>
    <definedName name="contracts" localSheetId="41">[6]A4_1!$C$25:$E$25</definedName>
    <definedName name="contracts" localSheetId="38">[6]A4_1!$C$25:$E$25</definedName>
    <definedName name="contracts" localSheetId="42">[6]A4_1!$C$25:$E$25</definedName>
    <definedName name="contracts" localSheetId="40">[6]A4_1!$C$25:$E$25</definedName>
    <definedName name="contracts" localSheetId="43">[6]A4_1!$C$25:$E$25</definedName>
    <definedName name="contracts" localSheetId="39">[6]A4_1!$C$25:$E$25</definedName>
    <definedName name="contracts">[7]A4_1!$C$25:$E$25</definedName>
    <definedName name="Contribution">RiskContribution!$H$8:$H$10</definedName>
    <definedName name="corrmat" localSheetId="41">[11]VaR4!$M$43:$Q$47</definedName>
    <definedName name="corrmat" localSheetId="38">[11]VaR4!$M$43:$Q$47</definedName>
    <definedName name="corrmat" localSheetId="42">[11]VaR4!$M$43:$Q$47</definedName>
    <definedName name="corrmat" localSheetId="40">[11]VaR4!$M$43:$Q$47</definedName>
    <definedName name="corrmat" localSheetId="43">[11]VaR4!$M$43:$Q$47</definedName>
    <definedName name="corrmat" localSheetId="39">[11]VaR4!$M$43:$Q$47</definedName>
    <definedName name="corrmat">[12]VaR4!$M$43:$Q$47</definedName>
    <definedName name="CountVec">[13]Example!$H$5:$AE$5</definedName>
    <definedName name="CouponPmt" localSheetId="33">#REF!</definedName>
    <definedName name="CouponPmt" localSheetId="32">#REF!</definedName>
    <definedName name="CouponPmt" localSheetId="8">#REF!</definedName>
    <definedName name="CouponPmt">#REF!</definedName>
    <definedName name="couponrate" localSheetId="41">#REF!</definedName>
    <definedName name="couponrate" localSheetId="38">#REF!</definedName>
    <definedName name="CouponRate" localSheetId="33">#REF!</definedName>
    <definedName name="CouponRate" localSheetId="32">#REF!</definedName>
    <definedName name="couponrate" localSheetId="8">#REF!</definedName>
    <definedName name="couponrate" localSheetId="42">#REF!</definedName>
    <definedName name="couponrate" localSheetId="40">#REF!</definedName>
    <definedName name="couponrate" localSheetId="43">#REF!</definedName>
    <definedName name="couponrate" localSheetId="39">#REF!</definedName>
    <definedName name="couponrate">#REF!</definedName>
    <definedName name="couponrate_ctd">[14]A4_2_1!$C$18</definedName>
    <definedName name="covmat" localSheetId="41">[1]VaR3!$D$43:$H$47</definedName>
    <definedName name="covmat" localSheetId="38">[1]VaR3!$D$43:$H$47</definedName>
    <definedName name="covmat" localSheetId="11">MVaR!$B$3:$C$4</definedName>
    <definedName name="covmat" localSheetId="13">MVaR_Both!$B$3:$C$4</definedName>
    <definedName name="covmat" localSheetId="12">MVaR_Pct!$B$3:$C$4</definedName>
    <definedName name="covmat" localSheetId="42">[1]VaR3!$D$43:$H$47</definedName>
    <definedName name="covmat" localSheetId="40">[1]VaR3!$D$43:$H$47</definedName>
    <definedName name="covmat" localSheetId="43">[1]VaR3!$D$43:$H$47</definedName>
    <definedName name="covmat" localSheetId="9">RiskContribution!$N$3:$P$5</definedName>
    <definedName name="covmat" localSheetId="39">[1]VaR3!$D$43:$H$47</definedName>
    <definedName name="covmat" localSheetId="35">[2]VaR3!$D$43:$H$47</definedName>
    <definedName name="covmat">iVaR!$B$3:$E$6</definedName>
    <definedName name="covmat_calc" localSheetId="41">[11]VaR4!$M$59:$Q$63</definedName>
    <definedName name="covmat_calc" localSheetId="38">[11]VaR4!$M$59:$Q$63</definedName>
    <definedName name="covmat_calc" localSheetId="42">[11]VaR4!$M$59:$Q$63</definedName>
    <definedName name="covmat_calc" localSheetId="40">[11]VaR4!$M$59:$Q$63</definedName>
    <definedName name="covmat_calc" localSheetId="43">[11]VaR4!$M$59:$Q$63</definedName>
    <definedName name="covmat_calc" localSheetId="39">[11]VaR4!$M$59:$Q$63</definedName>
    <definedName name="covmat_calc">[12]VaR4!$M$59:$Q$63</definedName>
    <definedName name="covvec">RiskContribution!$B$8:$D$8</definedName>
    <definedName name="Cu" localSheetId="41">#REF!</definedName>
    <definedName name="Cu" localSheetId="38">#REF!</definedName>
    <definedName name="Cu" localSheetId="33">#REF!</definedName>
    <definedName name="Cu" localSheetId="8">#REF!</definedName>
    <definedName name="Cu" localSheetId="42">#REF!</definedName>
    <definedName name="Cu" localSheetId="40">#REF!</definedName>
    <definedName name="Cu" localSheetId="43">#REF!</definedName>
    <definedName name="Cu" localSheetId="39">#REF!</definedName>
    <definedName name="Cu">#REF!</definedName>
    <definedName name="d" localSheetId="41">#REF!</definedName>
    <definedName name="d" localSheetId="38">#REF!</definedName>
    <definedName name="d" localSheetId="8">#REF!</definedName>
    <definedName name="d" localSheetId="42">#REF!</definedName>
    <definedName name="d" localSheetId="40">#REF!</definedName>
    <definedName name="d" localSheetId="43">#REF!</definedName>
    <definedName name="d" localSheetId="39">#REF!</definedName>
    <definedName name="d">#REF!</definedName>
    <definedName name="d1_" localSheetId="41">[6]A4_1!$C$9:$E$9</definedName>
    <definedName name="d1_" localSheetId="38">[6]A4_1!$C$9:$E$9</definedName>
    <definedName name="d1_" localSheetId="33">#REF!</definedName>
    <definedName name="d1_" localSheetId="32">#REF!</definedName>
    <definedName name="d1_" localSheetId="42">[6]A4_1!$C$9:$E$9</definedName>
    <definedName name="d1_" localSheetId="40">[6]A4_1!$C$9:$E$9</definedName>
    <definedName name="d1_" localSheetId="43">[6]A4_1!$C$9:$E$9</definedName>
    <definedName name="d1_" localSheetId="39">[6]A4_1!$C$9:$E$9</definedName>
    <definedName name="d1_">[7]A4_1!$C$9:$E$9</definedName>
    <definedName name="d2_" localSheetId="41">[6]A4_1!$C$10:$E$10</definedName>
    <definedName name="d2_" localSheetId="38">[6]A4_1!$C$10:$E$10</definedName>
    <definedName name="d2_" localSheetId="33">#REF!</definedName>
    <definedName name="d2_" localSheetId="32">#REF!</definedName>
    <definedName name="d2_" localSheetId="42">[6]A4_1!$C$10:$E$10</definedName>
    <definedName name="d2_" localSheetId="40">[6]A4_1!$C$10:$E$10</definedName>
    <definedName name="d2_" localSheetId="43">[6]A4_1!$C$10:$E$10</definedName>
    <definedName name="d2_" localSheetId="39">[6]A4_1!$C$10:$E$10</definedName>
    <definedName name="d2_">[7]A4_1!$C$10:$E$10</definedName>
    <definedName name="Data">[15]Vlookup!$C$4:$E$7</definedName>
    <definedName name="Denomination_F">[14]A4_2_1!$C$24</definedName>
    <definedName name="df" localSheetId="41">#REF!</definedName>
    <definedName name="df" localSheetId="38">#REF!</definedName>
    <definedName name="df" localSheetId="8">#REF!</definedName>
    <definedName name="df" localSheetId="42">#REF!</definedName>
    <definedName name="df" localSheetId="40">#REF!</definedName>
    <definedName name="df" localSheetId="43">#REF!</definedName>
    <definedName name="df" localSheetId="39">#REF!</definedName>
    <definedName name="df">#REF!</definedName>
    <definedName name="dollar_rate" localSheetId="41">#REF!</definedName>
    <definedName name="dollar_rate" localSheetId="38">#REF!</definedName>
    <definedName name="dollar_rate" localSheetId="8">[16]FX_Intro!$C$66</definedName>
    <definedName name="dollar_rate" localSheetId="42">#REF!</definedName>
    <definedName name="dollar_rate" localSheetId="40">#REF!</definedName>
    <definedName name="dollar_rate" localSheetId="43">#REF!</definedName>
    <definedName name="dollar_rate" localSheetId="39">#REF!</definedName>
    <definedName name="dollar_rate">#REF!</definedName>
    <definedName name="Dollar_S" localSheetId="46">PVariance1!$D$16:$G$19</definedName>
    <definedName name="Dollar_S" localSheetId="48">PVariance3!$D$16:$G$19</definedName>
    <definedName name="Dollar_S">PVariance2!$D$16:$G$19</definedName>
    <definedName name="dollars" localSheetId="46">PVariance1!$B$4:$B$7</definedName>
    <definedName name="dollars" localSheetId="48">PVariance3!$B$4:$B$7</definedName>
    <definedName name="dollars">PVariance2!$B$4:$B$7</definedName>
    <definedName name="DollarVolMat" localSheetId="46">PVariance1!$D$28:$G$31</definedName>
    <definedName name="DollarVolMat" localSheetId="48">PVariance3!$D$28:$G$31</definedName>
    <definedName name="DollarVolMat">PVariance2!$D$28:$G$31</definedName>
    <definedName name="dollarvols" localSheetId="46">PVariance1!$B$10:$B$13</definedName>
    <definedName name="dollarvols" localSheetId="48">PVariance3!$B$10:$B$13</definedName>
    <definedName name="dollarvols">PVariance2!$B$10:$B$13</definedName>
    <definedName name="Duration">[14]A4_2_1!$C$10</definedName>
    <definedName name="Duration_ctd">[14]A4_2_1!$C$21</definedName>
    <definedName name="Eloss">[4]Spread2PD!$C$18</definedName>
    <definedName name="Epayoff">[4]PD2Spread!$E$23:$E$27</definedName>
    <definedName name="F" localSheetId="41">[17]CentralLimitTheorem!$E$8</definedName>
    <definedName name="F" localSheetId="38">[17]CentralLimitTheorem!$E$8</definedName>
    <definedName name="F" localSheetId="42">[17]CentralLimitTheorem!$E$8</definedName>
    <definedName name="F" localSheetId="40">[17]CentralLimitTheorem!$E$8</definedName>
    <definedName name="F" localSheetId="43">[17]CentralLimitTheorem!$E$8</definedName>
    <definedName name="F" localSheetId="39">[17]CentralLimitTheorem!$E$8</definedName>
    <definedName name="F">[18]CentralLimitTheorem!$E$8</definedName>
    <definedName name="F_Draw" localSheetId="41">[17]FnS!$B$7:$B$106</definedName>
    <definedName name="F_Draw" localSheetId="38">[17]FnS!$B$7:$B$106</definedName>
    <definedName name="F_Draw" localSheetId="42">[17]FnS!$B$7:$B$106</definedName>
    <definedName name="F_Draw" localSheetId="40">[17]FnS!$B$7:$B$106</definedName>
    <definedName name="F_Draw" localSheetId="43">[17]FnS!$B$7:$B$106</definedName>
    <definedName name="F_Draw" localSheetId="39">[17]FnS!$B$7:$B$106</definedName>
    <definedName name="F_Draw">[18]FnS!$B$7:$B$106</definedName>
    <definedName name="F_Row" localSheetId="41">[17]CentralLimitTheorem!$E$10:$P$10</definedName>
    <definedName name="F_Row" localSheetId="38">[17]CentralLimitTheorem!$E$10:$P$10</definedName>
    <definedName name="F_Row" localSheetId="42">[17]CentralLimitTheorem!$E$10:$P$10</definedName>
    <definedName name="F_Row" localSheetId="40">[17]CentralLimitTheorem!$E$10:$P$10</definedName>
    <definedName name="F_Row" localSheetId="43">[17]CentralLimitTheorem!$E$10:$P$10</definedName>
    <definedName name="F_Row" localSheetId="39">[17]CentralLimitTheorem!$E$10:$P$10</definedName>
    <definedName name="F_Row">[18]CentralLimitTheorem!$E$10:$P$10</definedName>
    <definedName name="face" localSheetId="41">#REF!</definedName>
    <definedName name="face" localSheetId="38">#REF!</definedName>
    <definedName name="Face" localSheetId="33">#REF!</definedName>
    <definedName name="Face" localSheetId="32">#REF!</definedName>
    <definedName name="face" localSheetId="8">#REF!</definedName>
    <definedName name="face" localSheetId="42">#REF!</definedName>
    <definedName name="face" localSheetId="40">#REF!</definedName>
    <definedName name="face" localSheetId="43">#REF!</definedName>
    <definedName name="face" localSheetId="39">#REF!</definedName>
    <definedName name="face">#REF!</definedName>
    <definedName name="forward_rate" localSheetId="41">#REF!</definedName>
    <definedName name="forward_rate" localSheetId="38">#REF!</definedName>
    <definedName name="forward_rate" localSheetId="8">[16]FX_Intro!$C$67</definedName>
    <definedName name="forward_rate" localSheetId="42">#REF!</definedName>
    <definedName name="forward_rate" localSheetId="40">#REF!</definedName>
    <definedName name="forward_rate" localSheetId="43">#REF!</definedName>
    <definedName name="forward_rate" localSheetId="39">#REF!</definedName>
    <definedName name="forward_rate">#REF!</definedName>
    <definedName name="Frequency" localSheetId="33">#REF!</definedName>
    <definedName name="Frequency" localSheetId="32">#REF!</definedName>
    <definedName name="Frequency" localSheetId="8">#REF!</definedName>
    <definedName name="Frequency">#REF!</definedName>
    <definedName name="Futures">[14]A4_2_1!$C$25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41">[6]A4_1!$C$3</definedName>
    <definedName name="K" localSheetId="38">[6]A4_1!$C$3</definedName>
    <definedName name="K" localSheetId="42">[6]A4_1!$C$3</definedName>
    <definedName name="K" localSheetId="40">[6]A4_1!$C$3</definedName>
    <definedName name="K" localSheetId="43">[6]A4_1!$C$3</definedName>
    <definedName name="K" localSheetId="39">[6]A4_1!$C$3</definedName>
    <definedName name="K">[7]A4_1!$C$3</definedName>
    <definedName name="l">RiskContribution!$D$13</definedName>
    <definedName name="lamda">[13]Example!$B$3</definedName>
    <definedName name="listrange">[15]NamedRange!$E$21:$E$23</definedName>
    <definedName name="LN_Sim" localSheetId="41">#REF!</definedName>
    <definedName name="LN_Sim" localSheetId="38">#REF!</definedName>
    <definedName name="LN_Sim" localSheetId="8">#REF!</definedName>
    <definedName name="LN_Sim" localSheetId="42">#REF!</definedName>
    <definedName name="LN_Sim" localSheetId="40">#REF!</definedName>
    <definedName name="LN_Sim" localSheetId="43">#REF!</definedName>
    <definedName name="LN_Sim" localSheetId="39">#REF!</definedName>
    <definedName name="LN_Sim">#REF!</definedName>
    <definedName name="loss" localSheetId="41">#REF!</definedName>
    <definedName name="loss" localSheetId="38">#REF!</definedName>
    <definedName name="loss" localSheetId="8">#REF!</definedName>
    <definedName name="loss" localSheetId="42">#REF!</definedName>
    <definedName name="loss" localSheetId="40">#REF!</definedName>
    <definedName name="loss" localSheetId="43">#REF!</definedName>
    <definedName name="loss" localSheetId="39">#REF!</definedName>
    <definedName name="loss">#REF!</definedName>
    <definedName name="loss_30" localSheetId="41">#REF!</definedName>
    <definedName name="loss_30" localSheetId="38">#REF!</definedName>
    <definedName name="loss_30" localSheetId="33">#REF!</definedName>
    <definedName name="loss_30" localSheetId="8">#REF!</definedName>
    <definedName name="loss_30" localSheetId="42">#REF!</definedName>
    <definedName name="loss_30" localSheetId="40">#REF!</definedName>
    <definedName name="loss_30" localSheetId="43">#REF!</definedName>
    <definedName name="loss_30" localSheetId="39">#REF!</definedName>
    <definedName name="loss_30">#REF!</definedName>
    <definedName name="loss_t" localSheetId="41">#REF!</definedName>
    <definedName name="loss_t" localSheetId="38">#REF!</definedName>
    <definedName name="loss_t" localSheetId="33">#REF!</definedName>
    <definedName name="loss_t" localSheetId="8">#REF!</definedName>
    <definedName name="loss_t" localSheetId="42">#REF!</definedName>
    <definedName name="loss_t" localSheetId="40">#REF!</definedName>
    <definedName name="loss_t" localSheetId="43">#REF!</definedName>
    <definedName name="loss_t" localSheetId="39">#REF!</definedName>
    <definedName name="loss_t">#REF!</definedName>
    <definedName name="lossAmount">[4]Spread2PD!$G$47</definedName>
    <definedName name="maturityDate">[19]semi!$C$13</definedName>
    <definedName name="maturityDate_ctd">[14]A4_2_1!$C$17</definedName>
    <definedName name="Mean" localSheetId="41">#REF!</definedName>
    <definedName name="Mean" localSheetId="38">#REF!</definedName>
    <definedName name="Mean" localSheetId="33">#REF!</definedName>
    <definedName name="Mean" localSheetId="32">#REF!</definedName>
    <definedName name="Mean" localSheetId="8">#REF!</definedName>
    <definedName name="Mean" localSheetId="42">#REF!</definedName>
    <definedName name="Mean" localSheetId="40">#REF!</definedName>
    <definedName name="Mean" localSheetId="43">#REF!</definedName>
    <definedName name="Mean" localSheetId="39">#REF!</definedName>
    <definedName name="Mean">#REF!</definedName>
    <definedName name="midprice">[3]Liquidity1!$E$7:$E$23</definedName>
    <definedName name="mu" localSheetId="8">[3]Liquidity1!$G$25</definedName>
    <definedName name="mu" localSheetId="35">[3]Liquidity1!$G$25</definedName>
    <definedName name="mu">'10Day_ScaledVsDirect'!$C$2</definedName>
    <definedName name="MyBank" localSheetId="41">#REF!</definedName>
    <definedName name="MyBank" localSheetId="38">#REF!</definedName>
    <definedName name="MyBank" localSheetId="8">#REF!</definedName>
    <definedName name="MyBank" localSheetId="42">#REF!</definedName>
    <definedName name="MyBank" localSheetId="40">#REF!</definedName>
    <definedName name="MyBank" localSheetId="43">#REF!</definedName>
    <definedName name="MyBank" localSheetId="39">#REF!</definedName>
    <definedName name="MyBank">#REF!</definedName>
    <definedName name="MyBankDeposits" localSheetId="41">#REF!</definedName>
    <definedName name="MyBankDeposits" localSheetId="38">#REF!</definedName>
    <definedName name="MyBankDeposits" localSheetId="8">#REF!</definedName>
    <definedName name="MyBankDeposits" localSheetId="42">#REF!</definedName>
    <definedName name="MyBankDeposits" localSheetId="40">#REF!</definedName>
    <definedName name="MyBankDeposits" localSheetId="43">#REF!</definedName>
    <definedName name="MyBankDeposits" localSheetId="39">#REF!</definedName>
    <definedName name="MyBankDeposits">#REF!</definedName>
    <definedName name="mycol1">[20]VectorCalcs!$D$4:$D$8</definedName>
    <definedName name="mycol2">[20]VectorCalcs!$E$4:$E$8</definedName>
    <definedName name="MyFriendsBank" localSheetId="41">#REF!</definedName>
    <definedName name="MyFriendsBank" localSheetId="38">#REF!</definedName>
    <definedName name="MyFriendsBank" localSheetId="8">#REF!</definedName>
    <definedName name="MyFriendsBank" localSheetId="42">#REF!</definedName>
    <definedName name="MyFriendsBank" localSheetId="40">#REF!</definedName>
    <definedName name="MyFriendsBank" localSheetId="43">#REF!</definedName>
    <definedName name="MyFriendsBank" localSheetId="39">#REF!</definedName>
    <definedName name="MyFriendsBank">#REF!</definedName>
    <definedName name="MyFriendsDeposits" localSheetId="41">#REF!</definedName>
    <definedName name="MyFriendsDeposits" localSheetId="38">#REF!</definedName>
    <definedName name="MyFriendsDeposits" localSheetId="8">#REF!</definedName>
    <definedName name="MyFriendsDeposits" localSheetId="42">#REF!</definedName>
    <definedName name="MyFriendsDeposits" localSheetId="40">#REF!</definedName>
    <definedName name="MyFriendsDeposits" localSheetId="43">#REF!</definedName>
    <definedName name="MyFriendsDeposits" localSheetId="39">#REF!</definedName>
    <definedName name="MyFriendsDeposits">#REF!</definedName>
    <definedName name="myRow">[15]NamedRange2!$C$3:$I$3</definedName>
    <definedName name="mytable">[20]Vlookup!$C$25:$G$32</definedName>
    <definedName name="mytitlerow">[20]Vlookup!$C$25:$G$25</definedName>
    <definedName name="n" localSheetId="41">#REF!</definedName>
    <definedName name="n" localSheetId="38">#REF!</definedName>
    <definedName name="n" localSheetId="33">#REF!</definedName>
    <definedName name="n" localSheetId="32">#REF!</definedName>
    <definedName name="n" localSheetId="8">#REF!</definedName>
    <definedName name="n" localSheetId="42">#REF!</definedName>
    <definedName name="n" localSheetId="40">#REF!</definedName>
    <definedName name="n" localSheetId="43">#REF!</definedName>
    <definedName name="n" localSheetId="39">#REF!</definedName>
    <definedName name="n">#REF!</definedName>
    <definedName name="n_">[21]Date0Check1!$H$4:$H$23</definedName>
    <definedName name="N__d1" localSheetId="41">[6]A4_1!$C$14:$E$14</definedName>
    <definedName name="N__d1" localSheetId="38">[6]A4_1!$C$14:$E$14</definedName>
    <definedName name="N__d1" localSheetId="42">[6]A4_1!$C$14:$E$14</definedName>
    <definedName name="N__d1" localSheetId="40">[6]A4_1!$C$14:$E$14</definedName>
    <definedName name="N__d1" localSheetId="43">[6]A4_1!$C$14:$E$14</definedName>
    <definedName name="N__d1" localSheetId="39">[6]A4_1!$C$14:$E$14</definedName>
    <definedName name="N__d1">[7]A4_1!$C$14:$E$14</definedName>
    <definedName name="N__d2" localSheetId="41">[6]A4_1!$C$15:$E$15</definedName>
    <definedName name="N__d2" localSheetId="38">[6]A4_1!$C$15:$E$15</definedName>
    <definedName name="N__d2" localSheetId="42">[6]A4_1!$C$15:$E$15</definedName>
    <definedName name="N__d2" localSheetId="40">[6]A4_1!$C$15:$E$15</definedName>
    <definedName name="N__d2" localSheetId="43">[6]A4_1!$C$15:$E$15</definedName>
    <definedName name="N__d2" localSheetId="39">[6]A4_1!$C$15:$E$15</definedName>
    <definedName name="N__d2">[7]A4_1!$C$15:$E$15</definedName>
    <definedName name="N_d1" localSheetId="41">[6]A4_1!$C$12:$E$12</definedName>
    <definedName name="N_d1" localSheetId="38">[6]A4_1!$C$12:$E$12</definedName>
    <definedName name="N_d1" localSheetId="42">[6]A4_1!$C$12:$E$12</definedName>
    <definedName name="N_d1" localSheetId="40">[6]A4_1!$C$12:$E$12</definedName>
    <definedName name="N_d1" localSheetId="43">[6]A4_1!$C$12:$E$12</definedName>
    <definedName name="N_d1" localSheetId="39">[6]A4_1!$C$12:$E$12</definedName>
    <definedName name="N_d1">[7]A4_1!$C$12:$E$12</definedName>
    <definedName name="N_d2" localSheetId="41">[6]A4_1!$C$13:$E$13</definedName>
    <definedName name="N_d2" localSheetId="38">[6]A4_1!$C$13:$E$13</definedName>
    <definedName name="N_d2" localSheetId="42">[6]A4_1!$C$13:$E$13</definedName>
    <definedName name="N_d2" localSheetId="40">[6]A4_1!$C$13:$E$13</definedName>
    <definedName name="N_d2" localSheetId="43">[6]A4_1!$C$13:$E$13</definedName>
    <definedName name="N_d2" localSheetId="39">[6]A4_1!$C$13:$E$13</definedName>
    <definedName name="N_d2">[7]A4_1!$C$13:$E$13</definedName>
    <definedName name="notional" localSheetId="41">[6]A4_1!$C$24:$E$24</definedName>
    <definedName name="notional" localSheetId="38">[6]A4_1!$C$24:$E$24</definedName>
    <definedName name="notional" localSheetId="42">[6]A4_1!$C$24:$E$24</definedName>
    <definedName name="notional" localSheetId="40">[6]A4_1!$C$24:$E$24</definedName>
    <definedName name="notional" localSheetId="43">[6]A4_1!$C$24:$E$24</definedName>
    <definedName name="notional" localSheetId="39">[6]A4_1!$C$24:$E$24</definedName>
    <definedName name="notional">[7]A4_1!$C$24:$E$24</definedName>
    <definedName name="offer">[3]Liquidity1!$D$7:$D$23</definedName>
    <definedName name="p" localSheetId="41">[22]Bond!$F$6</definedName>
    <definedName name="p" localSheetId="38">[22]Bond!$F$6</definedName>
    <definedName name="p" localSheetId="42">[22]Bond!$F$6</definedName>
    <definedName name="p" localSheetId="40">[22]Bond!$F$6</definedName>
    <definedName name="p" localSheetId="43">[22]Bond!$F$6</definedName>
    <definedName name="p" localSheetId="39">[22]Bond!$F$6</definedName>
    <definedName name="p">[23]Bond!$F$6</definedName>
    <definedName name="PD">[4]PD2Spread!$C$23:$C$27</definedName>
    <definedName name="Period" localSheetId="33">#REF!</definedName>
    <definedName name="Period" localSheetId="32">#REF!</definedName>
    <definedName name="Period" localSheetId="8">#REF!</definedName>
    <definedName name="Period">#REF!</definedName>
    <definedName name="peso_rate" localSheetId="41">#REF!</definedName>
    <definedName name="peso_rate" localSheetId="38">#REF!</definedName>
    <definedName name="peso_rate" localSheetId="8">[16]FX_Intro!$C$65</definedName>
    <definedName name="peso_rate" localSheetId="42">#REF!</definedName>
    <definedName name="peso_rate" localSheetId="40">#REF!</definedName>
    <definedName name="peso_rate" localSheetId="43">#REF!</definedName>
    <definedName name="peso_rate" localSheetId="39">#REF!</definedName>
    <definedName name="peso_rate">#REF!</definedName>
    <definedName name="pmt" localSheetId="41">#REF!</definedName>
    <definedName name="pmt" localSheetId="38">#REF!</definedName>
    <definedName name="pmt" localSheetId="33">#REF!</definedName>
    <definedName name="pmt" localSheetId="32">#REF!</definedName>
    <definedName name="pmt" localSheetId="8">#REF!</definedName>
    <definedName name="pmt" localSheetId="42">#REF!</definedName>
    <definedName name="pmt" localSheetId="40">#REF!</definedName>
    <definedName name="pmt" localSheetId="43">#REF!</definedName>
    <definedName name="pmt" localSheetId="39">#REF!</definedName>
    <definedName name="pmt">#REF!</definedName>
    <definedName name="pmt_">[21]Date0Check2!$F$4</definedName>
    <definedName name="pmtperyear" localSheetId="41">#REF!</definedName>
    <definedName name="pmtperyear" localSheetId="38">#REF!</definedName>
    <definedName name="pmtperyear" localSheetId="8">#REF!</definedName>
    <definedName name="pmtperyear" localSheetId="42">#REF!</definedName>
    <definedName name="pmtperyear" localSheetId="40">#REF!</definedName>
    <definedName name="pmtperyear" localSheetId="43">#REF!</definedName>
    <definedName name="pmtperyear" localSheetId="39">#REF!</definedName>
    <definedName name="pmtperyear">#REF!</definedName>
    <definedName name="pmtperyear_ctd">[14]A4_2_1!$C$20</definedName>
    <definedName name="pmts" localSheetId="41">#REF!</definedName>
    <definedName name="pmts" localSheetId="38">#REF!</definedName>
    <definedName name="pmts" localSheetId="8">#REF!</definedName>
    <definedName name="pmts" localSheetId="42">#REF!</definedName>
    <definedName name="pmts" localSheetId="40">#REF!</definedName>
    <definedName name="pmts" localSheetId="43">#REF!</definedName>
    <definedName name="pmts" localSheetId="39">#REF!</definedName>
    <definedName name="pmts">#REF!</definedName>
    <definedName name="Price" localSheetId="41">#REF!</definedName>
    <definedName name="Price" localSheetId="38">#REF!</definedName>
    <definedName name="Price" localSheetId="33">[10]VaR0!#REF!</definedName>
    <definedName name="Price" localSheetId="8">#REF!</definedName>
    <definedName name="Price" localSheetId="42">#REF!</definedName>
    <definedName name="Price" localSheetId="40">#REF!</definedName>
    <definedName name="Price" localSheetId="43">#REF!</definedName>
    <definedName name="Price" localSheetId="39">#REF!</definedName>
    <definedName name="Price">#REF!</definedName>
    <definedName name="Price_F" localSheetId="41">[14]A4_2_1!#REF!</definedName>
    <definedName name="Price_F" localSheetId="38">[14]A4_2_1!#REF!</definedName>
    <definedName name="Price_F" localSheetId="8">[14]A4_2_1!#REF!</definedName>
    <definedName name="Price_F" localSheetId="42">[14]A4_2_1!#REF!</definedName>
    <definedName name="Price_F" localSheetId="40">[14]A4_2_1!#REF!</definedName>
    <definedName name="Price_F" localSheetId="43">[14]A4_2_1!#REF!</definedName>
    <definedName name="Price_F" localSheetId="39">[14]A4_2_1!#REF!</definedName>
    <definedName name="Price_F">[14]A4_2_1!#REF!</definedName>
    <definedName name="PS">[4]PD2Spread!$C$13:$C$17</definedName>
    <definedName name="PurchasePrice" localSheetId="41">[24]O1_Intro!$F$15:$F$20</definedName>
    <definedName name="PurchasePrice" localSheetId="38">[24]O1_Intro!$F$15:$F$20</definedName>
    <definedName name="PurchasePrice" localSheetId="42">[24]O1_Intro!$F$15:$F$20</definedName>
    <definedName name="PurchasePrice" localSheetId="40">[24]O1_Intro!$F$15:$F$20</definedName>
    <definedName name="PurchasePrice" localSheetId="43">[24]O1_Intro!$F$15:$F$20</definedName>
    <definedName name="PurchasePrice" localSheetId="39">[24]O1_Intro!$F$15:$F$20</definedName>
    <definedName name="PurchasePrice">[25]O1_Intro!$F$15:$F$20</definedName>
    <definedName name="pv" localSheetId="41">#REF!</definedName>
    <definedName name="pv" localSheetId="38">#REF!</definedName>
    <definedName name="pv" localSheetId="33">#REF!</definedName>
    <definedName name="pv" localSheetId="32">#REF!</definedName>
    <definedName name="pv" localSheetId="8">#REF!</definedName>
    <definedName name="pv" localSheetId="42">#REF!</definedName>
    <definedName name="pv" localSheetId="40">#REF!</definedName>
    <definedName name="pv" localSheetId="43">#REF!</definedName>
    <definedName name="pv" localSheetId="39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41">#REF!</definedName>
    <definedName name="pv2_" localSheetId="38">#REF!</definedName>
    <definedName name="pv2_" localSheetId="8">#REF!</definedName>
    <definedName name="pv2_" localSheetId="42">#REF!</definedName>
    <definedName name="pv2_" localSheetId="40">#REF!</definedName>
    <definedName name="pv2_" localSheetId="43">#REF!</definedName>
    <definedName name="pv2_" localSheetId="39">#REF!</definedName>
    <definedName name="pv2_">#REF!</definedName>
    <definedName name="PVA" localSheetId="41">#REF!</definedName>
    <definedName name="PVA" localSheetId="38">#REF!</definedName>
    <definedName name="PVA" localSheetId="8">#REF!</definedName>
    <definedName name="PVA" localSheetId="42">#REF!</definedName>
    <definedName name="PVA" localSheetId="40">#REF!</definedName>
    <definedName name="PVA" localSheetId="43">#REF!</definedName>
    <definedName name="PVA" localSheetId="39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41">[6]A4_1!$C$6:$E$6</definedName>
    <definedName name="q" localSheetId="38">[6]A4_1!$C$6:$E$6</definedName>
    <definedName name="q" localSheetId="33">#REF!</definedName>
    <definedName name="q" localSheetId="32">#REF!</definedName>
    <definedName name="q" localSheetId="42">[6]A4_1!$C$6:$E$6</definedName>
    <definedName name="q" localSheetId="40">[6]A4_1!$C$6:$E$6</definedName>
    <definedName name="q" localSheetId="43">[6]A4_1!$C$6:$E$6</definedName>
    <definedName name="q" localSheetId="39">[6]A4_1!$C$6:$E$6</definedName>
    <definedName name="q">[7]A4_1!$C$6:$E$6</definedName>
    <definedName name="r_" localSheetId="41">[6]A4_1!$C$5:$E$5</definedName>
    <definedName name="r_" localSheetId="38">[6]A4_1!$C$5:$E$5</definedName>
    <definedName name="r_" localSheetId="33">#REF!</definedName>
    <definedName name="r_" localSheetId="32">#REF!</definedName>
    <definedName name="r_" localSheetId="42">[6]A4_1!$C$5:$E$5</definedName>
    <definedName name="r_" localSheetId="40">[6]A4_1!$C$5:$E$5</definedName>
    <definedName name="r_" localSheetId="43">[6]A4_1!$C$5:$E$5</definedName>
    <definedName name="r_" localSheetId="39">[6]A4_1!$C$5:$E$5</definedName>
    <definedName name="r_">[7]A4_1!$C$5:$E$5</definedName>
    <definedName name="rate">[21]Date0Check2!$E$4</definedName>
    <definedName name="rated" localSheetId="41">[26]A2!$E$4:$H$4</definedName>
    <definedName name="rated" localSheetId="38">[26]A2!$E$4:$H$4</definedName>
    <definedName name="rated" localSheetId="42">[26]A2!$E$4:$H$4</definedName>
    <definedName name="rated" localSheetId="40">[26]A2!$E$4:$H$4</definedName>
    <definedName name="rated" localSheetId="43">[26]A2!$E$4:$H$4</definedName>
    <definedName name="rated" localSheetId="39">[26]A2!$E$4:$H$4</definedName>
    <definedName name="rated">[27]A2!$E$4:$H$4</definedName>
    <definedName name="ratef" localSheetId="41">[26]A2!$E$5:$H$5</definedName>
    <definedName name="ratef" localSheetId="38">[26]A2!$E$5:$H$5</definedName>
    <definedName name="ratef" localSheetId="42">[26]A2!$E$5:$H$5</definedName>
    <definedName name="ratef" localSheetId="40">[26]A2!$E$5:$H$5</definedName>
    <definedName name="ratef" localSheetId="43">[26]A2!$E$5:$H$5</definedName>
    <definedName name="ratef" localSheetId="39">[26]A2!$E$5:$H$5</definedName>
    <definedName name="ratef">[27]A2!$E$5:$H$5</definedName>
    <definedName name="RatingLast" localSheetId="41">[28]CreditMatrix!$D$10:$D$109</definedName>
    <definedName name="RatingLast" localSheetId="38">[28]CreditMatrix!$D$10:$D$109</definedName>
    <definedName name="RatingLast" localSheetId="42">[28]CreditMatrix!$D$10:$D$109</definedName>
    <definedName name="RatingLast" localSheetId="40">[28]CreditMatrix!$D$10:$D$109</definedName>
    <definedName name="RatingLast" localSheetId="43">[28]CreditMatrix!$D$10:$D$109</definedName>
    <definedName name="RatingLast" localSheetId="39">[28]CreditMatrix!$D$10:$D$109</definedName>
    <definedName name="RatingLast">[29]CreditMatrix!$D$10:$D$109</definedName>
    <definedName name="RatingNow" localSheetId="41">[28]CreditMatrix!$E$10:$E$109</definedName>
    <definedName name="RatingNow" localSheetId="38">[28]CreditMatrix!$E$10:$E$109</definedName>
    <definedName name="RatingNow" localSheetId="42">[28]CreditMatrix!$E$10:$E$109</definedName>
    <definedName name="RatingNow" localSheetId="40">[28]CreditMatrix!$E$10:$E$109</definedName>
    <definedName name="RatingNow" localSheetId="43">[28]CreditMatrix!$E$10:$E$109</definedName>
    <definedName name="RatingNow" localSheetId="39">[28]CreditMatrix!$E$10:$E$109</definedName>
    <definedName name="RatingNow">[29]CreditMatrix!$E$10:$E$109</definedName>
    <definedName name="ratingsTbl" localSheetId="41">[28]CreditMatrix!$B$2:$C$7</definedName>
    <definedName name="ratingsTbl" localSheetId="38">[28]CreditMatrix!$B$2:$C$7</definedName>
    <definedName name="ratingsTbl" localSheetId="42">[28]CreditMatrix!$B$2:$C$7</definedName>
    <definedName name="ratingsTbl" localSheetId="40">[28]CreditMatrix!$B$2:$C$7</definedName>
    <definedName name="ratingsTbl" localSheetId="43">[28]CreditMatrix!$B$2:$C$7</definedName>
    <definedName name="ratingsTbl" localSheetId="39">[28]CreditMatrix!$B$2:$C$7</definedName>
    <definedName name="ratingsTbl">[29]CreditMatrix!$B$2:$C$7</definedName>
    <definedName name="Recovery">[4]Spread2PD!$D$42:$D$46</definedName>
    <definedName name="rho" localSheetId="9">RiskContribution!$F$3:$H$5</definedName>
    <definedName name="Rho">'[30]VlkUp &amp; NmdRng'!$K$11</definedName>
    <definedName name="RhoMat" localSheetId="46">PVariance1!$D$10:$G$13</definedName>
    <definedName name="RhoMat" localSheetId="48">PVariance3!$D$10:$G$13</definedName>
    <definedName name="RhoMat">PVariance2!$D$10:$G$13</definedName>
    <definedName name="s" localSheetId="41">#REF!</definedName>
    <definedName name="s" localSheetId="38">#REF!</definedName>
    <definedName name="s" localSheetId="33">#REF!</definedName>
    <definedName name="s" localSheetId="32">#REF!</definedName>
    <definedName name="s" localSheetId="8">#REF!</definedName>
    <definedName name="s" localSheetId="42">#REF!</definedName>
    <definedName name="S" localSheetId="46">PVariance1!$D$4:$G$7</definedName>
    <definedName name="S" localSheetId="48">PVariance3!$D$4:$G$7</definedName>
    <definedName name="s" localSheetId="40">#REF!</definedName>
    <definedName name="s" localSheetId="43">#REF!</definedName>
    <definedName name="s" localSheetId="9">RiskContribution!$T$3</definedName>
    <definedName name="s" localSheetId="39">#REF!</definedName>
    <definedName name="s" localSheetId="35">#REF!</definedName>
    <definedName name="S">PVariance2!$D$4:$G$7</definedName>
    <definedName name="S0" localSheetId="41">[6]A4_1!$C$2:$E$2</definedName>
    <definedName name="S0" localSheetId="38">[6]A4_1!$C$2:$E$2</definedName>
    <definedName name="S0" localSheetId="33">#REF!</definedName>
    <definedName name="S0" localSheetId="32">#REF!</definedName>
    <definedName name="S0" localSheetId="42">[6]A4_1!$C$2:$E$2</definedName>
    <definedName name="S0" localSheetId="40">[6]A4_1!$C$2:$E$2</definedName>
    <definedName name="S0" localSheetId="43">[6]A4_1!$C$2:$E$2</definedName>
    <definedName name="S0" localSheetId="39">[6]A4_1!$C$2:$E$2</definedName>
    <definedName name="S0">[7]A4_1!$C$2:$E$2</definedName>
    <definedName name="S0_e_qt" localSheetId="41">[6]A4_1!$C$17:$E$17</definedName>
    <definedName name="S0_e_qt" localSheetId="38">[6]A4_1!$C$17:$E$17</definedName>
    <definedName name="S0_e_qt" localSheetId="42">[6]A4_1!$C$17:$E$17</definedName>
    <definedName name="S0_e_qt" localSheetId="40">[6]A4_1!$C$17:$E$17</definedName>
    <definedName name="S0_e_qt" localSheetId="43">[6]A4_1!$C$17:$E$17</definedName>
    <definedName name="S0_e_qt" localSheetId="39">[6]A4_1!$C$17:$E$17</definedName>
    <definedName name="S0_e_qt">[7]A4_1!$C$17:$E$17</definedName>
    <definedName name="SD" localSheetId="41">#REF!</definedName>
    <definedName name="SD" localSheetId="38">#REF!</definedName>
    <definedName name="SD" localSheetId="33">#REF!</definedName>
    <definedName name="SD" localSheetId="32">#REF!</definedName>
    <definedName name="SD" localSheetId="8">#REF!</definedName>
    <definedName name="SD" localSheetId="42">#REF!</definedName>
    <definedName name="SD" localSheetId="40">#REF!</definedName>
    <definedName name="SD" localSheetId="43">#REF!</definedName>
    <definedName name="SD" localSheetId="39">#REF!</definedName>
    <definedName name="SD">#REF!</definedName>
    <definedName name="Sensitivity">[14]A4_2_1!$C$12</definedName>
    <definedName name="Sensitivity_F">[14]A4_2_1!$C$27</definedName>
    <definedName name="settlementDate">[19]semi!$C$12</definedName>
    <definedName name="settlementDate_ctd">[14]A4_2_1!$C$16</definedName>
    <definedName name="Shares" localSheetId="41">[1]VaR3!$D$6:$H$6</definedName>
    <definedName name="Shares" localSheetId="38">[1]VaR3!$D$6:$H$6</definedName>
    <definedName name="Shares" localSheetId="42">[1]VaR3!$D$6:$H$6</definedName>
    <definedName name="Shares" localSheetId="40">[1]VaR3!$D$6:$H$6</definedName>
    <definedName name="Shares" localSheetId="43">[1]VaR3!$D$6:$H$6</definedName>
    <definedName name="Shares" localSheetId="39">[1]VaR3!$D$6:$H$6</definedName>
    <definedName name="Shares">[2]VaR3!$D$6:$H$6</definedName>
    <definedName name="sigma" localSheetId="8">[3]Liquidity1!$G$26</definedName>
    <definedName name="sigma" localSheetId="35">[3]Liquidity1!$G$26</definedName>
    <definedName name="sigma">'10Day_ScaledVsDirect'!$C$3</definedName>
    <definedName name="Sim16_">[13]Example!$H$21:$AE$21</definedName>
    <definedName name="Sim2_">[13]Example!$H$7:$AE$7</definedName>
    <definedName name="simS">[3]Liquidity1!$G$29</definedName>
    <definedName name="sims_a" localSheetId="41">#REF!</definedName>
    <definedName name="sims_a" localSheetId="38">#REF!</definedName>
    <definedName name="sims_a" localSheetId="8">#REF!</definedName>
    <definedName name="sims_a" localSheetId="42">#REF!</definedName>
    <definedName name="sims_a" localSheetId="40">#REF!</definedName>
    <definedName name="sims_a" localSheetId="43">#REF!</definedName>
    <definedName name="sims_a" localSheetId="39">#REF!</definedName>
    <definedName name="sims_a">#REF!</definedName>
    <definedName name="sims_h" localSheetId="41">#REF!</definedName>
    <definedName name="sims_h" localSheetId="38">#REF!</definedName>
    <definedName name="sims_h" localSheetId="8">#REF!</definedName>
    <definedName name="sims_h" localSheetId="42">#REF!</definedName>
    <definedName name="sims_h" localSheetId="40">#REF!</definedName>
    <definedName name="sims_h" localSheetId="43">#REF!</definedName>
    <definedName name="sims_h" localSheetId="39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41">[26]A2!$E$3:$H$3</definedName>
    <definedName name="Spot" localSheetId="38">[26]A2!$E$3:$H$3</definedName>
    <definedName name="Spot" localSheetId="42">[26]A2!$E$3:$H$3</definedName>
    <definedName name="Spot" localSheetId="40">[26]A2!$E$3:$H$3</definedName>
    <definedName name="Spot" localSheetId="43">[26]A2!$E$3:$H$3</definedName>
    <definedName name="Spot" localSheetId="39">[26]A2!$E$3:$H$3</definedName>
    <definedName name="Spot">[27]A2!$E$3:$H$3</definedName>
    <definedName name="spread">[3]Liquidity1!$F$7:$F$23</definedName>
    <definedName name="StartingPortfolio">[3]ExporeInf!$C$29:$H$29</definedName>
    <definedName name="stdev" localSheetId="41">#REF!</definedName>
    <definedName name="stdev" localSheetId="38">#REF!</definedName>
    <definedName name="stdev" localSheetId="8">#REF!</definedName>
    <definedName name="stdev" localSheetId="42">#REF!</definedName>
    <definedName name="stdev" localSheetId="40">#REF!</definedName>
    <definedName name="stdev" localSheetId="43">#REF!</definedName>
    <definedName name="stdev" localSheetId="39">#REF!</definedName>
    <definedName name="stdev">#REF!</definedName>
    <definedName name="Stock" localSheetId="41">[24]O1_Intro!$C$15:$C$20</definedName>
    <definedName name="Stock" localSheetId="38">[24]O1_Intro!$C$15:$C$20</definedName>
    <definedName name="Stock" localSheetId="42">[24]O1_Intro!$C$15:$C$20</definedName>
    <definedName name="Stock" localSheetId="40">[24]O1_Intro!$C$15:$C$20</definedName>
    <definedName name="Stock" localSheetId="43">[24]O1_Intro!$C$15:$C$20</definedName>
    <definedName name="Stock" localSheetId="39">[24]O1_Intro!$C$15:$C$20</definedName>
    <definedName name="Stock">[25]O1_Intro!$C$15:$C$20</definedName>
    <definedName name="Strike" localSheetId="41">[24]O1_Intro!$D$15:$D$20</definedName>
    <definedName name="Strike" localSheetId="38">[24]O1_Intro!$D$15:$D$20</definedName>
    <definedName name="Strike" localSheetId="42">[24]O1_Intro!$D$15:$D$20</definedName>
    <definedName name="Strike" localSheetId="40">[24]O1_Intro!$D$15:$D$20</definedName>
    <definedName name="Strike" localSheetId="43">[24]O1_Intro!$D$15:$D$20</definedName>
    <definedName name="Strike" localSheetId="39">[24]O1_Intro!$D$15:$D$20</definedName>
    <definedName name="Strike">[25]O1_Intro!$D$15:$D$20</definedName>
    <definedName name="Sum" localSheetId="41">[17]CentralLimitTheorem!$C$12:$C$111</definedName>
    <definedName name="Sum" localSheetId="38">[17]CentralLimitTheorem!$C$12:$C$111</definedName>
    <definedName name="Sum" localSheetId="42">[17]CentralLimitTheorem!$C$12:$C$111</definedName>
    <definedName name="Sum" localSheetId="40">[17]CentralLimitTheorem!$C$12:$C$111</definedName>
    <definedName name="Sum" localSheetId="43">[17]CentralLimitTheorem!$C$12:$C$111</definedName>
    <definedName name="Sum" localSheetId="39">[17]CentralLimitTheorem!$C$12:$C$111</definedName>
    <definedName name="Sum">[18]CentralLimitTheorem!$C$12:$C$111</definedName>
    <definedName name="Sw" localSheetId="10">iVaR!$G$22:$G$23</definedName>
    <definedName name="Sw" localSheetId="11">MVaR!$G$17:$G$18</definedName>
    <definedName name="Sw" localSheetId="13">MVaR_Both!$F$17:$F$18</definedName>
    <definedName name="Sw" localSheetId="12">MVaR_Pct!$F$17:$F$18</definedName>
    <definedName name="Sw" localSheetId="8">#REF!</definedName>
    <definedName name="Sw">#REF!</definedName>
    <definedName name="Sx" localSheetId="10">iVaR!$B$22:$B$23</definedName>
    <definedName name="Sx" localSheetId="11">MVaR!$B$17:$B$18</definedName>
    <definedName name="Sx" localSheetId="13">MVaR_Both!$B$17:$B$18</definedName>
    <definedName name="Sx" localSheetId="12">MVaR_Pct!$B$17:$B$18</definedName>
    <definedName name="Sx" localSheetId="8">#REF!</definedName>
    <definedName name="Sx">#REF!</definedName>
    <definedName name="t" localSheetId="41">[6]A4_1!$C$7:$E$7</definedName>
    <definedName name="t" localSheetId="38">[6]A4_1!$C$7:$E$7</definedName>
    <definedName name="t" localSheetId="33">#REF!</definedName>
    <definedName name="t" localSheetId="32">#REF!</definedName>
    <definedName name="t" localSheetId="42">[6]A4_1!$C$7:$E$7</definedName>
    <definedName name="t" localSheetId="40">[6]A4_1!$C$7:$E$7</definedName>
    <definedName name="t" localSheetId="43">[6]A4_1!$C$7:$E$7</definedName>
    <definedName name="t" localSheetId="39">[6]A4_1!$C$7:$E$7</definedName>
    <definedName name="t">[7]A4_1!$C$7:$E$7</definedName>
    <definedName name="t_">[4]PD2Spread!$B$23:$B$27</definedName>
    <definedName name="Table1">'[30]VlkUp &amp; NmdRng'!$B$14:$D$23</definedName>
    <definedName name="Table2">'[30]VlkUp &amp; NmdRng'!$F$14:$H$23</definedName>
    <definedName name="Time" localSheetId="41">#REF!</definedName>
    <definedName name="Time" localSheetId="38">#REF!</definedName>
    <definedName name="Time" localSheetId="33">#REF!</definedName>
    <definedName name="Time" localSheetId="32">#REF!</definedName>
    <definedName name="Time" localSheetId="8">#REF!</definedName>
    <definedName name="Time" localSheetId="42">#REF!</definedName>
    <definedName name="Time" localSheetId="40">#REF!</definedName>
    <definedName name="Time" localSheetId="43">#REF!</definedName>
    <definedName name="Time" localSheetId="39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3">#REF!</definedName>
    <definedName name="tmat12" localSheetId="32">#REF!</definedName>
    <definedName name="tmat12" localSheetId="8">#REF!</definedName>
    <definedName name="tmat12">#REF!</definedName>
    <definedName name="tmat5">[3]ExporeInf!$C$12:$H$17</definedName>
    <definedName name="tmatInf">[3]ExporeInf!$C$21:$H$26</definedName>
    <definedName name="TotalValue" localSheetId="41">[1]VaR3!$D$52</definedName>
    <definedName name="TotalValue" localSheetId="38">[1]VaR3!$D$52</definedName>
    <definedName name="TotalValue" localSheetId="42">[1]VaR3!$D$52</definedName>
    <definedName name="TotalValue" localSheetId="40">[1]VaR3!$D$52</definedName>
    <definedName name="TotalValue" localSheetId="43">[1]VaR3!$D$52</definedName>
    <definedName name="TotalValue" localSheetId="39">[1]VaR3!$D$52</definedName>
    <definedName name="TotalValue">[2]VaR3!$D$52</definedName>
    <definedName name="u" localSheetId="41">#REF!</definedName>
    <definedName name="u" localSheetId="38">#REF!</definedName>
    <definedName name="u" localSheetId="8">#REF!</definedName>
    <definedName name="u" localSheetId="42">#REF!</definedName>
    <definedName name="u" localSheetId="40">#REF!</definedName>
    <definedName name="u" localSheetId="43">#REF!</definedName>
    <definedName name="u" localSheetId="39">#REF!</definedName>
    <definedName name="u">#REF!</definedName>
    <definedName name="usd_peso" localSheetId="41">#REF!</definedName>
    <definedName name="usd_peso" localSheetId="38">#REF!</definedName>
    <definedName name="usd_peso" localSheetId="8">[16]FX_Intro!$C$64</definedName>
    <definedName name="usd_peso" localSheetId="42">#REF!</definedName>
    <definedName name="usd_peso" localSheetId="40">#REF!</definedName>
    <definedName name="usd_peso" localSheetId="43">#REF!</definedName>
    <definedName name="usd_peso" localSheetId="39">#REF!</definedName>
    <definedName name="usd_peso">#REF!</definedName>
    <definedName name="v" localSheetId="41">#REF!</definedName>
    <definedName name="v" localSheetId="38">#REF!</definedName>
    <definedName name="v" localSheetId="8">#REF!</definedName>
    <definedName name="v" localSheetId="42">#REF!</definedName>
    <definedName name="v" localSheetId="40">#REF!</definedName>
    <definedName name="v" localSheetId="43">#REF!</definedName>
    <definedName name="v" localSheetId="9">RiskContribution!$D$3:$D$5</definedName>
    <definedName name="v" localSheetId="39">#REF!</definedName>
    <definedName name="v">#REF!</definedName>
    <definedName name="Value" localSheetId="41">[1]VaR3!$D$50:$H$50</definedName>
    <definedName name="Value" localSheetId="38">[1]VaR3!$D$50:$H$50</definedName>
    <definedName name="Value" localSheetId="10">iVaR!$G$3</definedName>
    <definedName name="Value" localSheetId="11">MVaR!$F$3</definedName>
    <definedName name="Value" localSheetId="13">MVaR_Both!$F$3</definedName>
    <definedName name="Value" localSheetId="12">MVaR_Pct!$F$3</definedName>
    <definedName name="Value" localSheetId="42">[1]VaR3!$D$50:$H$50</definedName>
    <definedName name="Value" localSheetId="40">[1]VaR3!$D$50:$H$50</definedName>
    <definedName name="Value" localSheetId="43">[1]VaR3!$D$50:$H$50</definedName>
    <definedName name="Value" localSheetId="39">[1]VaR3!$D$50:$H$50</definedName>
    <definedName name="Value">[2]VaR3!$D$50:$H$50</definedName>
    <definedName name="Value_" localSheetId="41">[24]O1_Intro!$E$15:$E$20</definedName>
    <definedName name="Value_" localSheetId="38">[24]O1_Intro!$E$15:$E$20</definedName>
    <definedName name="Value_" localSheetId="42">[24]O1_Intro!$E$15:$E$20</definedName>
    <definedName name="Value_" localSheetId="40">[24]O1_Intro!$E$15:$E$20</definedName>
    <definedName name="Value_" localSheetId="43">[24]O1_Intro!$E$15:$E$20</definedName>
    <definedName name="Value_" localSheetId="39">[24]O1_Intro!$E$15:$E$20</definedName>
    <definedName name="Value_">[25]O1_Intro!$E$15:$E$20</definedName>
    <definedName name="value_01" localSheetId="41">#REF!</definedName>
    <definedName name="value_01" localSheetId="38">#REF!</definedName>
    <definedName name="value_01" localSheetId="8">#REF!</definedName>
    <definedName name="value_01" localSheetId="42">#REF!</definedName>
    <definedName name="value_01" localSheetId="40">#REF!</definedName>
    <definedName name="value_01" localSheetId="43">#REF!</definedName>
    <definedName name="value_01" localSheetId="39">#REF!</definedName>
    <definedName name="value_01">#REF!</definedName>
    <definedName name="Value_F" localSheetId="41">[14]A4_2_1!#REF!</definedName>
    <definedName name="Value_F" localSheetId="38">[14]A4_2_1!#REF!</definedName>
    <definedName name="Value_F" localSheetId="8">[14]A4_2_1!#REF!</definedName>
    <definedName name="Value_F" localSheetId="42">[14]A4_2_1!#REF!</definedName>
    <definedName name="Value_F" localSheetId="40">[14]A4_2_1!#REF!</definedName>
    <definedName name="Value_F" localSheetId="43">[14]A4_2_1!#REF!</definedName>
    <definedName name="Value_F" localSheetId="39">[14]A4_2_1!#REF!</definedName>
    <definedName name="Value_F">[14]A4_2_1!#REF!</definedName>
    <definedName name="value_lo" localSheetId="41">#REF!</definedName>
    <definedName name="value_lo" localSheetId="38">#REF!</definedName>
    <definedName name="value_lo" localSheetId="33">#REF!</definedName>
    <definedName name="value_lo" localSheetId="32">#REF!</definedName>
    <definedName name="value_lo" localSheetId="8">#REF!</definedName>
    <definedName name="value_lo" localSheetId="42">#REF!</definedName>
    <definedName name="value_lo" localSheetId="40">#REF!</definedName>
    <definedName name="value_lo" localSheetId="43">#REF!</definedName>
    <definedName name="value_lo" localSheetId="39">#REF!</definedName>
    <definedName name="value_lo">#REF!</definedName>
    <definedName name="value_rf_">[4]Spread2PD!$C$42:$C$46</definedName>
    <definedName name="VaR" localSheetId="10">iVaR!$I$16</definedName>
    <definedName name="VaR" localSheetId="11">MVaR!$I$11</definedName>
    <definedName name="VaR" localSheetId="13">MVaR_Both!$I$11</definedName>
    <definedName name="VaR" localSheetId="12">MVaR_Pct!$I$11</definedName>
    <definedName name="VaR" localSheetId="8">#REF!</definedName>
    <definedName name="VaR">#REF!</definedName>
    <definedName name="Variance" localSheetId="41">[1]VaR3!$D$61</definedName>
    <definedName name="Variance" localSheetId="38">[1]VaR3!$D$61</definedName>
    <definedName name="variance" localSheetId="10">iVaR!$B$16</definedName>
    <definedName name="variance" localSheetId="11">MVaR!$B$11</definedName>
    <definedName name="variance" localSheetId="13">MVaR_Both!$B$11</definedName>
    <definedName name="variance" localSheetId="12">MVaR_Pct!$B$11</definedName>
    <definedName name="Variance" localSheetId="42">[1]VaR3!$D$61</definedName>
    <definedName name="Variance" localSheetId="40">[1]VaR3!$D$61</definedName>
    <definedName name="Variance" localSheetId="43">[1]VaR3!$D$61</definedName>
    <definedName name="Variance" localSheetId="39">[1]VaR3!$D$61</definedName>
    <definedName name="Variance">[2]VaR3!$D$61</definedName>
    <definedName name="Variance_calc" localSheetId="41">[11]VaR4!$M$65</definedName>
    <definedName name="Variance_calc" localSheetId="38">[11]VaR4!$M$65</definedName>
    <definedName name="Variance_calc" localSheetId="42">[11]VaR4!$M$65</definedName>
    <definedName name="Variance_calc" localSheetId="40">[11]VaR4!$M$65</definedName>
    <definedName name="Variance_calc" localSheetId="43">[11]VaR4!$M$65</definedName>
    <definedName name="Variance_calc" localSheetId="39">[11]VaR4!$M$65</definedName>
    <definedName name="Variance_calc">[12]VaR4!$M$65</definedName>
    <definedName name="variancePct" localSheetId="10">iVaR!$G$16</definedName>
    <definedName name="variancePct" localSheetId="11">MVaR!$G$11</definedName>
    <definedName name="variancePct" localSheetId="13">MVaR_Both!$F$11</definedName>
    <definedName name="variancePct" localSheetId="12">MVaR_Pct!$F$11</definedName>
    <definedName name="variancePct" localSheetId="8">#REF!</definedName>
    <definedName name="variancePct">#REF!</definedName>
    <definedName name="VarianceVec">RiskContribution!$F$8:$F$10</definedName>
    <definedName name="VaRLevel" localSheetId="20">'10DayES'!$E$5</definedName>
    <definedName name="VaRLevel" localSheetId="19">'10DaySVaR'!$E$5</definedName>
    <definedName name="VaRLevel">'10DayVaR'!$E$5</definedName>
    <definedName name="VaRPct" localSheetId="10">iVaR!$J$16</definedName>
    <definedName name="VaRPct" localSheetId="11">MVaR!$J$11</definedName>
    <definedName name="VaRPct" localSheetId="13">MVaR_Both!$J$11</definedName>
    <definedName name="VaRPct" localSheetId="12">MVaR_Pct!$J$11</definedName>
    <definedName name="VaRPct" localSheetId="8">#REF!</definedName>
    <definedName name="VaRPct">#REF!</definedName>
    <definedName name="vol" localSheetId="10">iVaR!$B$19</definedName>
    <definedName name="vol" localSheetId="11">MVaR!$B$14</definedName>
    <definedName name="vol" localSheetId="13">MVaR_Both!$B$14</definedName>
    <definedName name="vol" localSheetId="12">MVaR_Pct!$B$14</definedName>
    <definedName name="vol" localSheetId="8">#REF!</definedName>
    <definedName name="vol">#REF!</definedName>
    <definedName name="volmat" localSheetId="41">[11]VaR4!$M$52:$Q$56</definedName>
    <definedName name="volmat" localSheetId="38">[11]VaR4!$M$52:$Q$56</definedName>
    <definedName name="volmat" localSheetId="42">[11]VaR4!$M$52:$Q$56</definedName>
    <definedName name="VolMat" localSheetId="46">PVariance1!$D$22:$G$25</definedName>
    <definedName name="VolMat" localSheetId="48">PVariance3!$D$22:$G$25</definedName>
    <definedName name="volmat" localSheetId="40">[11]VaR4!$M$52:$Q$56</definedName>
    <definedName name="volmat" localSheetId="43">[11]VaR4!$M$52:$Q$56</definedName>
    <definedName name="volmat" localSheetId="9">RiskContribution!$J$3:$L$5</definedName>
    <definedName name="volmat" localSheetId="39">[11]VaR4!$M$52:$Q$56</definedName>
    <definedName name="volmat" localSheetId="35">[12]VaR4!$M$52:$Q$56</definedName>
    <definedName name="VolMat">PVariance2!$D$22:$G$25</definedName>
    <definedName name="vols" localSheetId="41">[11]VaR4!$J$52:$J$56</definedName>
    <definedName name="vols" localSheetId="38">[11]VaR4!$J$52:$J$56</definedName>
    <definedName name="vols" localSheetId="42">[11]VaR4!$J$52:$J$56</definedName>
    <definedName name="vols" localSheetId="46">PVariance1!$B$22:$B$25</definedName>
    <definedName name="vols" localSheetId="48">PVariance3!$B$22:$B$25</definedName>
    <definedName name="vols" localSheetId="40">[11]VaR4!$J$52:$J$56</definedName>
    <definedName name="vols" localSheetId="43">[11]VaR4!$J$52:$J$56</definedName>
    <definedName name="vols" localSheetId="39">[11]VaR4!$J$52:$J$56</definedName>
    <definedName name="vols" localSheetId="35">[12]VaR4!$J$52:$J$56</definedName>
    <definedName name="vols">PVariance2!$B$22:$B$25</definedName>
    <definedName name="vols_" localSheetId="41">[11]VaR4!$M$49:$Q$49</definedName>
    <definedName name="vols_" localSheetId="38">[11]VaR4!$M$49:$Q$49</definedName>
    <definedName name="vols_" localSheetId="42">[11]VaR4!$M$49:$Q$49</definedName>
    <definedName name="vols_" localSheetId="40">[11]VaR4!$M$49:$Q$49</definedName>
    <definedName name="vols_" localSheetId="43">[11]VaR4!$M$49:$Q$49</definedName>
    <definedName name="vols_" localSheetId="39">[11]VaR4!$M$49:$Q$49</definedName>
    <definedName name="vols_">[12]VaR4!$M$49:$Q$49</definedName>
    <definedName name="w" localSheetId="10">iVaR!$G$9:$G$12</definedName>
    <definedName name="w" localSheetId="11">MVaR!$G$7:$G$8</definedName>
    <definedName name="w" localSheetId="13">MVaR_Both!$F$7:$F$8</definedName>
    <definedName name="w" localSheetId="12">MVaR_Pct!$F$7:$F$8</definedName>
    <definedName name="w" localSheetId="8">#REF!</definedName>
    <definedName name="w">#REF!</definedName>
    <definedName name="weight" localSheetId="41">[28]CreditMatrix_Weighted!$F$10:$F$109</definedName>
    <definedName name="weight" localSheetId="38">[28]CreditMatrix_Weighted!$F$10:$F$109</definedName>
    <definedName name="weight" localSheetId="42">[28]CreditMatrix_Weighted!$F$10:$F$109</definedName>
    <definedName name="weight" localSheetId="40">[28]CreditMatrix_Weighted!$F$10:$F$109</definedName>
    <definedName name="weight" localSheetId="43">[28]CreditMatrix_Weighted!$F$10:$F$109</definedName>
    <definedName name="weight" localSheetId="39">[28]CreditMatrix_Weighted!$F$10:$F$109</definedName>
    <definedName name="weight">[29]CreditMatrix_Weighted!$F$10:$F$109</definedName>
    <definedName name="weights" localSheetId="41">[1]VaR3!$C$55:$C$59</definedName>
    <definedName name="weights" localSheetId="38">[1]VaR3!$C$55:$C$59</definedName>
    <definedName name="weights" localSheetId="42">[1]VaR3!$C$55:$C$59</definedName>
    <definedName name="weights" localSheetId="40">[1]VaR3!$C$55:$C$59</definedName>
    <definedName name="weights" localSheetId="43">[1]VaR3!$C$55:$C$59</definedName>
    <definedName name="weights" localSheetId="39">[1]VaR3!$C$55:$C$59</definedName>
    <definedName name="weights">[2]VaR3!$C$55:$C$59</definedName>
    <definedName name="Window" localSheetId="20">'10DayES'!$E$2</definedName>
    <definedName name="Window" localSheetId="19">'10DaySVaR'!$E$2</definedName>
    <definedName name="Window">'10DayVaR'!$E$2</definedName>
    <definedName name="X" localSheetId="41">#REF!</definedName>
    <definedName name="X" localSheetId="38">#REF!</definedName>
    <definedName name="X" localSheetId="33">#REF!</definedName>
    <definedName name="X" localSheetId="32">#REF!</definedName>
    <definedName name="x" localSheetId="10">iVaR!$B$9:$B$12</definedName>
    <definedName name="x" localSheetId="11">MVaR!$B$7:$B$8</definedName>
    <definedName name="x" localSheetId="13">MVaR_Both!$B$7:$B$8</definedName>
    <definedName name="x" localSheetId="12">MVaR_Pct!$B$7:$B$8</definedName>
    <definedName name="X" localSheetId="8">#REF!</definedName>
    <definedName name="X" localSheetId="42">#REF!</definedName>
    <definedName name="X" localSheetId="40">#REF!</definedName>
    <definedName name="X" localSheetId="43">#REF!</definedName>
    <definedName name="x" localSheetId="9">RiskContribution!$B$3:$B$5</definedName>
    <definedName name="X" localSheetId="39">#REF!</definedName>
    <definedName name="X">#REF!</definedName>
    <definedName name="x_0" localSheetId="10">iVaR!$M$3:$M$6</definedName>
    <definedName name="x_0">MVaR_Both!$L$7:$L$8</definedName>
    <definedName name="x_1" localSheetId="10">iVaR!$N$3:$N$6</definedName>
    <definedName name="x_1">MVaR_Both!$M$7:$M$8</definedName>
    <definedName name="x_2" localSheetId="10">iVaR!$O$3:$O$6</definedName>
    <definedName name="x_2">MVaR_Both!$N$7:$N$8</definedName>
    <definedName name="x_3" localSheetId="10">iVaR!$P$3:$P$6</definedName>
    <definedName name="x_3">MVaR_Both!$O$7:$O$8</definedName>
    <definedName name="x_4" localSheetId="10">iVaR!$Q$3:$Q$6</definedName>
    <definedName name="x_4">MVaR_Both!$P$7:$P$8</definedName>
    <definedName name="x_5" localSheetId="10">iVaR!#REF!</definedName>
    <definedName name="x_5">MVaR_Both!$Q$7:$Q$8</definedName>
    <definedName name="x_6" localSheetId="10">iVaR!#REF!</definedName>
    <definedName name="x_6">MVaR_Both!$R$7:$R$8</definedName>
    <definedName name="X_e_rt" localSheetId="41">[6]A4_1!$C$18:$E$18</definedName>
    <definedName name="X_e_rt" localSheetId="38">[6]A4_1!$C$18:$E$18</definedName>
    <definedName name="X_e_rt" localSheetId="42">[6]A4_1!$C$18:$E$18</definedName>
    <definedName name="X_e_rt" localSheetId="40">[6]A4_1!$C$18:$E$18</definedName>
    <definedName name="X_e_rt" localSheetId="43">[6]A4_1!$C$18:$E$18</definedName>
    <definedName name="X_e_rt" localSheetId="39">[6]A4_1!$C$18:$E$18</definedName>
    <definedName name="X_e_rt">[7]A4_1!$C$18:$E$18</definedName>
    <definedName name="x0" localSheetId="10">iVaR!$M$3:$M$4</definedName>
    <definedName name="x0" localSheetId="8">#REF!</definedName>
    <definedName name="x0" localSheetId="35">#REF!</definedName>
    <definedName name="x0">MVaR_Both!$L$7:$L$8</definedName>
    <definedName name="x0_" localSheetId="10">iVaR!$M$3:$M$4</definedName>
    <definedName name="x0_" localSheetId="8">#REF!</definedName>
    <definedName name="x0_" localSheetId="35">#REF!</definedName>
    <definedName name="x0_">MVaR_Both!$L$7:$L$8</definedName>
    <definedName name="x1_" localSheetId="10">iVaR!$N$3:$N$4</definedName>
    <definedName name="x1_" localSheetId="8">#REF!</definedName>
    <definedName name="x1_" localSheetId="35">#REF!</definedName>
    <definedName name="x1_">MVaR_Both!$M$7:$M$8</definedName>
    <definedName name="x2_" localSheetId="10">iVaR!$O$3:$O$4</definedName>
    <definedName name="x2_" localSheetId="8">#REF!</definedName>
    <definedName name="x2_" localSheetId="35">#REF!</definedName>
    <definedName name="x2_">MVaR_Both!$N$7:$N$8</definedName>
    <definedName name="y" localSheetId="41">#REF!</definedName>
    <definedName name="y" localSheetId="38">#REF!</definedName>
    <definedName name="y" localSheetId="8">#REF!</definedName>
    <definedName name="y" localSheetId="42">#REF!</definedName>
    <definedName name="y" localSheetId="40">#REF!</definedName>
    <definedName name="y" localSheetId="43">#REF!</definedName>
    <definedName name="y" localSheetId="39">#REF!</definedName>
    <definedName name="y">#REF!</definedName>
    <definedName name="y_ctd">[14]A4_2_1!$C$19</definedName>
    <definedName name="years" localSheetId="41">#REF!</definedName>
    <definedName name="years" localSheetId="38">#REF!</definedName>
    <definedName name="years" localSheetId="8">#REF!</definedName>
    <definedName name="years" localSheetId="42">#REF!</definedName>
    <definedName name="years" localSheetId="40">#REF!</definedName>
    <definedName name="years" localSheetId="43">#REF!</definedName>
    <definedName name="years" localSheetId="39">#REF!</definedName>
    <definedName name="years">#REF!</definedName>
    <definedName name="Years_F">[14]A4_2_1!$C$23</definedName>
    <definedName name="YTM" localSheetId="33">#REF!</definedName>
    <definedName name="YTM" localSheetId="32">#REF!</definedName>
    <definedName name="YTM" localSheetId="8">#REF!</definedName>
    <definedName name="YTM">#REF!</definedName>
    <definedName name="YTM_rf" localSheetId="33">#REF!</definedName>
    <definedName name="YTM_rf" localSheetId="32">#REF!</definedName>
    <definedName name="YTM_rf" localSheetId="8">#REF!</definedName>
    <definedName name="YTM_rf">#REF!</definedName>
    <definedName name="z" localSheetId="10">iVaR!#REF!</definedName>
    <definedName name="z" localSheetId="11">MVaR!$I$7</definedName>
    <definedName name="z" localSheetId="13">MVaR_Both!#REF!</definedName>
    <definedName name="z" localSheetId="12">MVaR_Pct!$I$7</definedName>
    <definedName name="z" localSheetId="8">#REF!</definedName>
    <definedName name="z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14" l="1" a="1"/>
  <c r="D13" i="114"/>
  <c r="K416" i="92"/>
  <c r="K339" i="92"/>
  <c r="L192" i="92"/>
  <c r="K192" i="92"/>
  <c r="K90" i="92"/>
  <c r="J21" i="92"/>
  <c r="L7" i="92"/>
  <c r="K7" i="92"/>
  <c r="I15" i="80"/>
  <c r="I16" i="80"/>
  <c r="I14" i="80"/>
  <c r="I13" i="80"/>
  <c r="I12" i="80"/>
  <c r="B10" i="105" a="1"/>
  <c r="D22" i="105" a="1"/>
  <c r="D22" i="105" s="1"/>
  <c r="B10" i="104" a="1"/>
  <c r="D22" i="104" a="1"/>
  <c r="D23" i="104" s="1"/>
  <c r="B10" i="103" a="1"/>
  <c r="I10" i="103" s="1" a="1"/>
  <c r="D22" i="103" a="1"/>
  <c r="D22" i="103" s="1"/>
  <c r="N3" i="114" l="1" a="1"/>
  <c r="G23" i="105"/>
  <c r="F25" i="105"/>
  <c r="E25" i="105"/>
  <c r="G24" i="105"/>
  <c r="F24" i="105"/>
  <c r="E24" i="105"/>
  <c r="D28" i="105" a="1"/>
  <c r="E29" i="105" s="1"/>
  <c r="I10" i="105" a="1"/>
  <c r="E23" i="105"/>
  <c r="G25" i="105"/>
  <c r="G22" i="105"/>
  <c r="F22" i="105"/>
  <c r="D28" i="103" a="1"/>
  <c r="G31" i="103" s="1"/>
  <c r="G25" i="103"/>
  <c r="D24" i="103"/>
  <c r="F23" i="105"/>
  <c r="D28" i="104" a="1"/>
  <c r="F30" i="104" s="1"/>
  <c r="I10" i="104" a="1"/>
  <c r="G24" i="104"/>
  <c r="F24" i="104"/>
  <c r="E24" i="104"/>
  <c r="G22" i="104"/>
  <c r="F22" i="104"/>
  <c r="E22" i="104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G23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B8" i="114" l="1" a="1"/>
  <c r="R3" i="114" a="1"/>
  <c r="T3" i="114" s="1"/>
  <c r="E30" i="103"/>
  <c r="D31" i="105"/>
  <c r="G29" i="103"/>
  <c r="E30" i="105"/>
  <c r="F31" i="103"/>
  <c r="G28" i="103"/>
  <c r="D28" i="105"/>
  <c r="F30" i="103"/>
  <c r="E31" i="105"/>
  <c r="G31" i="105"/>
  <c r="D29" i="105"/>
  <c r="E28" i="103"/>
  <c r="G30" i="105"/>
  <c r="G29" i="105"/>
  <c r="E31" i="103"/>
  <c r="D31" i="103"/>
  <c r="G28" i="105"/>
  <c r="F31" i="105"/>
  <c r="D29" i="103"/>
  <c r="F30" i="105"/>
  <c r="E29" i="103"/>
  <c r="D30" i="103"/>
  <c r="E28" i="105"/>
  <c r="F29" i="105"/>
  <c r="D28" i="103"/>
  <c r="G30" i="103"/>
  <c r="F28" i="105"/>
  <c r="F29" i="103"/>
  <c r="F28" i="103"/>
  <c r="D30" i="105"/>
  <c r="E28" i="104"/>
  <c r="F31" i="104"/>
  <c r="D4" i="103" a="1"/>
  <c r="G6" i="103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8" i="114" l="1" a="1"/>
  <c r="H8" i="114" s="1" a="1"/>
  <c r="F13" i="114" a="1"/>
  <c r="D16" i="105" a="1"/>
  <c r="D16" i="103" a="1"/>
  <c r="D6" i="103"/>
  <c r="E5" i="103"/>
  <c r="E6" i="103"/>
  <c r="G7" i="103"/>
  <c r="F5" i="103"/>
  <c r="E7" i="103"/>
  <c r="D16" i="104" a="1"/>
  <c r="G17" i="104" s="1"/>
  <c r="D7" i="103"/>
  <c r="E4" i="103"/>
  <c r="G4" i="103"/>
  <c r="F4" i="103"/>
  <c r="G5" i="103"/>
  <c r="F6" i="103"/>
  <c r="G4" i="105"/>
  <c r="F5" i="105"/>
  <c r="E4" i="105"/>
  <c r="F6" i="105"/>
  <c r="E6" i="105"/>
  <c r="E7" i="105"/>
  <c r="F4" i="105"/>
  <c r="D5" i="105"/>
  <c r="D7" i="105"/>
  <c r="F7" i="105"/>
  <c r="D6" i="105"/>
  <c r="D4" i="105"/>
  <c r="D5" i="103"/>
  <c r="E5" i="105"/>
  <c r="G7" i="105"/>
  <c r="D4" i="103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H13" i="114" l="1" a="1"/>
  <c r="F16" i="105"/>
  <c r="G16" i="105"/>
  <c r="F18" i="105"/>
  <c r="G19" i="105"/>
  <c r="G17" i="105"/>
  <c r="G18" i="105"/>
  <c r="D16" i="105"/>
  <c r="D18" i="105"/>
  <c r="F19" i="105"/>
  <c r="D19" i="105"/>
  <c r="F17" i="105"/>
  <c r="E19" i="105"/>
  <c r="E18" i="105"/>
  <c r="E17" i="105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E16" i="105"/>
  <c r="D17" i="105"/>
  <c r="E19" i="104"/>
  <c r="E17" i="104"/>
  <c r="D19" i="104"/>
  <c r="D17" i="104"/>
  <c r="F16" i="104"/>
  <c r="D18" i="104"/>
  <c r="E16" i="104"/>
  <c r="D16" i="104"/>
  <c r="G18" i="104"/>
  <c r="G19" i="104"/>
  <c r="G16" i="104"/>
  <c r="F19" i="104"/>
  <c r="I4" i="103" a="1"/>
  <c r="I4" i="103" s="1"/>
  <c r="F18" i="104"/>
  <c r="F17" i="104"/>
  <c r="E18" i="104"/>
  <c r="I4" i="105" a="1"/>
  <c r="I4" i="105" s="1"/>
  <c r="I4" i="104" a="1"/>
  <c r="I4" i="104" s="1"/>
  <c r="I16" i="105" l="1"/>
  <c r="I16" i="103"/>
  <c r="I16" i="104"/>
  <c r="Q21" i="68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G8" i="84" l="1"/>
  <c r="D7" i="81"/>
  <c r="D103" i="81"/>
  <c r="D63" i="81"/>
  <c r="D39" i="81"/>
  <c r="D23" i="81"/>
  <c r="D15" i="81"/>
  <c r="D78" i="81"/>
  <c r="D70" i="81"/>
  <c r="D62" i="81"/>
  <c r="D46" i="81"/>
  <c r="D30" i="81"/>
  <c r="D101" i="81"/>
  <c r="D85" i="81"/>
  <c r="D69" i="81"/>
  <c r="D61" i="81"/>
  <c r="D37" i="81"/>
  <c r="D21" i="81"/>
  <c r="D100" i="81"/>
  <c r="D84" i="81"/>
  <c r="D76" i="81"/>
  <c r="D52" i="81"/>
  <c r="D44" i="81"/>
  <c r="D28" i="81"/>
  <c r="D12" i="81"/>
  <c r="D19" i="81"/>
  <c r="D98" i="81"/>
  <c r="D50" i="81"/>
  <c r="D26" i="81"/>
  <c r="D18" i="81"/>
  <c r="D97" i="81"/>
  <c r="D89" i="81"/>
  <c r="D73" i="81"/>
  <c r="D57" i="81"/>
  <c r="D33" i="81"/>
  <c r="D25" i="81"/>
  <c r="D91" i="81"/>
  <c r="D67" i="81"/>
  <c r="D51" i="81"/>
  <c r="D35" i="81"/>
  <c r="D11" i="81"/>
  <c r="D66" i="81"/>
  <c r="D42" i="81"/>
  <c r="D104" i="81"/>
  <c r="D96" i="81"/>
  <c r="D80" i="81"/>
  <c r="D64" i="81"/>
  <c r="D48" i="81"/>
  <c r="D32" i="81"/>
  <c r="D16" i="81"/>
  <c r="D95" i="81"/>
  <c r="D87" i="81"/>
  <c r="D79" i="81"/>
  <c r="D71" i="81"/>
  <c r="D55" i="81"/>
  <c r="D47" i="81"/>
  <c r="D31" i="81"/>
  <c r="D102" i="81"/>
  <c r="D94" i="81"/>
  <c r="D86" i="81"/>
  <c r="D54" i="81"/>
  <c r="D38" i="81"/>
  <c r="D22" i="81"/>
  <c r="D14" i="81"/>
  <c r="D93" i="81"/>
  <c r="D77" i="81"/>
  <c r="D53" i="81"/>
  <c r="D45" i="81"/>
  <c r="D29" i="81"/>
  <c r="D13" i="81"/>
  <c r="D92" i="81"/>
  <c r="D68" i="81"/>
  <c r="D60" i="81"/>
  <c r="D36" i="81"/>
  <c r="D20" i="81"/>
  <c r="D99" i="81"/>
  <c r="D75" i="81"/>
  <c r="D82" i="81"/>
  <c r="D34" i="81"/>
  <c r="D105" i="81"/>
  <c r="D81" i="81"/>
  <c r="D65" i="81"/>
  <c r="D49" i="81"/>
  <c r="D41" i="81"/>
  <c r="D17" i="81"/>
  <c r="D9" i="81"/>
  <c r="D83" i="81"/>
  <c r="D59" i="81"/>
  <c r="D43" i="81"/>
  <c r="D27" i="81"/>
  <c r="D90" i="81"/>
  <c r="D74" i="81"/>
  <c r="D58" i="81"/>
  <c r="D10" i="81"/>
  <c r="D88" i="81"/>
  <c r="D72" i="81"/>
  <c r="D56" i="81"/>
  <c r="D40" i="81"/>
  <c r="D24" i="81"/>
  <c r="D8" i="81"/>
  <c r="E7" i="81"/>
  <c r="E3262" i="85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G18" i="67"/>
  <c r="G17" i="67"/>
  <c r="E65" i="63"/>
  <c r="E67" i="63" s="1"/>
  <c r="I21" i="67" l="1" a="1"/>
  <c r="J21" i="67" a="1"/>
  <c r="E11" i="81"/>
  <c r="G11" i="67" a="1"/>
  <c r="G11" i="67" s="1"/>
  <c r="G14" i="67" s="1"/>
  <c r="F38" i="63"/>
  <c r="F36" i="63"/>
  <c r="J22" i="67" l="1"/>
  <c r="J21" i="67"/>
  <c r="E12" i="8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I16" i="68" s="1"/>
  <c r="G3" i="68"/>
  <c r="M16" i="68" l="1"/>
  <c r="G9" i="68" a="1"/>
  <c r="G12" i="68" s="1"/>
  <c r="G11" i="68" l="1"/>
  <c r="G10" i="68"/>
  <c r="G9" i="68"/>
  <c r="G16" i="68" l="1" a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<sst xmlns="http://schemas.openxmlformats.org/spreadsheetml/2006/main" count="816" uniqueCount="546">
  <si>
    <t>S</t>
  </si>
  <si>
    <t>Next Class</t>
  </si>
  <si>
    <t>VaR</t>
  </si>
  <si>
    <t>Marginal VaR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</si>
  <si>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</si>
  <si>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</si>
  <si>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</si>
  <si>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</si>
  <si>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</si>
  <si>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</si>
  <si>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</si>
  <si>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</si>
  <si>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</si>
  <si>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</si>
  <si>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</si>
  <si>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</si>
  <si>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</si>
  <si>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</si>
  <si>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</si>
  <si>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</si>
  <si>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</si>
  <si>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</si>
  <si>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</si>
  <si>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</si>
  <si>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</si>
  <si>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</si>
  <si>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</si>
  <si>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</si>
  <si>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</si>
  <si>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</si>
  <si>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</si>
  <si>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</si>
  <si>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</si>
  <si>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</si>
  <si>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</si>
  <si>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</si>
  <si>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</si>
  <si>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</si>
  <si>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</si>
  <si>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</si>
  <si>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</si>
  <si>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</si>
  <si>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</si>
  <si>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</si>
  <si>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</si>
  <si>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</si>
  <si>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</si>
  <si>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</si>
  <si>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</si>
  <si>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</si>
  <si>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</si>
  <si>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</si>
  <si>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</si>
  <si>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</si>
  <si>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</si>
  <si>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</si>
  <si>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</si>
  <si>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</si>
  <si>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</si>
  <si>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</si>
  <si>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</si>
  <si>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</si>
  <si>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</si>
  <si>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</si>
  <si>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</si>
  <si>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</si>
  <si>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</si>
  <si>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</si>
  <si>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</si>
  <si>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</si>
  <si>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</si>
  <si>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</si>
  <si>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</si>
  <si>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</si>
  <si>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</si>
  <si>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</si>
  <si>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</si>
  <si>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</si>
  <si>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</si>
  <si>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</si>
  <si>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</si>
  <si>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</si>
  <si>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</si>
  <si>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</si>
  <si>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</si>
  <si>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</si>
  <si>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</si>
  <si>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</si>
  <si>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</si>
  <si>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</si>
  <si>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</si>
  <si>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</si>
  <si>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</si>
  <si>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</si>
  <si>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</si>
  <si>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</si>
  <si>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</si>
  <si>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</si>
  <si>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</si>
  <si>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</si>
  <si>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</si>
  <si>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</si>
  <si>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</si>
  <si>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</si>
  <si>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</si>
  <si>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</si>
  <si>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</si>
  <si>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</si>
  <si>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</si>
  <si>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</si>
  <si>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</si>
  <si>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</si>
  <si>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</si>
  <si>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</si>
  <si>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</si>
  <si>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</si>
  <si>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</si>
  <si>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</si>
  <si>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</si>
  <si>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</si>
  <si>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</si>
  <si>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</si>
  <si>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</si>
  <si>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</si>
  <si>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</si>
  <si>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</si>
  <si>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</si>
  <si>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</si>
  <si>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</si>
  <si>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</si>
  <si>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</si>
  <si>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</si>
  <si>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</si>
  <si>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</si>
  <si>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</si>
  <si>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</si>
  <si>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</si>
  <si>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</si>
  <si>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</si>
  <si>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</si>
  <si>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</si>
  <si>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</si>
  <si>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</si>
  <si>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</si>
  <si>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</si>
  <si>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</si>
  <si>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</si>
  <si>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</si>
  <si>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</si>
  <si>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</si>
  <si>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</si>
  <si>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</si>
  <si>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</si>
  <si>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</si>
  <si>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</si>
  <si>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</si>
  <si>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</si>
  <si>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</si>
  <si>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</si>
  <si>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</si>
  <si>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</si>
  <si>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</si>
  <si>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</si>
  <si>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</si>
  <si>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</si>
  <si>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</si>
  <si>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</si>
  <si>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</si>
  <si>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</si>
  <si>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</si>
  <si>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</si>
  <si>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</si>
  <si>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</si>
  <si>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</si>
  <si>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</si>
  <si>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</si>
  <si>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</si>
  <si>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</si>
  <si>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</si>
  <si>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</si>
  <si>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</si>
  <si>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</si>
  <si>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</si>
  <si>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</si>
  <si>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</si>
  <si>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</si>
  <si>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Corporate Bond</t>
  </si>
  <si>
    <t>Coupon</t>
  </si>
  <si>
    <t>Bond Rating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</si>
  <si>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</si>
  <si>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</si>
  <si>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</si>
  <si>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</si>
  <si>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</si>
  <si>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</si>
  <si>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</si>
  <si>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</si>
  <si>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</si>
  <si>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</si>
  <si>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</si>
  <si>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</si>
  <si>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</si>
  <si>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</si>
  <si>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</si>
  <si>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</si>
  <si>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</si>
  <si>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</si>
  <si>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</si>
  <si>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</si>
  <si>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</si>
  <si>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</si>
  <si>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</si>
  <si>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</si>
  <si>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</si>
  <si>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</si>
  <si>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</si>
  <si>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</si>
  <si>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</si>
  <si>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</si>
  <si>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</si>
  <si>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</si>
  <si>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</si>
  <si>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</si>
  <si>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</si>
  <si>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</si>
  <si>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</si>
  <si>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</si>
  <si>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</si>
  <si>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</si>
  <si>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</si>
  <si>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</si>
  <si>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</si>
  <si>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</si>
  <si>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</si>
  <si>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</si>
  <si>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</si>
  <si>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</si>
  <si>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</si>
  <si>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</si>
  <si>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</si>
  <si>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</si>
  <si>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</si>
  <si>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</si>
  <si>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</si>
  <si>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</si>
  <si>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</si>
  <si>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</si>
  <si>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</si>
  <si>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</si>
  <si>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</si>
  <si>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</si>
  <si>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</si>
  <si>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</si>
  <si>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</si>
  <si>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</si>
  <si>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</si>
  <si>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</si>
  <si>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</si>
  <si>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</si>
  <si>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</si>
  <si>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</si>
  <si>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</si>
  <si>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</si>
  <si>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</si>
  <si>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</si>
  <si>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</si>
  <si>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</si>
  <si>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</si>
  <si>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</si>
  <si>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</si>
  <si>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</si>
  <si>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</si>
  <si>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</si>
  <si>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</si>
  <si>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</si>
  <si>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</si>
  <si>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</si>
  <si>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</si>
  <si>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</si>
  <si>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</si>
  <si>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</si>
  <si>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</si>
  <si>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</si>
  <si>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</si>
  <si>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</si>
  <si>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</si>
  <si>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</si>
  <si>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</si>
  <si>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</si>
  <si>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</si>
  <si>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</si>
  <si>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</si>
  <si>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</si>
  <si>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</si>
  <si>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</si>
  <si>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</si>
  <si>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</si>
  <si>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</si>
  <si>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</si>
  <si>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</si>
  <si>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</si>
  <si>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</si>
  <si>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</si>
  <si>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</si>
  <si>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</si>
  <si>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</si>
  <si>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</si>
  <si>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</si>
  <si>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</si>
  <si>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</si>
  <si>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</si>
  <si>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</si>
  <si>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</si>
  <si>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</si>
  <si>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</si>
  <si>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</si>
  <si>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</si>
  <si>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</si>
  <si>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</si>
  <si>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</si>
  <si>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</si>
  <si>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</si>
  <si>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</si>
  <si>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</si>
  <si>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</si>
  <si>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</si>
  <si>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</si>
  <si>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</si>
  <si>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</si>
  <si>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</si>
  <si>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</si>
  <si>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</si>
  <si>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</si>
  <si>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</si>
  <si>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</si>
  <si>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</si>
  <si>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</si>
  <si>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</si>
  <si>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</si>
  <si>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</si>
  <si>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</si>
  <si>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</si>
  <si>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</si>
  <si>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</si>
  <si>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</si>
  <si>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</si>
  <si>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</si>
  <si>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</si>
  <si>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</si>
  <si>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</si>
  <si>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</si>
  <si>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</si>
  <si>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</si>
  <si>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</si>
  <si>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</si>
  <si>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</si>
  <si>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</si>
  <si>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</si>
  <si>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</si>
  <si>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</si>
  <si>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</si>
  <si>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</si>
  <si>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</si>
  <si>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</si>
  <si>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</si>
  <si>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</si>
  <si>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</si>
  <si>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</si>
  <si>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</si>
  <si>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</si>
  <si>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</si>
  <si>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</si>
  <si>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</si>
  <si>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</si>
  <si>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</si>
  <si>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</si>
  <si>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</si>
  <si>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</si>
  <si>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</si>
  <si>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</si>
  <si>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</si>
  <si>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</si>
  <si>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</si>
  <si>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</si>
  <si>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</si>
  <si>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</si>
  <si>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</si>
  <si>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</si>
  <si>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</si>
  <si>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</si>
  <si>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</si>
  <si>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</si>
  <si>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</si>
  <si>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</si>
  <si>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</si>
  <si>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</si>
  <si>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</si>
  <si>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</si>
  <si>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</si>
  <si>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</si>
  <si>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</si>
  <si>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</si>
  <si>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</si>
  <si>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</si>
  <si>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</si>
  <si>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</si>
  <si>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</si>
  <si>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</si>
  <si>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</si>
  <si>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</si>
  <si>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</si>
  <si>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</si>
  <si>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</si>
  <si>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</si>
  <si>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</si>
  <si>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</si>
  <si>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</si>
  <si>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</si>
  <si>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</si>
  <si>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</si>
  <si>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</si>
  <si>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</si>
  <si>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</si>
  <si>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</si>
  <si>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</si>
  <si>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</si>
  <si>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</si>
  <si>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</si>
  <si>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</si>
  <si>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</si>
  <si>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</si>
  <si>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</si>
  <si>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</si>
  <si>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</si>
  <si>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</si>
  <si>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</si>
  <si>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</si>
  <si>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</si>
  <si>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</si>
  <si>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</si>
  <si>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</si>
  <si>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</si>
  <si>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</si>
  <si>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</si>
  <si>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</si>
  <si>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</si>
  <si>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</si>
  <si>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</si>
  <si>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</si>
  <si>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</si>
  <si>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</si>
  <si>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</si>
  <si>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</si>
  <si>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</si>
  <si>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</si>
  <si>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</si>
  <si>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</si>
  <si>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</si>
  <si>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</si>
  <si>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</si>
  <si>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</si>
  <si>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</si>
  <si>
    <t>You are a construction company in Mexico.</t>
  </si>
  <si>
    <t>You are about to start a local construction project in 3 months.</t>
  </si>
  <si>
    <t>Your credit is good in Mexico but capital is scarce.</t>
  </si>
  <si>
    <t>Consequently, you can borrow locally at 8%. But that rate could change.</t>
  </si>
  <si>
    <t>Or, you can borrow USD at 6%. But that rate could change.</t>
  </si>
  <si>
    <t>For both approaches, the corresponding banks will want a single bullet repayment 1 year later.</t>
  </si>
  <si>
    <t>How do you finance your project cheaply and hedge your currency risk and rate risk?</t>
  </si>
  <si>
    <t>Click on the yellow cells and select values.</t>
  </si>
  <si>
    <t>For the cash flow in 3 months from now</t>
  </si>
  <si>
    <t>against the</t>
  </si>
  <si>
    <t>For the interest rate in 3 months from now.</t>
  </si>
  <si>
    <t>Enter an agreement to pay</t>
  </si>
  <si>
    <t>for a one year period.</t>
  </si>
  <si>
    <t>For the cash flow in 3 months and 1 year from now</t>
  </si>
  <si>
    <t>You are the same company in Mexico as before.</t>
  </si>
  <si>
    <t>This time banks are willing to give you a 5 year loan, at the rates above, with semi-annual interest payments.</t>
  </si>
  <si>
    <t>to pay</t>
  </si>
  <si>
    <t>for a five year period.</t>
  </si>
  <si>
    <t>For the cash flow in 3 months and 5 years from now</t>
  </si>
  <si>
    <t>You might start a local construction project in 3 months, but you are not sure you it will actually happen.</t>
  </si>
  <si>
    <t>Enter into a forward starting</t>
  </si>
  <si>
    <t>Delta_Reg</t>
  </si>
  <si>
    <t>SA_Calcs1</t>
  </si>
  <si>
    <t>SA_Calcs2</t>
  </si>
  <si>
    <t>Regulatory Delta</t>
  </si>
  <si>
    <t>Starbucks Corp</t>
  </si>
  <si>
    <t>Ticker</t>
  </si>
  <si>
    <t>SBUX 3 02/14/32 Corp</t>
  </si>
  <si>
    <t>BBB+</t>
  </si>
  <si>
    <t>JNJ 2.9 01/15/28 Corp</t>
  </si>
  <si>
    <t>JGB 0.2 03/20/32 #366</t>
  </si>
  <si>
    <t>JPY</t>
  </si>
  <si>
    <t>USD equivalent</t>
  </si>
  <si>
    <t>T1 ³₈ 11/15/31</t>
  </si>
  <si>
    <t>UKT 0 ¹₄ 07/31/31</t>
  </si>
  <si>
    <t>BTPS 2 ½ 12/01/32 Corp</t>
  </si>
  <si>
    <t>EUR</t>
  </si>
  <si>
    <t>Summation Notation</t>
  </si>
  <si>
    <t>Chain Rule</t>
  </si>
  <si>
    <t>Kronecker Delta 1</t>
  </si>
  <si>
    <t>Kronecker Delta 2</t>
  </si>
  <si>
    <t>Calculations</t>
  </si>
  <si>
    <t>VaR_Contribution</t>
  </si>
  <si>
    <t>l</t>
  </si>
  <si>
    <t>Confidence</t>
  </si>
  <si>
    <t>Contribution</t>
  </si>
  <si>
    <t>VarianceVec</t>
  </si>
  <si>
    <t>CovVec'</t>
  </si>
  <si>
    <t>covmat</t>
  </si>
  <si>
    <t>volmat</t>
  </si>
  <si>
    <t>rho</t>
  </si>
  <si>
    <t>v</t>
  </si>
  <si>
    <t>Marginal_Risk</t>
  </si>
  <si>
    <t>Contributions</t>
  </si>
  <si>
    <t>Case</t>
  </si>
  <si>
    <t>RiskWeights</t>
  </si>
  <si>
    <t>Questions</t>
  </si>
  <si>
    <t>Prices</t>
  </si>
  <si>
    <t>Readings</t>
  </si>
  <si>
    <t>AssetList</t>
  </si>
  <si>
    <t>RiskContribution</t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</si>
  <si>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</si>
  <si>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</si>
  <si>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</si>
  <si>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</si>
  <si>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Current Notional</t>
  </si>
  <si>
    <t>Description</t>
  </si>
  <si>
    <t>Apple</t>
  </si>
  <si>
    <t>Equity</t>
  </si>
  <si>
    <t>100MM</t>
  </si>
  <si>
    <t>Apple Stock</t>
  </si>
  <si>
    <t>ABC_Stock</t>
  </si>
  <si>
    <t>New to market mysterious position. Your market risk depart assigned a beta to S&amp;P of 1.7.</t>
  </si>
  <si>
    <t>US Treasury Bill</t>
  </si>
  <si>
    <t>Gov't Bond</t>
  </si>
  <si>
    <t>2 Years until maturity at a yield of 0.24%.</t>
  </si>
  <si>
    <t>US Treasury Note</t>
  </si>
  <si>
    <t>10 Years until maturity at a yield 1.97%.</t>
  </si>
  <si>
    <t>US Treasury Bond</t>
  </si>
  <si>
    <t>20 Years until maturity at a yield of 2.69%.</t>
  </si>
  <si>
    <t>Apple Option</t>
  </si>
  <si>
    <t>Equity Option</t>
  </si>
  <si>
    <t>The option to buy Apple shares struck at 100MM worth of Apple at-the-money.</t>
  </si>
  <si>
    <t>Infer a covariance matrix for the positions and calculate the portfolio variance, risk contributions, 95% VaR and VaR Contributions, and Incremental VAR for 1MM.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</si>
</sst>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theme="1"/>
      <name val="Calibri"/>
      <family val="2"/>
    </font>
    <font>
      <sz val="20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08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0" fontId="4" fillId="10" borderId="0" xfId="3" applyFill="1"/>
    <xf numFmtId="0" fontId="28" fillId="11" borderId="0" xfId="0" applyFont="1" applyFill="1"/>
    <xf numFmtId="0" fontId="1" fillId="7" borderId="0" xfId="0" applyFont="1" applyFill="1"/>
    <xf numFmtId="0" fontId="29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1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2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2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4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1" fillId="13" borderId="0" xfId="0" applyFont="1" applyFill="1"/>
    <xf numFmtId="0" fontId="4" fillId="13" borderId="0" xfId="3" applyFill="1"/>
    <xf numFmtId="166" fontId="1" fillId="2" borderId="14" xfId="9" applyNumberFormat="1" applyFont="1" applyFill="1" applyBorder="1" applyAlignment="1">
      <alignment horizontal="right"/>
    </xf>
    <xf numFmtId="0" fontId="35" fillId="14" borderId="0" xfId="0" applyFont="1" applyFill="1" applyAlignment="1">
      <alignment horizontal="right"/>
    </xf>
    <xf numFmtId="0" fontId="1" fillId="2" borderId="5" xfId="0" applyFont="1" applyFill="1" applyBorder="1" applyAlignment="1">
      <alignment horizontal="center" shrinkToFit="1"/>
    </xf>
    <xf numFmtId="0" fontId="1" fillId="2" borderId="7" xfId="0" applyFont="1" applyFill="1" applyBorder="1" applyAlignment="1">
      <alignment horizontal="center" shrinkToFit="1"/>
    </xf>
    <xf numFmtId="0" fontId="1" fillId="2" borderId="11" xfId="0" applyFont="1" applyFill="1" applyBorder="1" applyAlignment="1">
      <alignment horizontal="center" shrinkToFit="1"/>
    </xf>
    <xf numFmtId="14" fontId="35" fillId="14" borderId="0" xfId="0" applyNumberFormat="1" applyFont="1" applyFill="1"/>
    <xf numFmtId="0" fontId="36" fillId="2" borderId="5" xfId="0" applyFont="1" applyFill="1" applyBorder="1"/>
    <xf numFmtId="0" fontId="36" fillId="2" borderId="7" xfId="0" applyFont="1" applyFill="1" applyBorder="1"/>
    <xf numFmtId="0" fontId="37" fillId="2" borderId="5" xfId="0" applyFont="1" applyFill="1" applyBorder="1"/>
    <xf numFmtId="0" fontId="37" fillId="2" borderId="7" xfId="0" applyFont="1" applyFill="1" applyBorder="1"/>
    <xf numFmtId="0" fontId="37" fillId="2" borderId="11" xfId="0" applyFont="1" applyFill="1" applyBorder="1"/>
    <xf numFmtId="0" fontId="36" fillId="2" borderId="11" xfId="0" applyFont="1" applyFill="1" applyBorder="1"/>
    <xf numFmtId="0" fontId="35" fillId="14" borderId="11" xfId="0" applyFont="1" applyFill="1" applyBorder="1"/>
    <xf numFmtId="0" fontId="36" fillId="2" borderId="12" xfId="0" applyFont="1" applyFill="1" applyBorder="1"/>
    <xf numFmtId="0" fontId="36" fillId="2" borderId="13" xfId="0" applyFont="1" applyFill="1" applyBorder="1"/>
    <xf numFmtId="0" fontId="37" fillId="2" borderId="12" xfId="0" applyFont="1" applyFill="1" applyBorder="1"/>
    <xf numFmtId="0" fontId="37" fillId="2" borderId="13" xfId="0" applyFont="1" applyFill="1" applyBorder="1"/>
    <xf numFmtId="0" fontId="37" fillId="2" borderId="14" xfId="0" applyFont="1" applyFill="1" applyBorder="1"/>
    <xf numFmtId="0" fontId="36" fillId="2" borderId="14" xfId="0" applyFont="1" applyFill="1" applyBorder="1"/>
    <xf numFmtId="0" fontId="35" fillId="14" borderId="14" xfId="0" applyFont="1" applyFill="1" applyBorder="1"/>
    <xf numFmtId="0" fontId="36" fillId="2" borderId="8" xfId="0" applyFont="1" applyFill="1" applyBorder="1"/>
    <xf numFmtId="0" fontId="36" fillId="2" borderId="10" xfId="0" applyFont="1" applyFill="1" applyBorder="1"/>
    <xf numFmtId="0" fontId="37" fillId="2" borderId="8" xfId="0" applyFont="1" applyFill="1" applyBorder="1"/>
    <xf numFmtId="0" fontId="37" fillId="2" borderId="10" xfId="0" applyFont="1" applyFill="1" applyBorder="1"/>
    <xf numFmtId="0" fontId="37" fillId="2" borderId="15" xfId="0" applyFont="1" applyFill="1" applyBorder="1"/>
    <xf numFmtId="0" fontId="36" fillId="2" borderId="15" xfId="0" applyFont="1" applyFill="1" applyBorder="1"/>
    <xf numFmtId="0" fontId="35" fillId="14" borderId="15" xfId="0" applyFont="1" applyFill="1" applyBorder="1"/>
    <xf numFmtId="0" fontId="7" fillId="2" borderId="0" xfId="0" applyFont="1" applyFill="1" applyAlignment="1">
      <alignment horizontal="right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1.xml"/><Relationship Id="rId68" Type="http://schemas.openxmlformats.org/officeDocument/2006/relationships/externalLink" Target="externalLinks/externalLink16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1.xml"/><Relationship Id="rId58" Type="http://schemas.openxmlformats.org/officeDocument/2006/relationships/externalLink" Target="externalLinks/externalLink6.xml"/><Relationship Id="rId74" Type="http://schemas.openxmlformats.org/officeDocument/2006/relationships/externalLink" Target="externalLinks/externalLink22.xml"/><Relationship Id="rId79" Type="http://schemas.openxmlformats.org/officeDocument/2006/relationships/externalLink" Target="externalLinks/externalLink27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4.xml"/><Relationship Id="rId64" Type="http://schemas.openxmlformats.org/officeDocument/2006/relationships/externalLink" Target="externalLinks/externalLink12.xml"/><Relationship Id="rId69" Type="http://schemas.openxmlformats.org/officeDocument/2006/relationships/externalLink" Target="externalLinks/externalLink17.xml"/><Relationship Id="rId77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0.xml"/><Relationship Id="rId80" Type="http://schemas.openxmlformats.org/officeDocument/2006/relationships/externalLink" Target="externalLinks/externalLink28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7.xml"/><Relationship Id="rId67" Type="http://schemas.openxmlformats.org/officeDocument/2006/relationships/externalLink" Target="externalLinks/externalLink1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2.xml"/><Relationship Id="rId62" Type="http://schemas.openxmlformats.org/officeDocument/2006/relationships/externalLink" Target="externalLinks/externalLink10.xml"/><Relationship Id="rId70" Type="http://schemas.openxmlformats.org/officeDocument/2006/relationships/externalLink" Target="externalLinks/externalLink18.xml"/><Relationship Id="rId75" Type="http://schemas.openxmlformats.org/officeDocument/2006/relationships/externalLink" Target="externalLinks/externalLink23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8.xml"/><Relationship Id="rId65" Type="http://schemas.openxmlformats.org/officeDocument/2006/relationships/externalLink" Target="externalLinks/externalLink13.xml"/><Relationship Id="rId73" Type="http://schemas.openxmlformats.org/officeDocument/2006/relationships/externalLink" Target="externalLinks/externalLink21.xml"/><Relationship Id="rId78" Type="http://schemas.openxmlformats.org/officeDocument/2006/relationships/externalLink" Target="externalLinks/externalLink26.xml"/><Relationship Id="rId81" Type="http://schemas.openxmlformats.org/officeDocument/2006/relationships/externalLink" Target="externalLinks/externalLink29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3.xml"/><Relationship Id="rId76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4.xml"/><Relationship Id="rId87" Type="http://schemas.openxmlformats.org/officeDocument/2006/relationships/calcChain" Target="calcChain.xml"/><Relationship Id="rId61" Type="http://schemas.openxmlformats.org/officeDocument/2006/relationships/externalLink" Target="externalLinks/externalLink9.xml"/><Relationship Id="rId82" Type="http://schemas.openxmlformats.org/officeDocument/2006/relationships/externalLink" Target="externalLinks/externalLink3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3.2983827097363708E-2</c:v>
                </c:pt>
                <c:pt idx="2">
                  <c:v>3.6493469729133345E-2</c:v>
                </c:pt>
                <c:pt idx="3">
                  <c:v>5.3911983138001371E-2</c:v>
                </c:pt>
                <c:pt idx="4">
                  <c:v>5.521271550961581E-2</c:v>
                </c:pt>
                <c:pt idx="5">
                  <c:v>5.4604835610172035E-2</c:v>
                </c:pt>
                <c:pt idx="6">
                  <c:v>5.4226773544011689E-2</c:v>
                </c:pt>
                <c:pt idx="7">
                  <c:v>5.5352600473469488E-2</c:v>
                </c:pt>
                <c:pt idx="8">
                  <c:v>7.5026661087550101E-2</c:v>
                </c:pt>
                <c:pt idx="9">
                  <c:v>9.5138230471263366E-2</c:v>
                </c:pt>
                <c:pt idx="10">
                  <c:v>9.2551376720350909E-2</c:v>
                </c:pt>
                <c:pt idx="11">
                  <c:v>8.2815916150835098E-2</c:v>
                </c:pt>
                <c:pt idx="12">
                  <c:v>7.3418685778750783E-2</c:v>
                </c:pt>
                <c:pt idx="13">
                  <c:v>7.2746277850333455E-2</c:v>
                </c:pt>
                <c:pt idx="14">
                  <c:v>7.2324402784205974E-2</c:v>
                </c:pt>
                <c:pt idx="15">
                  <c:v>6.8855128737956309E-2</c:v>
                </c:pt>
                <c:pt idx="16">
                  <c:v>6.8724998518092065E-2</c:v>
                </c:pt>
                <c:pt idx="17">
                  <c:v>6.7435562583048517E-2</c:v>
                </c:pt>
                <c:pt idx="18">
                  <c:v>6.4130499177126751E-2</c:v>
                </c:pt>
                <c:pt idx="19">
                  <c:v>4.6003898780457096E-2</c:v>
                </c:pt>
                <c:pt idx="20">
                  <c:v>4.4714111577054606E-2</c:v>
                </c:pt>
                <c:pt idx="21">
                  <c:v>5.2236883721799979E-2</c:v>
                </c:pt>
                <c:pt idx="22">
                  <c:v>5.1552613975801076E-2</c:v>
                </c:pt>
                <c:pt idx="23">
                  <c:v>5.2675329991509152E-2</c:v>
                </c:pt>
                <c:pt idx="24">
                  <c:v>4.7232389812089076E-2</c:v>
                </c:pt>
                <c:pt idx="25">
                  <c:v>5.0105159479969019E-2</c:v>
                </c:pt>
                <c:pt idx="26">
                  <c:v>5.0668925537306231E-2</c:v>
                </c:pt>
                <c:pt idx="27">
                  <c:v>4.6250328231233394E-2</c:v>
                </c:pt>
                <c:pt idx="28">
                  <c:v>4.5777659051667904E-2</c:v>
                </c:pt>
                <c:pt idx="29">
                  <c:v>3.8679253604539492E-2</c:v>
                </c:pt>
                <c:pt idx="30">
                  <c:v>3.8724796333983111E-2</c:v>
                </c:pt>
                <c:pt idx="31">
                  <c:v>3.334310342575119E-2</c:v>
                </c:pt>
                <c:pt idx="32">
                  <c:v>3.2935687655082604E-2</c:v>
                </c:pt>
                <c:pt idx="33">
                  <c:v>2.0529368674550852E-2</c:v>
                </c:pt>
                <c:pt idx="34">
                  <c:v>4.3045131616062181E-2</c:v>
                </c:pt>
                <c:pt idx="35">
                  <c:v>4.1569061850347894E-2</c:v>
                </c:pt>
                <c:pt idx="36">
                  <c:v>4.3012890902898129E-2</c:v>
                </c:pt>
                <c:pt idx="37">
                  <c:v>4.3056232107759405E-2</c:v>
                </c:pt>
                <c:pt idx="38">
                  <c:v>4.5904916976504673E-2</c:v>
                </c:pt>
                <c:pt idx="39">
                  <c:v>4.5823005495577246E-2</c:v>
                </c:pt>
                <c:pt idx="40">
                  <c:v>4.6048467900732554E-2</c:v>
                </c:pt>
                <c:pt idx="41">
                  <c:v>4.7024889810087664E-2</c:v>
                </c:pt>
                <c:pt idx="42">
                  <c:v>4.6472823475147661E-2</c:v>
                </c:pt>
                <c:pt idx="43">
                  <c:v>4.5520320516973876E-2</c:v>
                </c:pt>
                <c:pt idx="44">
                  <c:v>3.4664559373340738E-2</c:v>
                </c:pt>
                <c:pt idx="45">
                  <c:v>3.4968348137726965E-2</c:v>
                </c:pt>
                <c:pt idx="46">
                  <c:v>3.2829895262266699E-2</c:v>
                </c:pt>
                <c:pt idx="47">
                  <c:v>3.5457868977902741E-2</c:v>
                </c:pt>
                <c:pt idx="48">
                  <c:v>5.1805946252487634E-2</c:v>
                </c:pt>
                <c:pt idx="49">
                  <c:v>5.6968153797659522E-2</c:v>
                </c:pt>
                <c:pt idx="50">
                  <c:v>6.4994372817390816E-2</c:v>
                </c:pt>
                <c:pt idx="51">
                  <c:v>6.3566726128425774E-2</c:v>
                </c:pt>
                <c:pt idx="52">
                  <c:v>6.5600457319556507E-2</c:v>
                </c:pt>
                <c:pt idx="53">
                  <c:v>6.6393805118530977E-2</c:v>
                </c:pt>
                <c:pt idx="54">
                  <c:v>6.8140958956903391E-2</c:v>
                </c:pt>
                <c:pt idx="55">
                  <c:v>7.324917909428616E-2</c:v>
                </c:pt>
                <c:pt idx="56">
                  <c:v>7.3069570452107241E-2</c:v>
                </c:pt>
                <c:pt idx="57">
                  <c:v>7.7739171269622279E-2</c:v>
                </c:pt>
                <c:pt idx="58">
                  <c:v>6.8090735286340826E-2</c:v>
                </c:pt>
                <c:pt idx="59">
                  <c:v>7.4157167452200731E-2</c:v>
                </c:pt>
                <c:pt idx="60">
                  <c:v>6.8557318051372676E-2</c:v>
                </c:pt>
                <c:pt idx="61">
                  <c:v>6.7905481174890495E-2</c:v>
                </c:pt>
                <c:pt idx="62">
                  <c:v>6.7976735823350218E-2</c:v>
                </c:pt>
                <c:pt idx="63">
                  <c:v>6.5950836042223723E-2</c:v>
                </c:pt>
                <c:pt idx="64">
                  <c:v>7.1761990260865771E-2</c:v>
                </c:pt>
                <c:pt idx="65">
                  <c:v>6.7015720158432268E-2</c:v>
                </c:pt>
                <c:pt idx="66">
                  <c:v>6.6592439639554329E-2</c:v>
                </c:pt>
                <c:pt idx="67">
                  <c:v>6.1493915729243204E-2</c:v>
                </c:pt>
                <c:pt idx="68">
                  <c:v>6.7805779943438685E-2</c:v>
                </c:pt>
                <c:pt idx="69">
                  <c:v>5.9658233409397875E-2</c:v>
                </c:pt>
                <c:pt idx="70">
                  <c:v>5.7788862372083742E-2</c:v>
                </c:pt>
                <c:pt idx="71">
                  <c:v>5.7741212049871746E-2</c:v>
                </c:pt>
                <c:pt idx="72">
                  <c:v>5.3859461554298986E-2</c:v>
                </c:pt>
                <c:pt idx="73">
                  <c:v>6.5834604128804236E-2</c:v>
                </c:pt>
                <c:pt idx="74">
                  <c:v>5.8777953660435964E-2</c:v>
                </c:pt>
                <c:pt idx="75">
                  <c:v>5.6878949954427417E-2</c:v>
                </c:pt>
                <c:pt idx="76">
                  <c:v>5.7761416381628621E-2</c:v>
                </c:pt>
                <c:pt idx="77">
                  <c:v>5.7734969626720985E-2</c:v>
                </c:pt>
                <c:pt idx="78">
                  <c:v>5.9324308515839023E-2</c:v>
                </c:pt>
                <c:pt idx="79">
                  <c:v>5.9548756550830334E-2</c:v>
                </c:pt>
                <c:pt idx="80">
                  <c:v>7.3682539821971954E-2</c:v>
                </c:pt>
                <c:pt idx="81">
                  <c:v>7.3931268701215441E-2</c:v>
                </c:pt>
                <c:pt idx="82">
                  <c:v>8.8931016557721093E-2</c:v>
                </c:pt>
                <c:pt idx="83">
                  <c:v>7.8613979074102142E-2</c:v>
                </c:pt>
                <c:pt idx="84">
                  <c:v>7.8737953033876484E-2</c:v>
                </c:pt>
                <c:pt idx="85">
                  <c:v>8.1032788687357526E-2</c:v>
                </c:pt>
                <c:pt idx="86">
                  <c:v>9.6996233100168014E-2</c:v>
                </c:pt>
                <c:pt idx="87">
                  <c:v>9.7428073122098016E-2</c:v>
                </c:pt>
                <c:pt idx="88">
                  <c:v>8.3771882495827982E-2</c:v>
                </c:pt>
                <c:pt idx="89">
                  <c:v>8.1271972918152635E-2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6.1599760421728357E-2</c:v>
                </c:pt>
                <c:pt idx="2">
                  <c:v>7.8416505918133955E-2</c:v>
                </c:pt>
                <c:pt idx="3">
                  <c:v>8.9382917093332293E-2</c:v>
                </c:pt>
                <c:pt idx="4">
                  <c:v>9.4857648974873421E-2</c:v>
                </c:pt>
                <c:pt idx="5">
                  <c:v>9.8281700663425717E-2</c:v>
                </c:pt>
                <c:pt idx="6">
                  <c:v>9.6698700664631404E-2</c:v>
                </c:pt>
                <c:pt idx="7">
                  <c:v>8.6771059386226548E-2</c:v>
                </c:pt>
                <c:pt idx="8">
                  <c:v>7.1090068647681137E-2</c:v>
                </c:pt>
                <c:pt idx="9">
                  <c:v>4.9664346234956434E-2</c:v>
                </c:pt>
                <c:pt idx="10">
                  <c:v>3.5774102133203395E-2</c:v>
                </c:pt>
                <c:pt idx="11">
                  <c:v>3.4303875358595935E-2</c:v>
                </c:pt>
                <c:pt idx="12">
                  <c:v>4.417831531097214E-2</c:v>
                </c:pt>
                <c:pt idx="13">
                  <c:v>5.0611019603492853E-2</c:v>
                </c:pt>
                <c:pt idx="14">
                  <c:v>6.2444057642146354E-2</c:v>
                </c:pt>
                <c:pt idx="15">
                  <c:v>7.1472405375986134E-2</c:v>
                </c:pt>
                <c:pt idx="16">
                  <c:v>7.0557140114507602E-2</c:v>
                </c:pt>
                <c:pt idx="17">
                  <c:v>6.399924996824001E-2</c:v>
                </c:pt>
                <c:pt idx="18">
                  <c:v>4.7701728115777296E-2</c:v>
                </c:pt>
                <c:pt idx="19">
                  <c:v>3.6568425476529588E-2</c:v>
                </c:pt>
                <c:pt idx="20">
                  <c:v>2.9407222246971784E-2</c:v>
                </c:pt>
                <c:pt idx="21">
                  <c:v>2.3251499277678601E-2</c:v>
                </c:pt>
                <c:pt idx="22">
                  <c:v>2.0023775615034687E-2</c:v>
                </c:pt>
                <c:pt idx="23">
                  <c:v>1.5034684570496537E-2</c:v>
                </c:pt>
                <c:pt idx="24">
                  <c:v>2.0770595272817799E-2</c:v>
                </c:pt>
                <c:pt idx="25">
                  <c:v>1.7869573508981822E-2</c:v>
                </c:pt>
                <c:pt idx="26">
                  <c:v>1.7708473321819143E-2</c:v>
                </c:pt>
                <c:pt idx="27">
                  <c:v>1.9805133988109021E-2</c:v>
                </c:pt>
                <c:pt idx="28">
                  <c:v>2.1497978852144377E-2</c:v>
                </c:pt>
                <c:pt idx="29">
                  <c:v>2.5713020223244454E-2</c:v>
                </c:pt>
                <c:pt idx="30">
                  <c:v>3.2515972432927281E-2</c:v>
                </c:pt>
                <c:pt idx="31">
                  <c:v>3.6897446019406789E-2</c:v>
                </c:pt>
                <c:pt idx="32">
                  <c:v>3.8571744629310373E-2</c:v>
                </c:pt>
                <c:pt idx="33">
                  <c:v>3.8503477473176541E-2</c:v>
                </c:pt>
                <c:pt idx="34">
                  <c:v>3.0412977362473913E-2</c:v>
                </c:pt>
                <c:pt idx="35">
                  <c:v>2.4948363967208956E-2</c:v>
                </c:pt>
                <c:pt idx="36">
                  <c:v>1.8021688357688755E-2</c:v>
                </c:pt>
                <c:pt idx="37">
                  <c:v>1.7139735846799543E-2</c:v>
                </c:pt>
                <c:pt idx="38">
                  <c:v>1.7690798273019066E-2</c:v>
                </c:pt>
                <c:pt idx="39">
                  <c:v>1.7666984697569315E-2</c:v>
                </c:pt>
                <c:pt idx="40">
                  <c:v>2.1907655981205705E-2</c:v>
                </c:pt>
                <c:pt idx="41">
                  <c:v>2.0817364904104886E-2</c:v>
                </c:pt>
                <c:pt idx="42">
                  <c:v>2.0185917153903624E-2</c:v>
                </c:pt>
                <c:pt idx="43">
                  <c:v>1.8084765949950819E-2</c:v>
                </c:pt>
                <c:pt idx="44">
                  <c:v>1.5682685379622426E-2</c:v>
                </c:pt>
                <c:pt idx="45">
                  <c:v>2.0208790299441309E-2</c:v>
                </c:pt>
                <c:pt idx="46">
                  <c:v>2.1590668609106224E-2</c:v>
                </c:pt>
                <c:pt idx="47">
                  <c:v>2.1947196409782696E-2</c:v>
                </c:pt>
                <c:pt idx="48">
                  <c:v>2.0079580294058381E-2</c:v>
                </c:pt>
                <c:pt idx="49">
                  <c:v>2.8446031517827656E-2</c:v>
                </c:pt>
                <c:pt idx="50">
                  <c:v>2.4900362657367007E-2</c:v>
                </c:pt>
                <c:pt idx="51">
                  <c:v>2.7045609140027023E-2</c:v>
                </c:pt>
                <c:pt idx="52">
                  <c:v>2.933236527716503E-2</c:v>
                </c:pt>
                <c:pt idx="53">
                  <c:v>3.1247220111314804E-2</c:v>
                </c:pt>
                <c:pt idx="54">
                  <c:v>3.4029089999842846E-2</c:v>
                </c:pt>
                <c:pt idx="55">
                  <c:v>3.0844128850997431E-2</c:v>
                </c:pt>
                <c:pt idx="56">
                  <c:v>2.7039839570987836E-2</c:v>
                </c:pt>
                <c:pt idx="57">
                  <c:v>2.2252393408085568E-2</c:v>
                </c:pt>
                <c:pt idx="58">
                  <c:v>2.1468527471375586E-2</c:v>
                </c:pt>
                <c:pt idx="59">
                  <c:v>3.4762765359595472E-2</c:v>
                </c:pt>
                <c:pt idx="60">
                  <c:v>3.6873427968063831E-2</c:v>
                </c:pt>
                <c:pt idx="61">
                  <c:v>4.0629662161776034E-2</c:v>
                </c:pt>
                <c:pt idx="62">
                  <c:v>4.2439192828766605E-2</c:v>
                </c:pt>
                <c:pt idx="63">
                  <c:v>4.4219558177122656E-2</c:v>
                </c:pt>
                <c:pt idx="64">
                  <c:v>3.8782166723692529E-2</c:v>
                </c:pt>
                <c:pt idx="65">
                  <c:v>3.3409240126717817E-2</c:v>
                </c:pt>
                <c:pt idx="66">
                  <c:v>2.9248602807548093E-2</c:v>
                </c:pt>
                <c:pt idx="67">
                  <c:v>1.9998773232487978E-2</c:v>
                </c:pt>
                <c:pt idx="68">
                  <c:v>1.6646138287435493E-2</c:v>
                </c:pt>
                <c:pt idx="69">
                  <c:v>2.6096019381581726E-2</c:v>
                </c:pt>
                <c:pt idx="70">
                  <c:v>3.4370074695698985E-2</c:v>
                </c:pt>
                <c:pt idx="71">
                  <c:v>3.4595012079685399E-2</c:v>
                </c:pt>
                <c:pt idx="72">
                  <c:v>3.3939429530294177E-2</c:v>
                </c:pt>
                <c:pt idx="73">
                  <c:v>3.3152646821120652E-2</c:v>
                </c:pt>
                <c:pt idx="74">
                  <c:v>3.9320861528496565E-2</c:v>
                </c:pt>
                <c:pt idx="75">
                  <c:v>4.3385836265826733E-2</c:v>
                </c:pt>
                <c:pt idx="76">
                  <c:v>4.9203098712485717E-2</c:v>
                </c:pt>
                <c:pt idx="77">
                  <c:v>5.9942583753507798E-2</c:v>
                </c:pt>
                <c:pt idx="78">
                  <c:v>7.0030999685633116E-2</c:v>
                </c:pt>
                <c:pt idx="79">
                  <c:v>7.2571114892761343E-2</c:v>
                </c:pt>
                <c:pt idx="80">
                  <c:v>6.7306729670983445E-2</c:v>
                </c:pt>
                <c:pt idx="81">
                  <c:v>5.8870025013052614E-2</c:v>
                </c:pt>
                <c:pt idx="82">
                  <c:v>4.5809884285387126E-2</c:v>
                </c:pt>
                <c:pt idx="83">
                  <c:v>3.9218887257111291E-2</c:v>
                </c:pt>
                <c:pt idx="84">
                  <c:v>3.5847406226071923E-2</c:v>
                </c:pt>
                <c:pt idx="85">
                  <c:v>2.7236102194487067E-2</c:v>
                </c:pt>
                <c:pt idx="86">
                  <c:v>1.5977552599418396E-2</c:v>
                </c:pt>
                <c:pt idx="87">
                  <c:v>1.4523917823946303E-2</c:v>
                </c:pt>
                <c:pt idx="88">
                  <c:v>1.6064782022059205E-2</c:v>
                </c:pt>
                <c:pt idx="89">
                  <c:v>1.7955948598733298E-2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jp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2.xml"/><Relationship Id="rId21" Type="http://schemas.openxmlformats.org/officeDocument/2006/relationships/customXml" Target="../ink/ink14.xml"/><Relationship Id="rId42" Type="http://schemas.openxmlformats.org/officeDocument/2006/relationships/image" Target="../media/image27.png"/><Relationship Id="rId63" Type="http://schemas.openxmlformats.org/officeDocument/2006/relationships/customXml" Target="../ink/ink35.xml"/><Relationship Id="rId84" Type="http://schemas.openxmlformats.org/officeDocument/2006/relationships/image" Target="../media/image48.png"/><Relationship Id="rId138" Type="http://schemas.openxmlformats.org/officeDocument/2006/relationships/image" Target="../media/image76.png"/><Relationship Id="rId159" Type="http://schemas.openxmlformats.org/officeDocument/2006/relationships/customXml" Target="../ink/ink83.xml"/><Relationship Id="rId170" Type="http://schemas.openxmlformats.org/officeDocument/2006/relationships/image" Target="../media/image92.png"/><Relationship Id="rId191" Type="http://schemas.openxmlformats.org/officeDocument/2006/relationships/customXml" Target="../ink/ink99.xml"/><Relationship Id="rId107" Type="http://schemas.openxmlformats.org/officeDocument/2006/relationships/customXml" Target="../ink/ink57.xml"/><Relationship Id="rId11" Type="http://schemas.openxmlformats.org/officeDocument/2006/relationships/customXml" Target="../ink/ink9.xml"/><Relationship Id="rId32" Type="http://schemas.openxmlformats.org/officeDocument/2006/relationships/image" Target="../media/image22.png"/><Relationship Id="rId53" Type="http://schemas.openxmlformats.org/officeDocument/2006/relationships/customXml" Target="../ink/ink30.xml"/><Relationship Id="rId74" Type="http://schemas.openxmlformats.org/officeDocument/2006/relationships/image" Target="../media/image43.png"/><Relationship Id="rId128" Type="http://schemas.openxmlformats.org/officeDocument/2006/relationships/image" Target="../media/image71.png"/><Relationship Id="rId149" Type="http://schemas.openxmlformats.org/officeDocument/2006/relationships/customXml" Target="../ink/ink78.xml"/><Relationship Id="rId5" Type="http://schemas.openxmlformats.org/officeDocument/2006/relationships/customXml" Target="../ink/ink6.xml"/><Relationship Id="rId95" Type="http://schemas.openxmlformats.org/officeDocument/2006/relationships/customXml" Target="../ink/ink51.xml"/><Relationship Id="rId160" Type="http://schemas.openxmlformats.org/officeDocument/2006/relationships/image" Target="../media/image87.png"/><Relationship Id="rId181" Type="http://schemas.openxmlformats.org/officeDocument/2006/relationships/customXml" Target="../ink/ink94.xml"/><Relationship Id="rId22" Type="http://schemas.openxmlformats.org/officeDocument/2006/relationships/image" Target="../media/image17.png"/><Relationship Id="rId43" Type="http://schemas.openxmlformats.org/officeDocument/2006/relationships/customXml" Target="../ink/ink25.xml"/><Relationship Id="rId64" Type="http://schemas.openxmlformats.org/officeDocument/2006/relationships/image" Target="../media/image38.png"/><Relationship Id="rId118" Type="http://schemas.openxmlformats.org/officeDocument/2006/relationships/image" Target="../media/image66.png"/><Relationship Id="rId139" Type="http://schemas.openxmlformats.org/officeDocument/2006/relationships/customXml" Target="../ink/ink73.xml"/><Relationship Id="rId85" Type="http://schemas.openxmlformats.org/officeDocument/2006/relationships/customXml" Target="../ink/ink46.xml"/><Relationship Id="rId150" Type="http://schemas.openxmlformats.org/officeDocument/2006/relationships/image" Target="../media/image82.png"/><Relationship Id="rId171" Type="http://schemas.openxmlformats.org/officeDocument/2006/relationships/customXml" Target="../ink/ink89.xml"/><Relationship Id="rId192" Type="http://schemas.openxmlformats.org/officeDocument/2006/relationships/image" Target="../media/image103.png"/><Relationship Id="rId12" Type="http://schemas.openxmlformats.org/officeDocument/2006/relationships/image" Target="../media/image12.png"/><Relationship Id="rId33" Type="http://schemas.openxmlformats.org/officeDocument/2006/relationships/customXml" Target="../ink/ink20.xml"/><Relationship Id="rId108" Type="http://schemas.openxmlformats.org/officeDocument/2006/relationships/image" Target="../media/image61.png"/><Relationship Id="rId129" Type="http://schemas.openxmlformats.org/officeDocument/2006/relationships/customXml" Target="../ink/ink68.xml"/><Relationship Id="rId54" Type="http://schemas.openxmlformats.org/officeDocument/2006/relationships/image" Target="../media/image33.png"/><Relationship Id="rId75" Type="http://schemas.openxmlformats.org/officeDocument/2006/relationships/customXml" Target="../ink/ink41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84.xml"/><Relationship Id="rId182" Type="http://schemas.openxmlformats.org/officeDocument/2006/relationships/image" Target="../media/image98.png"/><Relationship Id="rId6" Type="http://schemas.openxmlformats.org/officeDocument/2006/relationships/image" Target="../media/image910.png"/><Relationship Id="rId23" Type="http://schemas.openxmlformats.org/officeDocument/2006/relationships/customXml" Target="../ink/ink15.xml"/><Relationship Id="rId119" Type="http://schemas.openxmlformats.org/officeDocument/2006/relationships/customXml" Target="../ink/ink63.xml"/><Relationship Id="rId44" Type="http://schemas.openxmlformats.org/officeDocument/2006/relationships/image" Target="../media/image28.png"/><Relationship Id="rId65" Type="http://schemas.openxmlformats.org/officeDocument/2006/relationships/customXml" Target="../ink/ink36.xml"/><Relationship Id="rId86" Type="http://schemas.openxmlformats.org/officeDocument/2006/relationships/image" Target="../media/image49.png"/><Relationship Id="rId130" Type="http://schemas.openxmlformats.org/officeDocument/2006/relationships/image" Target="../media/image72.png"/><Relationship Id="rId151" Type="http://schemas.openxmlformats.org/officeDocument/2006/relationships/customXml" Target="../ink/ink79.xml"/><Relationship Id="rId172" Type="http://schemas.openxmlformats.org/officeDocument/2006/relationships/image" Target="../media/image93.png"/><Relationship Id="rId193" Type="http://schemas.openxmlformats.org/officeDocument/2006/relationships/customXml" Target="../ink/ink100.xml"/><Relationship Id="rId13" Type="http://schemas.openxmlformats.org/officeDocument/2006/relationships/customXml" Target="../ink/ink10.xml"/><Relationship Id="rId109" Type="http://schemas.openxmlformats.org/officeDocument/2006/relationships/customXml" Target="../ink/ink58.xml"/><Relationship Id="rId34" Type="http://schemas.openxmlformats.org/officeDocument/2006/relationships/image" Target="../media/image23.png"/><Relationship Id="rId55" Type="http://schemas.openxmlformats.org/officeDocument/2006/relationships/customXml" Target="../ink/ink31.xml"/><Relationship Id="rId76" Type="http://schemas.openxmlformats.org/officeDocument/2006/relationships/image" Target="../media/image44.png"/><Relationship Id="rId97" Type="http://schemas.openxmlformats.org/officeDocument/2006/relationships/customXml" Target="../ink/ink52.xml"/><Relationship Id="rId120" Type="http://schemas.openxmlformats.org/officeDocument/2006/relationships/image" Target="../media/image67.png"/><Relationship Id="rId141" Type="http://schemas.openxmlformats.org/officeDocument/2006/relationships/customXml" Target="../ink/ink74.xml"/><Relationship Id="rId7" Type="http://schemas.openxmlformats.org/officeDocument/2006/relationships/customXml" Target="../ink/ink7.xml"/><Relationship Id="rId162" Type="http://schemas.openxmlformats.org/officeDocument/2006/relationships/image" Target="../media/image88.png"/><Relationship Id="rId183" Type="http://schemas.openxmlformats.org/officeDocument/2006/relationships/customXml" Target="../ink/ink95.xml"/><Relationship Id="rId2" Type="http://schemas.openxmlformats.org/officeDocument/2006/relationships/image" Target="../media/image710.png"/><Relationship Id="rId29" Type="http://schemas.openxmlformats.org/officeDocument/2006/relationships/customXml" Target="../ink/ink18.xml"/><Relationship Id="rId24" Type="http://schemas.openxmlformats.org/officeDocument/2006/relationships/image" Target="../media/image18.png"/><Relationship Id="rId40" Type="http://schemas.openxmlformats.org/officeDocument/2006/relationships/image" Target="../media/image26.png"/><Relationship Id="rId45" Type="http://schemas.openxmlformats.org/officeDocument/2006/relationships/customXml" Target="../ink/ink26.xml"/><Relationship Id="rId66" Type="http://schemas.openxmlformats.org/officeDocument/2006/relationships/image" Target="../media/image39.png"/><Relationship Id="rId87" Type="http://schemas.openxmlformats.org/officeDocument/2006/relationships/customXml" Target="../ink/ink47.xml"/><Relationship Id="rId110" Type="http://schemas.openxmlformats.org/officeDocument/2006/relationships/image" Target="../media/image62.png"/><Relationship Id="rId115" Type="http://schemas.openxmlformats.org/officeDocument/2006/relationships/customXml" Target="../ink/ink61.xml"/><Relationship Id="rId131" Type="http://schemas.openxmlformats.org/officeDocument/2006/relationships/customXml" Target="../ink/ink69.xml"/><Relationship Id="rId136" Type="http://schemas.openxmlformats.org/officeDocument/2006/relationships/image" Target="../media/image75.png"/><Relationship Id="rId157" Type="http://schemas.openxmlformats.org/officeDocument/2006/relationships/customXml" Target="../ink/ink82.xml"/><Relationship Id="rId178" Type="http://schemas.openxmlformats.org/officeDocument/2006/relationships/image" Target="../media/image96.png"/><Relationship Id="rId61" Type="http://schemas.openxmlformats.org/officeDocument/2006/relationships/customXml" Target="../ink/ink34.xml"/><Relationship Id="rId82" Type="http://schemas.openxmlformats.org/officeDocument/2006/relationships/image" Target="../media/image47.png"/><Relationship Id="rId152" Type="http://schemas.openxmlformats.org/officeDocument/2006/relationships/image" Target="../media/image83.png"/><Relationship Id="rId173" Type="http://schemas.openxmlformats.org/officeDocument/2006/relationships/customXml" Target="../ink/ink90.xml"/><Relationship Id="rId194" Type="http://schemas.openxmlformats.org/officeDocument/2006/relationships/image" Target="../media/image104.png"/><Relationship Id="rId199" Type="http://schemas.openxmlformats.org/officeDocument/2006/relationships/customXml" Target="../ink/ink103.xml"/><Relationship Id="rId203" Type="http://schemas.openxmlformats.org/officeDocument/2006/relationships/customXml" Target="../ink/ink105.xml"/><Relationship Id="rId19" Type="http://schemas.openxmlformats.org/officeDocument/2006/relationships/customXml" Target="../ink/ink13.xml"/><Relationship Id="rId14" Type="http://schemas.openxmlformats.org/officeDocument/2006/relationships/image" Target="../media/image1310.png"/><Relationship Id="rId30" Type="http://schemas.openxmlformats.org/officeDocument/2006/relationships/image" Target="../media/image21.png"/><Relationship Id="rId35" Type="http://schemas.openxmlformats.org/officeDocument/2006/relationships/customXml" Target="../ink/ink21.xml"/><Relationship Id="rId56" Type="http://schemas.openxmlformats.org/officeDocument/2006/relationships/image" Target="../media/image34.png"/><Relationship Id="rId77" Type="http://schemas.openxmlformats.org/officeDocument/2006/relationships/customXml" Target="../ink/ink42.xml"/><Relationship Id="rId100" Type="http://schemas.openxmlformats.org/officeDocument/2006/relationships/image" Target="../media/image57.png"/><Relationship Id="rId105" Type="http://schemas.openxmlformats.org/officeDocument/2006/relationships/customXml" Target="../ink/ink56.xml"/><Relationship Id="rId126" Type="http://schemas.openxmlformats.org/officeDocument/2006/relationships/image" Target="../media/image70.png"/><Relationship Id="rId147" Type="http://schemas.openxmlformats.org/officeDocument/2006/relationships/customXml" Target="../ink/ink77.xml"/><Relationship Id="rId168" Type="http://schemas.openxmlformats.org/officeDocument/2006/relationships/image" Target="../media/image91.png"/><Relationship Id="rId8" Type="http://schemas.openxmlformats.org/officeDocument/2006/relationships/image" Target="../media/image1010.png"/><Relationship Id="rId51" Type="http://schemas.openxmlformats.org/officeDocument/2006/relationships/customXml" Target="../ink/ink29.xml"/><Relationship Id="rId72" Type="http://schemas.openxmlformats.org/officeDocument/2006/relationships/image" Target="../media/image42.png"/><Relationship Id="rId93" Type="http://schemas.openxmlformats.org/officeDocument/2006/relationships/customXml" Target="../ink/ink50.xml"/><Relationship Id="rId98" Type="http://schemas.openxmlformats.org/officeDocument/2006/relationships/image" Target="../media/image56.png"/><Relationship Id="rId121" Type="http://schemas.openxmlformats.org/officeDocument/2006/relationships/customXml" Target="../ink/ink64.xml"/><Relationship Id="rId142" Type="http://schemas.openxmlformats.org/officeDocument/2006/relationships/image" Target="../media/image78.png"/><Relationship Id="rId163" Type="http://schemas.openxmlformats.org/officeDocument/2006/relationships/customXml" Target="../ink/ink85.xml"/><Relationship Id="rId184" Type="http://schemas.openxmlformats.org/officeDocument/2006/relationships/image" Target="../media/image99.png"/><Relationship Id="rId189" Type="http://schemas.openxmlformats.org/officeDocument/2006/relationships/customXml" Target="../ink/ink98.xml"/><Relationship Id="rId3" Type="http://schemas.openxmlformats.org/officeDocument/2006/relationships/customXml" Target="../ink/ink5.xml"/><Relationship Id="rId25" Type="http://schemas.openxmlformats.org/officeDocument/2006/relationships/customXml" Target="../ink/ink16.xml"/><Relationship Id="rId46" Type="http://schemas.openxmlformats.org/officeDocument/2006/relationships/image" Target="../media/image29.png"/><Relationship Id="rId67" Type="http://schemas.openxmlformats.org/officeDocument/2006/relationships/customXml" Target="../ink/ink37.xml"/><Relationship Id="rId116" Type="http://schemas.openxmlformats.org/officeDocument/2006/relationships/image" Target="../media/image65.png"/><Relationship Id="rId137" Type="http://schemas.openxmlformats.org/officeDocument/2006/relationships/customXml" Target="../ink/ink72.xml"/><Relationship Id="rId158" Type="http://schemas.openxmlformats.org/officeDocument/2006/relationships/image" Target="../media/image86.png"/><Relationship Id="rId20" Type="http://schemas.openxmlformats.org/officeDocument/2006/relationships/image" Target="../media/image16.png"/><Relationship Id="rId41" Type="http://schemas.openxmlformats.org/officeDocument/2006/relationships/customXml" Target="../ink/ink24.xml"/><Relationship Id="rId62" Type="http://schemas.openxmlformats.org/officeDocument/2006/relationships/image" Target="../media/image37.png"/><Relationship Id="rId83" Type="http://schemas.openxmlformats.org/officeDocument/2006/relationships/customXml" Target="../ink/ink45.xml"/><Relationship Id="rId88" Type="http://schemas.openxmlformats.org/officeDocument/2006/relationships/image" Target="../media/image51.png"/><Relationship Id="rId111" Type="http://schemas.openxmlformats.org/officeDocument/2006/relationships/customXml" Target="../ink/ink59.xml"/><Relationship Id="rId132" Type="http://schemas.openxmlformats.org/officeDocument/2006/relationships/image" Target="../media/image73.png"/><Relationship Id="rId153" Type="http://schemas.openxmlformats.org/officeDocument/2006/relationships/customXml" Target="../ink/ink80.xml"/><Relationship Id="rId174" Type="http://schemas.openxmlformats.org/officeDocument/2006/relationships/image" Target="../media/image94.png"/><Relationship Id="rId179" Type="http://schemas.openxmlformats.org/officeDocument/2006/relationships/customXml" Target="../ink/ink93.xml"/><Relationship Id="rId195" Type="http://schemas.openxmlformats.org/officeDocument/2006/relationships/customXml" Target="../ink/ink101.xml"/><Relationship Id="rId190" Type="http://schemas.openxmlformats.org/officeDocument/2006/relationships/image" Target="../media/image102.png"/><Relationship Id="rId204" Type="http://schemas.openxmlformats.org/officeDocument/2006/relationships/image" Target="../media/image109.png"/><Relationship Id="rId15" Type="http://schemas.openxmlformats.org/officeDocument/2006/relationships/customXml" Target="../ink/ink11.xml"/><Relationship Id="rId36" Type="http://schemas.openxmlformats.org/officeDocument/2006/relationships/image" Target="../media/image24.png"/><Relationship Id="rId57" Type="http://schemas.openxmlformats.org/officeDocument/2006/relationships/customXml" Target="../ink/ink32.xml"/><Relationship Id="rId106" Type="http://schemas.openxmlformats.org/officeDocument/2006/relationships/image" Target="../media/image60.png"/><Relationship Id="rId127" Type="http://schemas.openxmlformats.org/officeDocument/2006/relationships/customXml" Target="../ink/ink67.xml"/><Relationship Id="rId10" Type="http://schemas.openxmlformats.org/officeDocument/2006/relationships/image" Target="../media/image1110.png"/><Relationship Id="rId31" Type="http://schemas.openxmlformats.org/officeDocument/2006/relationships/customXml" Target="../ink/ink19.xml"/><Relationship Id="rId52" Type="http://schemas.openxmlformats.org/officeDocument/2006/relationships/image" Target="../media/image32.png"/><Relationship Id="rId73" Type="http://schemas.openxmlformats.org/officeDocument/2006/relationships/customXml" Target="../ink/ink40.xml"/><Relationship Id="rId78" Type="http://schemas.openxmlformats.org/officeDocument/2006/relationships/image" Target="../media/image45.png"/><Relationship Id="rId94" Type="http://schemas.openxmlformats.org/officeDocument/2006/relationships/image" Target="../media/image54.png"/><Relationship Id="rId99" Type="http://schemas.openxmlformats.org/officeDocument/2006/relationships/customXml" Target="../ink/ink53.xml"/><Relationship Id="rId101" Type="http://schemas.openxmlformats.org/officeDocument/2006/relationships/customXml" Target="../ink/ink54.xml"/><Relationship Id="rId122" Type="http://schemas.openxmlformats.org/officeDocument/2006/relationships/image" Target="../media/image68.png"/><Relationship Id="rId143" Type="http://schemas.openxmlformats.org/officeDocument/2006/relationships/customXml" Target="../ink/ink75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88.xml"/><Relationship Id="rId185" Type="http://schemas.openxmlformats.org/officeDocument/2006/relationships/customXml" Target="../ink/ink96.xml"/><Relationship Id="rId4" Type="http://schemas.openxmlformats.org/officeDocument/2006/relationships/image" Target="../media/image810.png"/><Relationship Id="rId9" Type="http://schemas.openxmlformats.org/officeDocument/2006/relationships/customXml" Target="../ink/ink8.xml"/><Relationship Id="rId180" Type="http://schemas.openxmlformats.org/officeDocument/2006/relationships/image" Target="../media/image97.png"/><Relationship Id="rId26" Type="http://schemas.openxmlformats.org/officeDocument/2006/relationships/image" Target="../media/image19.png"/><Relationship Id="rId47" Type="http://schemas.openxmlformats.org/officeDocument/2006/relationships/customXml" Target="../ink/ink27.xml"/><Relationship Id="rId68" Type="http://schemas.openxmlformats.org/officeDocument/2006/relationships/image" Target="../media/image40.png"/><Relationship Id="rId89" Type="http://schemas.openxmlformats.org/officeDocument/2006/relationships/customXml" Target="../ink/ink48.xml"/><Relationship Id="rId112" Type="http://schemas.openxmlformats.org/officeDocument/2006/relationships/image" Target="../media/image63.png"/><Relationship Id="rId133" Type="http://schemas.openxmlformats.org/officeDocument/2006/relationships/customXml" Target="../ink/ink70.xml"/><Relationship Id="rId154" Type="http://schemas.openxmlformats.org/officeDocument/2006/relationships/image" Target="../media/image84.png"/><Relationship Id="rId175" Type="http://schemas.openxmlformats.org/officeDocument/2006/relationships/customXml" Target="../ink/ink91.xml"/><Relationship Id="rId196" Type="http://schemas.openxmlformats.org/officeDocument/2006/relationships/image" Target="../media/image105.png"/><Relationship Id="rId200" Type="http://schemas.openxmlformats.org/officeDocument/2006/relationships/image" Target="../media/image107.png"/><Relationship Id="rId16" Type="http://schemas.openxmlformats.org/officeDocument/2006/relationships/image" Target="../media/image1410.png"/><Relationship Id="rId37" Type="http://schemas.openxmlformats.org/officeDocument/2006/relationships/customXml" Target="../ink/ink22.xml"/><Relationship Id="rId58" Type="http://schemas.openxmlformats.org/officeDocument/2006/relationships/image" Target="../media/image35.png"/><Relationship Id="rId79" Type="http://schemas.openxmlformats.org/officeDocument/2006/relationships/customXml" Target="../ink/ink43.xml"/><Relationship Id="rId102" Type="http://schemas.openxmlformats.org/officeDocument/2006/relationships/image" Target="../media/image58.png"/><Relationship Id="rId123" Type="http://schemas.openxmlformats.org/officeDocument/2006/relationships/customXml" Target="../ink/ink65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86.xml"/><Relationship Id="rId186" Type="http://schemas.openxmlformats.org/officeDocument/2006/relationships/image" Target="../media/image100.png"/><Relationship Id="rId27" Type="http://schemas.openxmlformats.org/officeDocument/2006/relationships/customXml" Target="../ink/ink17.xml"/><Relationship Id="rId48" Type="http://schemas.openxmlformats.org/officeDocument/2006/relationships/image" Target="../media/image30.png"/><Relationship Id="rId69" Type="http://schemas.openxmlformats.org/officeDocument/2006/relationships/customXml" Target="../ink/ink38.xml"/><Relationship Id="rId113" Type="http://schemas.openxmlformats.org/officeDocument/2006/relationships/customXml" Target="../ink/ink60.xml"/><Relationship Id="rId134" Type="http://schemas.openxmlformats.org/officeDocument/2006/relationships/image" Target="../media/image74.png"/><Relationship Id="rId80" Type="http://schemas.openxmlformats.org/officeDocument/2006/relationships/image" Target="../media/image46.png"/><Relationship Id="rId155" Type="http://schemas.openxmlformats.org/officeDocument/2006/relationships/customXml" Target="../ink/ink81.xml"/><Relationship Id="rId176" Type="http://schemas.openxmlformats.org/officeDocument/2006/relationships/image" Target="../media/image95.png"/><Relationship Id="rId197" Type="http://schemas.openxmlformats.org/officeDocument/2006/relationships/customXml" Target="../ink/ink102.xml"/><Relationship Id="rId201" Type="http://schemas.openxmlformats.org/officeDocument/2006/relationships/customXml" Target="../ink/ink104.xml"/><Relationship Id="rId17" Type="http://schemas.openxmlformats.org/officeDocument/2006/relationships/customXml" Target="../ink/ink12.xml"/><Relationship Id="rId38" Type="http://schemas.openxmlformats.org/officeDocument/2006/relationships/image" Target="../media/image25.png"/><Relationship Id="rId59" Type="http://schemas.openxmlformats.org/officeDocument/2006/relationships/customXml" Target="../ink/ink33.xml"/><Relationship Id="rId103" Type="http://schemas.openxmlformats.org/officeDocument/2006/relationships/customXml" Target="../ink/ink55.xml"/><Relationship Id="rId124" Type="http://schemas.openxmlformats.org/officeDocument/2006/relationships/image" Target="../media/image69.png"/><Relationship Id="rId70" Type="http://schemas.openxmlformats.org/officeDocument/2006/relationships/image" Target="../media/image41.png"/><Relationship Id="rId91" Type="http://schemas.openxmlformats.org/officeDocument/2006/relationships/customXml" Target="../ink/ink49.xml"/><Relationship Id="rId145" Type="http://schemas.openxmlformats.org/officeDocument/2006/relationships/customXml" Target="../ink/ink76.xml"/><Relationship Id="rId166" Type="http://schemas.openxmlformats.org/officeDocument/2006/relationships/image" Target="../media/image90.png"/><Relationship Id="rId187" Type="http://schemas.openxmlformats.org/officeDocument/2006/relationships/customXml" Target="../ink/ink97.xml"/><Relationship Id="rId1" Type="http://schemas.openxmlformats.org/officeDocument/2006/relationships/customXml" Target="../ink/ink4.xml"/><Relationship Id="rId28" Type="http://schemas.openxmlformats.org/officeDocument/2006/relationships/image" Target="../media/image20.png"/><Relationship Id="rId49" Type="http://schemas.openxmlformats.org/officeDocument/2006/relationships/customXml" Target="../ink/ink28.xml"/><Relationship Id="rId114" Type="http://schemas.openxmlformats.org/officeDocument/2006/relationships/image" Target="../media/image64.png"/><Relationship Id="rId60" Type="http://schemas.openxmlformats.org/officeDocument/2006/relationships/image" Target="../media/image36.png"/><Relationship Id="rId81" Type="http://schemas.openxmlformats.org/officeDocument/2006/relationships/customXml" Target="../ink/ink44.xml"/><Relationship Id="rId135" Type="http://schemas.openxmlformats.org/officeDocument/2006/relationships/customXml" Target="../ink/ink71.xml"/><Relationship Id="rId156" Type="http://schemas.openxmlformats.org/officeDocument/2006/relationships/image" Target="../media/image85.png"/><Relationship Id="rId177" Type="http://schemas.openxmlformats.org/officeDocument/2006/relationships/customXml" Target="../ink/ink92.xml"/><Relationship Id="rId198" Type="http://schemas.openxmlformats.org/officeDocument/2006/relationships/image" Target="../media/image106.png"/><Relationship Id="rId202" Type="http://schemas.openxmlformats.org/officeDocument/2006/relationships/image" Target="../media/image108.png"/><Relationship Id="rId18" Type="http://schemas.openxmlformats.org/officeDocument/2006/relationships/image" Target="../media/image1510.png"/><Relationship Id="rId39" Type="http://schemas.openxmlformats.org/officeDocument/2006/relationships/customXml" Target="../ink/ink23.xml"/><Relationship Id="rId50" Type="http://schemas.openxmlformats.org/officeDocument/2006/relationships/image" Target="../media/image31.png"/><Relationship Id="rId104" Type="http://schemas.openxmlformats.org/officeDocument/2006/relationships/image" Target="../media/image59.png"/><Relationship Id="rId125" Type="http://schemas.openxmlformats.org/officeDocument/2006/relationships/customXml" Target="../ink/ink66.xml"/><Relationship Id="rId146" Type="http://schemas.openxmlformats.org/officeDocument/2006/relationships/image" Target="../media/image80.png"/><Relationship Id="rId167" Type="http://schemas.openxmlformats.org/officeDocument/2006/relationships/customXml" Target="../ink/ink87.xml"/><Relationship Id="rId188" Type="http://schemas.openxmlformats.org/officeDocument/2006/relationships/image" Target="../media/image101.png"/><Relationship Id="rId71" Type="http://schemas.openxmlformats.org/officeDocument/2006/relationships/customXml" Target="../ink/ink39.xml"/><Relationship Id="rId92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2.png"/><Relationship Id="rId21" Type="http://schemas.openxmlformats.org/officeDocument/2006/relationships/customXml" Target="../ink/ink116.xml"/><Relationship Id="rId42" Type="http://schemas.openxmlformats.org/officeDocument/2006/relationships/image" Target="../media/image130.png"/><Relationship Id="rId47" Type="http://schemas.openxmlformats.org/officeDocument/2006/relationships/customXml" Target="../ink/ink129.xml"/><Relationship Id="rId63" Type="http://schemas.openxmlformats.org/officeDocument/2006/relationships/customXml" Target="../ink/ink137.xml"/><Relationship Id="rId68" Type="http://schemas.openxmlformats.org/officeDocument/2006/relationships/image" Target="../media/image143.png"/><Relationship Id="rId84" Type="http://schemas.openxmlformats.org/officeDocument/2006/relationships/image" Target="../media/image151.png"/><Relationship Id="rId89" Type="http://schemas.openxmlformats.org/officeDocument/2006/relationships/customXml" Target="../ink/ink150.xml"/><Relationship Id="rId16" Type="http://schemas.openxmlformats.org/officeDocument/2006/relationships/image" Target="../media/image117.png"/><Relationship Id="rId107" Type="http://schemas.openxmlformats.org/officeDocument/2006/relationships/customXml" Target="../ink/ink159.xml"/><Relationship Id="rId11" Type="http://schemas.openxmlformats.org/officeDocument/2006/relationships/customXml" Target="../ink/ink111.xml"/><Relationship Id="rId32" Type="http://schemas.openxmlformats.org/officeDocument/2006/relationships/image" Target="../media/image125.png"/><Relationship Id="rId37" Type="http://schemas.openxmlformats.org/officeDocument/2006/relationships/customXml" Target="../ink/ink124.xml"/><Relationship Id="rId53" Type="http://schemas.openxmlformats.org/officeDocument/2006/relationships/customXml" Target="../ink/ink132.xml"/><Relationship Id="rId58" Type="http://schemas.openxmlformats.org/officeDocument/2006/relationships/image" Target="../media/image138.png"/><Relationship Id="rId74" Type="http://schemas.openxmlformats.org/officeDocument/2006/relationships/image" Target="../media/image146.png"/><Relationship Id="rId79" Type="http://schemas.openxmlformats.org/officeDocument/2006/relationships/customXml" Target="../ink/ink145.xml"/><Relationship Id="rId102" Type="http://schemas.openxmlformats.org/officeDocument/2006/relationships/image" Target="../media/image160.png"/><Relationship Id="rId5" Type="http://schemas.openxmlformats.org/officeDocument/2006/relationships/customXml" Target="../ink/ink108.xml"/><Relationship Id="rId90" Type="http://schemas.openxmlformats.org/officeDocument/2006/relationships/image" Target="../media/image154.png"/><Relationship Id="rId95" Type="http://schemas.openxmlformats.org/officeDocument/2006/relationships/customXml" Target="../ink/ink153.xml"/><Relationship Id="rId22" Type="http://schemas.openxmlformats.org/officeDocument/2006/relationships/image" Target="../media/image120.png"/><Relationship Id="rId27" Type="http://schemas.openxmlformats.org/officeDocument/2006/relationships/customXml" Target="../ink/ink119.xml"/><Relationship Id="rId43" Type="http://schemas.openxmlformats.org/officeDocument/2006/relationships/customXml" Target="../ink/ink127.xml"/><Relationship Id="rId48" Type="http://schemas.openxmlformats.org/officeDocument/2006/relationships/image" Target="../media/image133.png"/><Relationship Id="rId64" Type="http://schemas.openxmlformats.org/officeDocument/2006/relationships/image" Target="../media/image141.png"/><Relationship Id="rId69" Type="http://schemas.openxmlformats.org/officeDocument/2006/relationships/customXml" Target="../ink/ink140.xml"/><Relationship Id="rId80" Type="http://schemas.openxmlformats.org/officeDocument/2006/relationships/image" Target="../media/image149.png"/><Relationship Id="rId85" Type="http://schemas.openxmlformats.org/officeDocument/2006/relationships/customXml" Target="../ink/ink148.xml"/><Relationship Id="rId12" Type="http://schemas.openxmlformats.org/officeDocument/2006/relationships/image" Target="../media/image115.png"/><Relationship Id="rId17" Type="http://schemas.openxmlformats.org/officeDocument/2006/relationships/customXml" Target="../ink/ink114.xml"/><Relationship Id="rId33" Type="http://schemas.openxmlformats.org/officeDocument/2006/relationships/customXml" Target="../ink/ink122.xml"/><Relationship Id="rId38" Type="http://schemas.openxmlformats.org/officeDocument/2006/relationships/image" Target="../media/image128.png"/><Relationship Id="rId59" Type="http://schemas.openxmlformats.org/officeDocument/2006/relationships/customXml" Target="../ink/ink135.xml"/><Relationship Id="rId103" Type="http://schemas.openxmlformats.org/officeDocument/2006/relationships/customXml" Target="../ink/ink157.xml"/><Relationship Id="rId108" Type="http://schemas.openxmlformats.org/officeDocument/2006/relationships/image" Target="../media/image163.png"/><Relationship Id="rId20" Type="http://schemas.openxmlformats.org/officeDocument/2006/relationships/image" Target="../media/image119.png"/><Relationship Id="rId41" Type="http://schemas.openxmlformats.org/officeDocument/2006/relationships/customXml" Target="../ink/ink126.xml"/><Relationship Id="rId54" Type="http://schemas.openxmlformats.org/officeDocument/2006/relationships/image" Target="../media/image136.png"/><Relationship Id="rId62" Type="http://schemas.openxmlformats.org/officeDocument/2006/relationships/image" Target="../media/image140.png"/><Relationship Id="rId70" Type="http://schemas.openxmlformats.org/officeDocument/2006/relationships/image" Target="../media/image144.png"/><Relationship Id="rId75" Type="http://schemas.openxmlformats.org/officeDocument/2006/relationships/customXml" Target="../ink/ink143.xml"/><Relationship Id="rId83" Type="http://schemas.openxmlformats.org/officeDocument/2006/relationships/customXml" Target="../ink/ink147.xml"/><Relationship Id="rId88" Type="http://schemas.openxmlformats.org/officeDocument/2006/relationships/image" Target="../media/image153.png"/><Relationship Id="rId91" Type="http://schemas.openxmlformats.org/officeDocument/2006/relationships/customXml" Target="../ink/ink151.xml"/><Relationship Id="rId96" Type="http://schemas.openxmlformats.org/officeDocument/2006/relationships/image" Target="../media/image157.png"/><Relationship Id="rId1" Type="http://schemas.openxmlformats.org/officeDocument/2006/relationships/customXml" Target="../ink/ink106.xml"/><Relationship Id="rId6" Type="http://schemas.openxmlformats.org/officeDocument/2006/relationships/image" Target="../media/image112.png"/><Relationship Id="rId15" Type="http://schemas.openxmlformats.org/officeDocument/2006/relationships/customXml" Target="../ink/ink113.xml"/><Relationship Id="rId23" Type="http://schemas.openxmlformats.org/officeDocument/2006/relationships/customXml" Target="../ink/ink117.xml"/><Relationship Id="rId28" Type="http://schemas.openxmlformats.org/officeDocument/2006/relationships/image" Target="../media/image123.png"/><Relationship Id="rId36" Type="http://schemas.openxmlformats.org/officeDocument/2006/relationships/image" Target="../media/image127.png"/><Relationship Id="rId49" Type="http://schemas.openxmlformats.org/officeDocument/2006/relationships/customXml" Target="../ink/ink130.xml"/><Relationship Id="rId57" Type="http://schemas.openxmlformats.org/officeDocument/2006/relationships/customXml" Target="../ink/ink134.xml"/><Relationship Id="rId106" Type="http://schemas.openxmlformats.org/officeDocument/2006/relationships/image" Target="../media/image162.png"/><Relationship Id="rId10" Type="http://schemas.openxmlformats.org/officeDocument/2006/relationships/image" Target="../media/image114.png"/><Relationship Id="rId31" Type="http://schemas.openxmlformats.org/officeDocument/2006/relationships/customXml" Target="../ink/ink121.xml"/><Relationship Id="rId44" Type="http://schemas.openxmlformats.org/officeDocument/2006/relationships/image" Target="../media/image131.png"/><Relationship Id="rId52" Type="http://schemas.openxmlformats.org/officeDocument/2006/relationships/image" Target="../media/image135.png"/><Relationship Id="rId60" Type="http://schemas.openxmlformats.org/officeDocument/2006/relationships/image" Target="../media/image139.png"/><Relationship Id="rId65" Type="http://schemas.openxmlformats.org/officeDocument/2006/relationships/customXml" Target="../ink/ink138.xml"/><Relationship Id="rId73" Type="http://schemas.openxmlformats.org/officeDocument/2006/relationships/customXml" Target="../ink/ink142.xml"/><Relationship Id="rId78" Type="http://schemas.openxmlformats.org/officeDocument/2006/relationships/image" Target="../media/image148.png"/><Relationship Id="rId81" Type="http://schemas.openxmlformats.org/officeDocument/2006/relationships/customXml" Target="../ink/ink146.xml"/><Relationship Id="rId86" Type="http://schemas.openxmlformats.org/officeDocument/2006/relationships/image" Target="../media/image152.png"/><Relationship Id="rId94" Type="http://schemas.openxmlformats.org/officeDocument/2006/relationships/image" Target="../media/image156.png"/><Relationship Id="rId99" Type="http://schemas.openxmlformats.org/officeDocument/2006/relationships/customXml" Target="../ink/ink155.xml"/><Relationship Id="rId101" Type="http://schemas.openxmlformats.org/officeDocument/2006/relationships/customXml" Target="../ink/ink156.xml"/><Relationship Id="rId4" Type="http://schemas.openxmlformats.org/officeDocument/2006/relationships/image" Target="../media/image111.png"/><Relationship Id="rId9" Type="http://schemas.openxmlformats.org/officeDocument/2006/relationships/customXml" Target="../ink/ink110.xml"/><Relationship Id="rId13" Type="http://schemas.openxmlformats.org/officeDocument/2006/relationships/customXml" Target="../ink/ink112.xml"/><Relationship Id="rId18" Type="http://schemas.openxmlformats.org/officeDocument/2006/relationships/image" Target="../media/image118.png"/><Relationship Id="rId39" Type="http://schemas.openxmlformats.org/officeDocument/2006/relationships/customXml" Target="../ink/ink125.xml"/><Relationship Id="rId34" Type="http://schemas.openxmlformats.org/officeDocument/2006/relationships/image" Target="../media/image126.png"/><Relationship Id="rId50" Type="http://schemas.openxmlformats.org/officeDocument/2006/relationships/image" Target="../media/image134.png"/><Relationship Id="rId55" Type="http://schemas.openxmlformats.org/officeDocument/2006/relationships/customXml" Target="../ink/ink133.xml"/><Relationship Id="rId76" Type="http://schemas.openxmlformats.org/officeDocument/2006/relationships/image" Target="../media/image147.png"/><Relationship Id="rId97" Type="http://schemas.openxmlformats.org/officeDocument/2006/relationships/customXml" Target="../ink/ink154.xml"/><Relationship Id="rId104" Type="http://schemas.openxmlformats.org/officeDocument/2006/relationships/image" Target="../media/image161.png"/><Relationship Id="rId7" Type="http://schemas.openxmlformats.org/officeDocument/2006/relationships/customXml" Target="../ink/ink109.xml"/><Relationship Id="rId71" Type="http://schemas.openxmlformats.org/officeDocument/2006/relationships/customXml" Target="../ink/ink141.xml"/><Relationship Id="rId92" Type="http://schemas.openxmlformats.org/officeDocument/2006/relationships/image" Target="../media/image155.png"/><Relationship Id="rId2" Type="http://schemas.openxmlformats.org/officeDocument/2006/relationships/image" Target="../media/image110.png"/><Relationship Id="rId29" Type="http://schemas.openxmlformats.org/officeDocument/2006/relationships/customXml" Target="../ink/ink120.xml"/><Relationship Id="rId24" Type="http://schemas.openxmlformats.org/officeDocument/2006/relationships/image" Target="../media/image121.png"/><Relationship Id="rId40" Type="http://schemas.openxmlformats.org/officeDocument/2006/relationships/image" Target="../media/image129.png"/><Relationship Id="rId45" Type="http://schemas.openxmlformats.org/officeDocument/2006/relationships/customXml" Target="../ink/ink128.xml"/><Relationship Id="rId66" Type="http://schemas.openxmlformats.org/officeDocument/2006/relationships/image" Target="../media/image142.png"/><Relationship Id="rId87" Type="http://schemas.openxmlformats.org/officeDocument/2006/relationships/customXml" Target="../ink/ink149.xml"/><Relationship Id="rId61" Type="http://schemas.openxmlformats.org/officeDocument/2006/relationships/customXml" Target="../ink/ink136.xml"/><Relationship Id="rId82" Type="http://schemas.openxmlformats.org/officeDocument/2006/relationships/image" Target="../media/image150.png"/><Relationship Id="rId19" Type="http://schemas.openxmlformats.org/officeDocument/2006/relationships/customXml" Target="../ink/ink115.xml"/><Relationship Id="rId14" Type="http://schemas.openxmlformats.org/officeDocument/2006/relationships/image" Target="../media/image116.png"/><Relationship Id="rId30" Type="http://schemas.openxmlformats.org/officeDocument/2006/relationships/image" Target="../media/image124.png"/><Relationship Id="rId35" Type="http://schemas.openxmlformats.org/officeDocument/2006/relationships/customXml" Target="../ink/ink123.xml"/><Relationship Id="rId56" Type="http://schemas.openxmlformats.org/officeDocument/2006/relationships/image" Target="../media/image137.png"/><Relationship Id="rId77" Type="http://schemas.openxmlformats.org/officeDocument/2006/relationships/customXml" Target="../ink/ink144.xml"/><Relationship Id="rId100" Type="http://schemas.openxmlformats.org/officeDocument/2006/relationships/image" Target="../media/image159.png"/><Relationship Id="rId105" Type="http://schemas.openxmlformats.org/officeDocument/2006/relationships/customXml" Target="../ink/ink158.xml"/><Relationship Id="rId8" Type="http://schemas.openxmlformats.org/officeDocument/2006/relationships/image" Target="../media/image113.png"/><Relationship Id="rId51" Type="http://schemas.openxmlformats.org/officeDocument/2006/relationships/customXml" Target="../ink/ink131.xml"/><Relationship Id="rId72" Type="http://schemas.openxmlformats.org/officeDocument/2006/relationships/image" Target="../media/image145.png"/><Relationship Id="rId93" Type="http://schemas.openxmlformats.org/officeDocument/2006/relationships/customXml" Target="../ink/ink152.xml"/><Relationship Id="rId98" Type="http://schemas.openxmlformats.org/officeDocument/2006/relationships/image" Target="../media/image158.png"/><Relationship Id="rId3" Type="http://schemas.openxmlformats.org/officeDocument/2006/relationships/customXml" Target="../ink/ink107.xml"/><Relationship Id="rId25" Type="http://schemas.openxmlformats.org/officeDocument/2006/relationships/customXml" Target="../ink/ink118.xml"/><Relationship Id="rId46" Type="http://schemas.openxmlformats.org/officeDocument/2006/relationships/image" Target="../media/image132.png"/><Relationship Id="rId67" Type="http://schemas.openxmlformats.org/officeDocument/2006/relationships/customXml" Target="../ink/ink139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8.xml"/><Relationship Id="rId21" Type="http://schemas.openxmlformats.org/officeDocument/2006/relationships/customXml" Target="../ink/ink170.xml"/><Relationship Id="rId42" Type="http://schemas.openxmlformats.org/officeDocument/2006/relationships/image" Target="../media/image184.png"/><Relationship Id="rId63" Type="http://schemas.openxmlformats.org/officeDocument/2006/relationships/customXml" Target="../ink/ink191.xml"/><Relationship Id="rId84" Type="http://schemas.openxmlformats.org/officeDocument/2006/relationships/image" Target="../media/image205.png"/><Relationship Id="rId138" Type="http://schemas.openxmlformats.org/officeDocument/2006/relationships/image" Target="../media/image232.png"/><Relationship Id="rId159" Type="http://schemas.openxmlformats.org/officeDocument/2006/relationships/customXml" Target="../ink/ink239.xml"/><Relationship Id="rId170" Type="http://schemas.openxmlformats.org/officeDocument/2006/relationships/image" Target="../media/image248.png"/><Relationship Id="rId107" Type="http://schemas.openxmlformats.org/officeDocument/2006/relationships/customXml" Target="../ink/ink213.xml"/><Relationship Id="rId11" Type="http://schemas.openxmlformats.org/officeDocument/2006/relationships/customXml" Target="../ink/ink165.xml"/><Relationship Id="rId32" Type="http://schemas.openxmlformats.org/officeDocument/2006/relationships/image" Target="../media/image179.png"/><Relationship Id="rId53" Type="http://schemas.openxmlformats.org/officeDocument/2006/relationships/customXml" Target="../ink/ink186.xml"/><Relationship Id="rId74" Type="http://schemas.openxmlformats.org/officeDocument/2006/relationships/image" Target="../media/image200.png"/><Relationship Id="rId128" Type="http://schemas.openxmlformats.org/officeDocument/2006/relationships/image" Target="../media/image227.png"/><Relationship Id="rId149" Type="http://schemas.openxmlformats.org/officeDocument/2006/relationships/customXml" Target="../ink/ink234.xml"/><Relationship Id="rId5" Type="http://schemas.openxmlformats.org/officeDocument/2006/relationships/customXml" Target="../ink/ink162.xml"/><Relationship Id="rId95" Type="http://schemas.openxmlformats.org/officeDocument/2006/relationships/customXml" Target="../ink/ink207.xml"/><Relationship Id="rId160" Type="http://schemas.openxmlformats.org/officeDocument/2006/relationships/image" Target="../media/image243.png"/><Relationship Id="rId22" Type="http://schemas.openxmlformats.org/officeDocument/2006/relationships/image" Target="../media/image174.png"/><Relationship Id="rId43" Type="http://schemas.openxmlformats.org/officeDocument/2006/relationships/customXml" Target="../ink/ink181.xml"/><Relationship Id="rId64" Type="http://schemas.openxmlformats.org/officeDocument/2006/relationships/image" Target="../media/image195.png"/><Relationship Id="rId118" Type="http://schemas.openxmlformats.org/officeDocument/2006/relationships/image" Target="../media/image222.png"/><Relationship Id="rId139" Type="http://schemas.openxmlformats.org/officeDocument/2006/relationships/customXml" Target="../ink/ink229.xml"/><Relationship Id="rId85" Type="http://schemas.openxmlformats.org/officeDocument/2006/relationships/customXml" Target="../ink/ink202.xml"/><Relationship Id="rId150" Type="http://schemas.openxmlformats.org/officeDocument/2006/relationships/image" Target="../media/image238.png"/><Relationship Id="rId171" Type="http://schemas.openxmlformats.org/officeDocument/2006/relationships/customXml" Target="../ink/ink245.xml"/><Relationship Id="rId12" Type="http://schemas.openxmlformats.org/officeDocument/2006/relationships/image" Target="../media/image169.png"/><Relationship Id="rId33" Type="http://schemas.openxmlformats.org/officeDocument/2006/relationships/customXml" Target="../ink/ink176.xml"/><Relationship Id="rId108" Type="http://schemas.openxmlformats.org/officeDocument/2006/relationships/image" Target="../media/image217.png"/><Relationship Id="rId129" Type="http://schemas.openxmlformats.org/officeDocument/2006/relationships/customXml" Target="../ink/ink224.xml"/><Relationship Id="rId54" Type="http://schemas.openxmlformats.org/officeDocument/2006/relationships/image" Target="../media/image190.png"/><Relationship Id="rId75" Type="http://schemas.openxmlformats.org/officeDocument/2006/relationships/customXml" Target="../ink/ink197.xml"/><Relationship Id="rId96" Type="http://schemas.openxmlformats.org/officeDocument/2006/relationships/image" Target="../media/image211.png"/><Relationship Id="rId140" Type="http://schemas.openxmlformats.org/officeDocument/2006/relationships/image" Target="../media/image233.png"/><Relationship Id="rId161" Type="http://schemas.openxmlformats.org/officeDocument/2006/relationships/customXml" Target="../ink/ink240.xml"/><Relationship Id="rId1" Type="http://schemas.openxmlformats.org/officeDocument/2006/relationships/customXml" Target="../ink/ink160.xml"/><Relationship Id="rId6" Type="http://schemas.openxmlformats.org/officeDocument/2006/relationships/image" Target="../media/image166.png"/><Relationship Id="rId23" Type="http://schemas.openxmlformats.org/officeDocument/2006/relationships/customXml" Target="../ink/ink171.xml"/><Relationship Id="rId28" Type="http://schemas.openxmlformats.org/officeDocument/2006/relationships/image" Target="../media/image177.png"/><Relationship Id="rId49" Type="http://schemas.openxmlformats.org/officeDocument/2006/relationships/customXml" Target="../ink/ink184.xml"/><Relationship Id="rId114" Type="http://schemas.openxmlformats.org/officeDocument/2006/relationships/image" Target="../media/image220.png"/><Relationship Id="rId119" Type="http://schemas.openxmlformats.org/officeDocument/2006/relationships/customXml" Target="../ink/ink219.xml"/><Relationship Id="rId44" Type="http://schemas.openxmlformats.org/officeDocument/2006/relationships/image" Target="../media/image185.png"/><Relationship Id="rId60" Type="http://schemas.openxmlformats.org/officeDocument/2006/relationships/image" Target="../media/image193.png"/><Relationship Id="rId65" Type="http://schemas.openxmlformats.org/officeDocument/2006/relationships/customXml" Target="../ink/ink192.xml"/><Relationship Id="rId81" Type="http://schemas.openxmlformats.org/officeDocument/2006/relationships/customXml" Target="../ink/ink200.xml"/><Relationship Id="rId86" Type="http://schemas.openxmlformats.org/officeDocument/2006/relationships/image" Target="../media/image206.png"/><Relationship Id="rId130" Type="http://schemas.openxmlformats.org/officeDocument/2006/relationships/image" Target="../media/image228.png"/><Relationship Id="rId135" Type="http://schemas.openxmlformats.org/officeDocument/2006/relationships/customXml" Target="../ink/ink227.xml"/><Relationship Id="rId151" Type="http://schemas.openxmlformats.org/officeDocument/2006/relationships/customXml" Target="../ink/ink235.xml"/><Relationship Id="rId156" Type="http://schemas.openxmlformats.org/officeDocument/2006/relationships/image" Target="../media/image241.png"/><Relationship Id="rId172" Type="http://schemas.openxmlformats.org/officeDocument/2006/relationships/image" Target="../media/image249.png"/><Relationship Id="rId13" Type="http://schemas.openxmlformats.org/officeDocument/2006/relationships/customXml" Target="../ink/ink166.xml"/><Relationship Id="rId18" Type="http://schemas.openxmlformats.org/officeDocument/2006/relationships/image" Target="../media/image172.png"/><Relationship Id="rId39" Type="http://schemas.openxmlformats.org/officeDocument/2006/relationships/customXml" Target="../ink/ink179.xml"/><Relationship Id="rId109" Type="http://schemas.openxmlformats.org/officeDocument/2006/relationships/customXml" Target="../ink/ink214.xml"/><Relationship Id="rId34" Type="http://schemas.openxmlformats.org/officeDocument/2006/relationships/image" Target="../media/image180.png"/><Relationship Id="rId50" Type="http://schemas.openxmlformats.org/officeDocument/2006/relationships/image" Target="../media/image188.png"/><Relationship Id="rId55" Type="http://schemas.openxmlformats.org/officeDocument/2006/relationships/customXml" Target="../ink/ink187.xml"/><Relationship Id="rId76" Type="http://schemas.openxmlformats.org/officeDocument/2006/relationships/image" Target="../media/image201.png"/><Relationship Id="rId97" Type="http://schemas.openxmlformats.org/officeDocument/2006/relationships/customXml" Target="../ink/ink208.xml"/><Relationship Id="rId104" Type="http://schemas.openxmlformats.org/officeDocument/2006/relationships/image" Target="../media/image215.png"/><Relationship Id="rId120" Type="http://schemas.openxmlformats.org/officeDocument/2006/relationships/image" Target="../media/image223.png"/><Relationship Id="rId125" Type="http://schemas.openxmlformats.org/officeDocument/2006/relationships/customXml" Target="../ink/ink222.xml"/><Relationship Id="rId141" Type="http://schemas.openxmlformats.org/officeDocument/2006/relationships/customXml" Target="../ink/ink230.xml"/><Relationship Id="rId146" Type="http://schemas.openxmlformats.org/officeDocument/2006/relationships/image" Target="../media/image236.png"/><Relationship Id="rId167" Type="http://schemas.openxmlformats.org/officeDocument/2006/relationships/customXml" Target="../ink/ink243.xml"/><Relationship Id="rId7" Type="http://schemas.openxmlformats.org/officeDocument/2006/relationships/customXml" Target="../ink/ink163.xml"/><Relationship Id="rId71" Type="http://schemas.openxmlformats.org/officeDocument/2006/relationships/customXml" Target="../ink/ink195.xml"/><Relationship Id="rId92" Type="http://schemas.openxmlformats.org/officeDocument/2006/relationships/image" Target="../media/image209.png"/><Relationship Id="rId162" Type="http://schemas.openxmlformats.org/officeDocument/2006/relationships/image" Target="../media/image244.png"/><Relationship Id="rId2" Type="http://schemas.openxmlformats.org/officeDocument/2006/relationships/image" Target="../media/image164.png"/><Relationship Id="rId29" Type="http://schemas.openxmlformats.org/officeDocument/2006/relationships/customXml" Target="../ink/ink174.xml"/><Relationship Id="rId24" Type="http://schemas.openxmlformats.org/officeDocument/2006/relationships/image" Target="../media/image175.png"/><Relationship Id="rId40" Type="http://schemas.openxmlformats.org/officeDocument/2006/relationships/image" Target="../media/image183.png"/><Relationship Id="rId45" Type="http://schemas.openxmlformats.org/officeDocument/2006/relationships/customXml" Target="../ink/ink182.xml"/><Relationship Id="rId66" Type="http://schemas.openxmlformats.org/officeDocument/2006/relationships/image" Target="../media/image196.png"/><Relationship Id="rId87" Type="http://schemas.openxmlformats.org/officeDocument/2006/relationships/customXml" Target="../ink/ink203.xml"/><Relationship Id="rId110" Type="http://schemas.openxmlformats.org/officeDocument/2006/relationships/image" Target="../media/image218.png"/><Relationship Id="rId115" Type="http://schemas.openxmlformats.org/officeDocument/2006/relationships/customXml" Target="../ink/ink217.xml"/><Relationship Id="rId131" Type="http://schemas.openxmlformats.org/officeDocument/2006/relationships/customXml" Target="../ink/ink225.xml"/><Relationship Id="rId136" Type="http://schemas.openxmlformats.org/officeDocument/2006/relationships/image" Target="../media/image231.png"/><Relationship Id="rId157" Type="http://schemas.openxmlformats.org/officeDocument/2006/relationships/customXml" Target="../ink/ink238.xml"/><Relationship Id="rId61" Type="http://schemas.openxmlformats.org/officeDocument/2006/relationships/customXml" Target="../ink/ink190.xml"/><Relationship Id="rId82" Type="http://schemas.openxmlformats.org/officeDocument/2006/relationships/image" Target="../media/image204.png"/><Relationship Id="rId152" Type="http://schemas.openxmlformats.org/officeDocument/2006/relationships/image" Target="../media/image239.png"/><Relationship Id="rId173" Type="http://schemas.openxmlformats.org/officeDocument/2006/relationships/customXml" Target="../ink/ink246.xml"/><Relationship Id="rId19" Type="http://schemas.openxmlformats.org/officeDocument/2006/relationships/customXml" Target="../ink/ink169.xml"/><Relationship Id="rId14" Type="http://schemas.openxmlformats.org/officeDocument/2006/relationships/image" Target="../media/image170.png"/><Relationship Id="rId30" Type="http://schemas.openxmlformats.org/officeDocument/2006/relationships/image" Target="../media/image178.png"/><Relationship Id="rId35" Type="http://schemas.openxmlformats.org/officeDocument/2006/relationships/customXml" Target="../ink/ink177.xml"/><Relationship Id="rId56" Type="http://schemas.openxmlformats.org/officeDocument/2006/relationships/image" Target="../media/image191.png"/><Relationship Id="rId77" Type="http://schemas.openxmlformats.org/officeDocument/2006/relationships/customXml" Target="../ink/ink198.xml"/><Relationship Id="rId100" Type="http://schemas.openxmlformats.org/officeDocument/2006/relationships/image" Target="../media/image213.png"/><Relationship Id="rId105" Type="http://schemas.openxmlformats.org/officeDocument/2006/relationships/customXml" Target="../ink/ink212.xml"/><Relationship Id="rId126" Type="http://schemas.openxmlformats.org/officeDocument/2006/relationships/image" Target="../media/image226.png"/><Relationship Id="rId147" Type="http://schemas.openxmlformats.org/officeDocument/2006/relationships/customXml" Target="../ink/ink233.xml"/><Relationship Id="rId168" Type="http://schemas.openxmlformats.org/officeDocument/2006/relationships/image" Target="../media/image247.png"/><Relationship Id="rId8" Type="http://schemas.openxmlformats.org/officeDocument/2006/relationships/image" Target="../media/image167.png"/><Relationship Id="rId51" Type="http://schemas.openxmlformats.org/officeDocument/2006/relationships/customXml" Target="../ink/ink185.xml"/><Relationship Id="rId72" Type="http://schemas.openxmlformats.org/officeDocument/2006/relationships/image" Target="../media/image199.png"/><Relationship Id="rId93" Type="http://schemas.openxmlformats.org/officeDocument/2006/relationships/customXml" Target="../ink/ink206.xml"/><Relationship Id="rId98" Type="http://schemas.openxmlformats.org/officeDocument/2006/relationships/image" Target="../media/image212.png"/><Relationship Id="rId121" Type="http://schemas.openxmlformats.org/officeDocument/2006/relationships/customXml" Target="../ink/ink220.xml"/><Relationship Id="rId142" Type="http://schemas.openxmlformats.org/officeDocument/2006/relationships/image" Target="../media/image234.png"/><Relationship Id="rId163" Type="http://schemas.openxmlformats.org/officeDocument/2006/relationships/customXml" Target="../ink/ink241.xml"/><Relationship Id="rId3" Type="http://schemas.openxmlformats.org/officeDocument/2006/relationships/customXml" Target="../ink/ink161.xml"/><Relationship Id="rId25" Type="http://schemas.openxmlformats.org/officeDocument/2006/relationships/customXml" Target="../ink/ink172.xml"/><Relationship Id="rId46" Type="http://schemas.openxmlformats.org/officeDocument/2006/relationships/image" Target="../media/image186.png"/><Relationship Id="rId67" Type="http://schemas.openxmlformats.org/officeDocument/2006/relationships/customXml" Target="../ink/ink193.xml"/><Relationship Id="rId116" Type="http://schemas.openxmlformats.org/officeDocument/2006/relationships/image" Target="../media/image221.png"/><Relationship Id="rId137" Type="http://schemas.openxmlformats.org/officeDocument/2006/relationships/customXml" Target="../ink/ink228.xml"/><Relationship Id="rId158" Type="http://schemas.openxmlformats.org/officeDocument/2006/relationships/image" Target="../media/image242.png"/><Relationship Id="rId20" Type="http://schemas.openxmlformats.org/officeDocument/2006/relationships/image" Target="../media/image173.png"/><Relationship Id="rId41" Type="http://schemas.openxmlformats.org/officeDocument/2006/relationships/customXml" Target="../ink/ink180.xml"/><Relationship Id="rId62" Type="http://schemas.openxmlformats.org/officeDocument/2006/relationships/image" Target="../media/image194.png"/><Relationship Id="rId83" Type="http://schemas.openxmlformats.org/officeDocument/2006/relationships/customXml" Target="../ink/ink201.xml"/><Relationship Id="rId88" Type="http://schemas.openxmlformats.org/officeDocument/2006/relationships/image" Target="../media/image207.png"/><Relationship Id="rId111" Type="http://schemas.openxmlformats.org/officeDocument/2006/relationships/customXml" Target="../ink/ink215.xml"/><Relationship Id="rId132" Type="http://schemas.openxmlformats.org/officeDocument/2006/relationships/image" Target="../media/image229.png"/><Relationship Id="rId153" Type="http://schemas.openxmlformats.org/officeDocument/2006/relationships/customXml" Target="../ink/ink236.xml"/><Relationship Id="rId174" Type="http://schemas.openxmlformats.org/officeDocument/2006/relationships/image" Target="../media/image250.png"/><Relationship Id="rId15" Type="http://schemas.openxmlformats.org/officeDocument/2006/relationships/customXml" Target="../ink/ink167.xml"/><Relationship Id="rId36" Type="http://schemas.openxmlformats.org/officeDocument/2006/relationships/image" Target="../media/image181.png"/><Relationship Id="rId57" Type="http://schemas.openxmlformats.org/officeDocument/2006/relationships/customXml" Target="../ink/ink188.xml"/><Relationship Id="rId106" Type="http://schemas.openxmlformats.org/officeDocument/2006/relationships/image" Target="../media/image216.png"/><Relationship Id="rId127" Type="http://schemas.openxmlformats.org/officeDocument/2006/relationships/customXml" Target="../ink/ink223.xml"/><Relationship Id="rId10" Type="http://schemas.openxmlformats.org/officeDocument/2006/relationships/image" Target="../media/image168.png"/><Relationship Id="rId31" Type="http://schemas.openxmlformats.org/officeDocument/2006/relationships/customXml" Target="../ink/ink175.xml"/><Relationship Id="rId52" Type="http://schemas.openxmlformats.org/officeDocument/2006/relationships/image" Target="../media/image189.png"/><Relationship Id="rId73" Type="http://schemas.openxmlformats.org/officeDocument/2006/relationships/customXml" Target="../ink/ink196.xml"/><Relationship Id="rId78" Type="http://schemas.openxmlformats.org/officeDocument/2006/relationships/image" Target="../media/image202.png"/><Relationship Id="rId94" Type="http://schemas.openxmlformats.org/officeDocument/2006/relationships/image" Target="../media/image210.png"/><Relationship Id="rId99" Type="http://schemas.openxmlformats.org/officeDocument/2006/relationships/customXml" Target="../ink/ink209.xml"/><Relationship Id="rId101" Type="http://schemas.openxmlformats.org/officeDocument/2006/relationships/customXml" Target="../ink/ink210.xml"/><Relationship Id="rId122" Type="http://schemas.openxmlformats.org/officeDocument/2006/relationships/image" Target="../media/image224.png"/><Relationship Id="rId143" Type="http://schemas.openxmlformats.org/officeDocument/2006/relationships/customXml" Target="../ink/ink231.xml"/><Relationship Id="rId148" Type="http://schemas.openxmlformats.org/officeDocument/2006/relationships/image" Target="../media/image237.png"/><Relationship Id="rId164" Type="http://schemas.openxmlformats.org/officeDocument/2006/relationships/image" Target="../media/image245.png"/><Relationship Id="rId169" Type="http://schemas.openxmlformats.org/officeDocument/2006/relationships/customXml" Target="../ink/ink244.xml"/><Relationship Id="rId4" Type="http://schemas.openxmlformats.org/officeDocument/2006/relationships/image" Target="../media/image165.png"/><Relationship Id="rId9" Type="http://schemas.openxmlformats.org/officeDocument/2006/relationships/customXml" Target="../ink/ink164.xml"/><Relationship Id="rId26" Type="http://schemas.openxmlformats.org/officeDocument/2006/relationships/image" Target="../media/image176.png"/><Relationship Id="rId47" Type="http://schemas.openxmlformats.org/officeDocument/2006/relationships/customXml" Target="../ink/ink183.xml"/><Relationship Id="rId68" Type="http://schemas.openxmlformats.org/officeDocument/2006/relationships/image" Target="../media/image197.png"/><Relationship Id="rId89" Type="http://schemas.openxmlformats.org/officeDocument/2006/relationships/customXml" Target="../ink/ink204.xml"/><Relationship Id="rId112" Type="http://schemas.openxmlformats.org/officeDocument/2006/relationships/image" Target="../media/image219.png"/><Relationship Id="rId133" Type="http://schemas.openxmlformats.org/officeDocument/2006/relationships/customXml" Target="../ink/ink226.xml"/><Relationship Id="rId154" Type="http://schemas.openxmlformats.org/officeDocument/2006/relationships/image" Target="../media/image240.png"/><Relationship Id="rId16" Type="http://schemas.openxmlformats.org/officeDocument/2006/relationships/image" Target="../media/image171.png"/><Relationship Id="rId37" Type="http://schemas.openxmlformats.org/officeDocument/2006/relationships/customXml" Target="../ink/ink178.xml"/><Relationship Id="rId58" Type="http://schemas.openxmlformats.org/officeDocument/2006/relationships/image" Target="../media/image192.png"/><Relationship Id="rId79" Type="http://schemas.openxmlformats.org/officeDocument/2006/relationships/customXml" Target="../ink/ink199.xml"/><Relationship Id="rId102" Type="http://schemas.openxmlformats.org/officeDocument/2006/relationships/image" Target="../media/image214.png"/><Relationship Id="rId123" Type="http://schemas.openxmlformats.org/officeDocument/2006/relationships/customXml" Target="../ink/ink221.xml"/><Relationship Id="rId144" Type="http://schemas.openxmlformats.org/officeDocument/2006/relationships/image" Target="../media/image235.png"/><Relationship Id="rId90" Type="http://schemas.openxmlformats.org/officeDocument/2006/relationships/image" Target="../media/image208.png"/><Relationship Id="rId165" Type="http://schemas.openxmlformats.org/officeDocument/2006/relationships/customXml" Target="../ink/ink242.xml"/><Relationship Id="rId27" Type="http://schemas.openxmlformats.org/officeDocument/2006/relationships/customXml" Target="../ink/ink173.xml"/><Relationship Id="rId48" Type="http://schemas.openxmlformats.org/officeDocument/2006/relationships/image" Target="../media/image187.png"/><Relationship Id="rId69" Type="http://schemas.openxmlformats.org/officeDocument/2006/relationships/customXml" Target="../ink/ink194.xml"/><Relationship Id="rId113" Type="http://schemas.openxmlformats.org/officeDocument/2006/relationships/customXml" Target="../ink/ink216.xml"/><Relationship Id="rId134" Type="http://schemas.openxmlformats.org/officeDocument/2006/relationships/image" Target="../media/image230.png"/><Relationship Id="rId80" Type="http://schemas.openxmlformats.org/officeDocument/2006/relationships/image" Target="../media/image203.png"/><Relationship Id="rId155" Type="http://schemas.openxmlformats.org/officeDocument/2006/relationships/customXml" Target="../ink/ink237.xml"/><Relationship Id="rId17" Type="http://schemas.openxmlformats.org/officeDocument/2006/relationships/customXml" Target="../ink/ink168.xml"/><Relationship Id="rId38" Type="http://schemas.openxmlformats.org/officeDocument/2006/relationships/image" Target="../media/image182.png"/><Relationship Id="rId59" Type="http://schemas.openxmlformats.org/officeDocument/2006/relationships/customXml" Target="../ink/ink189.xml"/><Relationship Id="rId103" Type="http://schemas.openxmlformats.org/officeDocument/2006/relationships/customXml" Target="../ink/ink211.xml"/><Relationship Id="rId124" Type="http://schemas.openxmlformats.org/officeDocument/2006/relationships/image" Target="../media/image225.png"/><Relationship Id="rId70" Type="http://schemas.openxmlformats.org/officeDocument/2006/relationships/image" Target="../media/image198.png"/><Relationship Id="rId91" Type="http://schemas.openxmlformats.org/officeDocument/2006/relationships/customXml" Target="../ink/ink205.xml"/><Relationship Id="rId145" Type="http://schemas.openxmlformats.org/officeDocument/2006/relationships/customXml" Target="../ink/ink232.xml"/><Relationship Id="rId166" Type="http://schemas.openxmlformats.org/officeDocument/2006/relationships/image" Target="../media/image2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98</xdr:row>
      <xdr:rowOff>0</xdr:rowOff>
    </xdr:from>
    <xdr:to>
      <xdr:col>7</xdr:col>
      <xdr:colOff>749300</xdr:colOff>
      <xdr:row>120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6EE402-33F2-B943-AF6A-82FA38F5C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2359600"/>
          <a:ext cx="5702300" cy="72644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121</xdr:row>
      <xdr:rowOff>1</xdr:rowOff>
    </xdr:from>
    <xdr:to>
      <xdr:col>7</xdr:col>
      <xdr:colOff>587435</xdr:colOff>
      <xdr:row>142</xdr:row>
      <xdr:rowOff>190501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97CF28-9F23-EF47-B3D0-AD8BD031E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1" y="39954201"/>
          <a:ext cx="5540434" cy="7124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7</xdr:col>
      <xdr:colOff>698500</xdr:colOff>
      <xdr:row>165</xdr:row>
      <xdr:rowOff>317500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53759B-7173-FF4F-BA52-FFFEFC078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47548800"/>
          <a:ext cx="5651500" cy="7251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0</xdr:rowOff>
    </xdr:from>
    <xdr:to>
      <xdr:col>7</xdr:col>
      <xdr:colOff>622300</xdr:colOff>
      <xdr:row>188</xdr:row>
      <xdr:rowOff>266700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ECDE1F-A85D-C34F-BB81-8D1F5C5F6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55143400"/>
          <a:ext cx="5575300" cy="7200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7</xdr:col>
      <xdr:colOff>584200</xdr:colOff>
      <xdr:row>210</xdr:row>
      <xdr:rowOff>292100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37A9421-A045-7F49-9A61-FEB2C9EBA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62407800"/>
          <a:ext cx="5537200" cy="72263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6</xdr:col>
      <xdr:colOff>635000</xdr:colOff>
      <xdr:row>70</xdr:row>
      <xdr:rowOff>317500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4345286-8F54-6545-B25E-69ACE44CF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16179800"/>
          <a:ext cx="4762500" cy="7251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7</xdr:col>
      <xdr:colOff>266700</xdr:colOff>
      <xdr:row>94</xdr:row>
      <xdr:rowOff>292100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6FF805E-B84F-6B40-AF60-18C0FD386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25500" y="24104600"/>
          <a:ext cx="5219700" cy="72263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7</xdr:col>
      <xdr:colOff>800100</xdr:colOff>
      <xdr:row>22</xdr:row>
      <xdr:rowOff>292100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3BB0EBE-5D63-E54E-BA95-1011D0527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25500" y="330200"/>
          <a:ext cx="5753100" cy="72263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5</xdr:col>
      <xdr:colOff>723900</xdr:colOff>
      <xdr:row>46</xdr:row>
      <xdr:rowOff>279400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5CACCA4-1414-524E-9B24-9744253F5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5500" y="8255000"/>
          <a:ext cx="4025900" cy="72136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609080</xdr:colOff>
      <xdr:row>5</xdr:row>
      <xdr:rowOff>148400</xdr:rowOff>
    </xdr:from>
    <xdr:to>
      <xdr:col>3</xdr:col>
      <xdr:colOff>429060</xdr:colOff>
      <xdr:row>8</xdr:row>
      <xdr:rowOff>155720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14:cNvPr>
            <xdr14:cNvContentPartPr/>
          </xdr14:nvContentPartPr>
          <xdr14:nvPr macro=""/>
          <xdr14:xfrm>
            <a:off x="2260080" y="8733600"/>
            <a:ext cx="645480" cy="99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9640" y="8723160"/>
              <a:ext cx="666720" cy="10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582060</xdr:colOff>
      <xdr:row>7</xdr:row>
      <xdr:rowOff>128800</xdr:rowOff>
    </xdr:from>
    <xdr:to>
      <xdr:col>4</xdr:col>
      <xdr:colOff>25840</xdr:colOff>
      <xdr:row>8</xdr:row>
      <xdr:rowOff>101720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14:cNvPr>
            <xdr14:cNvContentPartPr/>
          </xdr14:nvContentPartPr>
          <xdr14:nvPr macro=""/>
          <xdr14:xfrm>
            <a:off x="3058560" y="9374400"/>
            <a:ext cx="269280" cy="303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48120" y="9363600"/>
              <a:ext cx="29052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333640</xdr:colOff>
      <xdr:row>5</xdr:row>
      <xdr:rowOff>262880</xdr:rowOff>
    </xdr:from>
    <xdr:to>
      <xdr:col>4</xdr:col>
      <xdr:colOff>398800</xdr:colOff>
      <xdr:row>8</xdr:row>
      <xdr:rowOff>93440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14:cNvPr>
            <xdr14:cNvContentPartPr/>
          </xdr14:nvContentPartPr>
          <xdr14:nvPr macro=""/>
          <xdr14:xfrm>
            <a:off x="3635640" y="8848080"/>
            <a:ext cx="65160" cy="82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624840" y="8837280"/>
              <a:ext cx="86400" cy="84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182780</xdr:colOff>
      <xdr:row>5</xdr:row>
      <xdr:rowOff>212120</xdr:rowOff>
    </xdr:from>
    <xdr:to>
      <xdr:col>5</xdr:col>
      <xdr:colOff>200060</xdr:colOff>
      <xdr:row>7</xdr:row>
      <xdr:rowOff>288280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14:cNvPr>
            <xdr14:cNvContentPartPr/>
          </xdr14:nvContentPartPr>
          <xdr14:nvPr macro=""/>
          <xdr14:xfrm>
            <a:off x="4310280" y="8797320"/>
            <a:ext cx="17280" cy="7365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99840" y="8786880"/>
              <a:ext cx="3852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794440</xdr:colOff>
      <xdr:row>6</xdr:row>
      <xdr:rowOff>279000</xdr:rowOff>
    </xdr:from>
    <xdr:to>
      <xdr:col>5</xdr:col>
      <xdr:colOff>411740</xdr:colOff>
      <xdr:row>6</xdr:row>
      <xdr:rowOff>286560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14:cNvPr>
            <xdr14:cNvContentPartPr/>
          </xdr14:nvContentPartPr>
          <xdr14:nvPr macro=""/>
          <xdr14:xfrm>
            <a:off x="4096440" y="9194400"/>
            <a:ext cx="442800" cy="75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086000" y="9183960"/>
              <a:ext cx="46404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488420</xdr:colOff>
      <xdr:row>6</xdr:row>
      <xdr:rowOff>303120</xdr:rowOff>
    </xdr:from>
    <xdr:to>
      <xdr:col>5</xdr:col>
      <xdr:colOff>783620</xdr:colOff>
      <xdr:row>8</xdr:row>
      <xdr:rowOff>99200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14:cNvPr>
            <xdr14:cNvContentPartPr/>
          </xdr14:nvContentPartPr>
          <xdr14:nvPr macro=""/>
          <xdr14:xfrm>
            <a:off x="4615920" y="9218520"/>
            <a:ext cx="295200" cy="4564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05480" y="9208080"/>
              <a:ext cx="316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567560</xdr:colOff>
      <xdr:row>6</xdr:row>
      <xdr:rowOff>131760</xdr:rowOff>
    </xdr:from>
    <xdr:to>
      <xdr:col>9</xdr:col>
      <xdr:colOff>236700</xdr:colOff>
      <xdr:row>7</xdr:row>
      <xdr:rowOff>305200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14:cNvPr>
            <xdr14:cNvContentPartPr/>
          </xdr14:nvContentPartPr>
          <xdr14:nvPr macro=""/>
          <xdr14:xfrm>
            <a:off x="7171560" y="9047160"/>
            <a:ext cx="494640" cy="50364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61120" y="9036720"/>
              <a:ext cx="51588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336420</xdr:colOff>
      <xdr:row>6</xdr:row>
      <xdr:rowOff>327240</xdr:rowOff>
    </xdr:from>
    <xdr:to>
      <xdr:col>9</xdr:col>
      <xdr:colOff>652140</xdr:colOff>
      <xdr:row>7</xdr:row>
      <xdr:rowOff>282520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14:cNvPr>
            <xdr14:cNvContentPartPr/>
          </xdr14:nvContentPartPr>
          <xdr14:nvPr macro=""/>
          <xdr14:xfrm>
            <a:off x="7765920" y="9242640"/>
            <a:ext cx="315720" cy="2854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755480" y="9231840"/>
              <a:ext cx="33696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202840</xdr:colOff>
      <xdr:row>5</xdr:row>
      <xdr:rowOff>164240</xdr:rowOff>
    </xdr:from>
    <xdr:to>
      <xdr:col>10</xdr:col>
      <xdr:colOff>239200</xdr:colOff>
      <xdr:row>7</xdr:row>
      <xdr:rowOff>283960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14:cNvPr>
            <xdr14:cNvContentPartPr/>
          </xdr14:nvContentPartPr>
          <xdr14:nvPr macro=""/>
          <xdr14:xfrm>
            <a:off x="8457840" y="8749440"/>
            <a:ext cx="36360" cy="7801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447040" y="8738640"/>
              <a:ext cx="57600" cy="80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461320</xdr:colOff>
      <xdr:row>6</xdr:row>
      <xdr:rowOff>226080</xdr:rowOff>
    </xdr:from>
    <xdr:to>
      <xdr:col>10</xdr:col>
      <xdr:colOff>713320</xdr:colOff>
      <xdr:row>7</xdr:row>
      <xdr:rowOff>248680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14:cNvPr>
            <xdr14:cNvContentPartPr/>
          </xdr14:nvContentPartPr>
          <xdr14:nvPr macro=""/>
          <xdr14:xfrm>
            <a:off x="8716320" y="9141480"/>
            <a:ext cx="252000" cy="3528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05880" y="9131040"/>
              <a:ext cx="273240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236300</xdr:colOff>
      <xdr:row>6</xdr:row>
      <xdr:rowOff>175680</xdr:rowOff>
    </xdr:from>
    <xdr:to>
      <xdr:col>11</xdr:col>
      <xdr:colOff>446180</xdr:colOff>
      <xdr:row>7</xdr:row>
      <xdr:rowOff>102160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14:cNvPr>
            <xdr14:cNvContentPartPr/>
          </xdr14:nvContentPartPr>
          <xdr14:nvPr macro=""/>
          <xdr14:xfrm>
            <a:off x="9316800" y="9091080"/>
            <a:ext cx="209880" cy="256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306000" y="9080280"/>
              <a:ext cx="2311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715100</xdr:colOff>
      <xdr:row>5</xdr:row>
      <xdr:rowOff>194120</xdr:rowOff>
    </xdr:from>
    <xdr:to>
      <xdr:col>11</xdr:col>
      <xdr:colOff>755060</xdr:colOff>
      <xdr:row>7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14:cNvPr>
            <xdr14:cNvContentPartPr/>
          </xdr14:nvContentPartPr>
          <xdr14:nvPr macro=""/>
          <xdr14:xfrm>
            <a:off x="9795600" y="8779320"/>
            <a:ext cx="39960" cy="6260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9785160" y="8768880"/>
              <a:ext cx="6120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124680</xdr:colOff>
      <xdr:row>6</xdr:row>
      <xdr:rowOff>298440</xdr:rowOff>
    </xdr:from>
    <xdr:to>
      <xdr:col>12</xdr:col>
      <xdr:colOff>297840</xdr:colOff>
      <xdr:row>7</xdr:row>
      <xdr:rowOff>126280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14:cNvPr>
            <xdr14:cNvContentPartPr/>
          </xdr14:nvContentPartPr>
          <xdr14:nvPr macro=""/>
          <xdr14:xfrm>
            <a:off x="10030680" y="9213840"/>
            <a:ext cx="173160" cy="1580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020240" y="9203040"/>
              <a:ext cx="19440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419160</xdr:colOff>
      <xdr:row>6</xdr:row>
      <xdr:rowOff>190080</xdr:rowOff>
    </xdr:from>
    <xdr:to>
      <xdr:col>12</xdr:col>
      <xdr:colOff>513480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14:cNvPr>
            <xdr14:cNvContentPartPr/>
          </xdr14:nvContentPartPr>
          <xdr14:nvPr macro=""/>
          <xdr14:xfrm>
            <a:off x="10325160" y="9105480"/>
            <a:ext cx="94320" cy="278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14360" y="9094680"/>
              <a:ext cx="11556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551260</xdr:colOff>
      <xdr:row>5</xdr:row>
      <xdr:rowOff>148760</xdr:rowOff>
    </xdr:from>
    <xdr:to>
      <xdr:col>14</xdr:col>
      <xdr:colOff>197720</xdr:colOff>
      <xdr:row>7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14:cNvPr>
            <xdr14:cNvContentPartPr/>
          </xdr14:nvContentPartPr>
          <xdr14:nvPr macro=""/>
          <xdr14:xfrm>
            <a:off x="11282760" y="8733960"/>
            <a:ext cx="471960" cy="7358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271960" y="8723520"/>
              <a:ext cx="493200" cy="75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337040</xdr:colOff>
      <xdr:row>6</xdr:row>
      <xdr:rowOff>262080</xdr:rowOff>
    </xdr:from>
    <xdr:to>
      <xdr:col>14</xdr:col>
      <xdr:colOff>661040</xdr:colOff>
      <xdr:row>7</xdr:row>
      <xdr:rowOff>193240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14:cNvPr>
            <xdr14:cNvContentPartPr/>
          </xdr14:nvContentPartPr>
          <xdr14:nvPr macro=""/>
          <xdr14:xfrm>
            <a:off x="11894040" y="9177480"/>
            <a:ext cx="324000" cy="261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883240" y="9167040"/>
              <a:ext cx="3452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5</xdr:row>
      <xdr:rowOff>14840</xdr:rowOff>
    </xdr:from>
    <xdr:to>
      <xdr:col>15</xdr:col>
      <xdr:colOff>100140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14:cNvPr>
            <xdr14:cNvContentPartPr/>
          </xdr14:nvContentPartPr>
          <xdr14:nvPr macro=""/>
          <xdr14:xfrm>
            <a:off x="12395520" y="8600040"/>
            <a:ext cx="87120" cy="7837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2385080" y="8589600"/>
              <a:ext cx="108360" cy="80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322260</xdr:colOff>
      <xdr:row>5</xdr:row>
      <xdr:rowOff>134000</xdr:rowOff>
    </xdr:from>
    <xdr:to>
      <xdr:col>15</xdr:col>
      <xdr:colOff>374460</xdr:colOff>
      <xdr:row>7</xdr:row>
      <xdr:rowOff>158320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14:cNvPr>
            <xdr14:cNvContentPartPr/>
          </xdr14:nvContentPartPr>
          <xdr14:nvPr macro=""/>
          <xdr14:xfrm>
            <a:off x="12704760" y="8719200"/>
            <a:ext cx="52200" cy="684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694320" y="8708760"/>
              <a:ext cx="73440" cy="70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307860</xdr:colOff>
      <xdr:row>6</xdr:row>
      <xdr:rowOff>158760</xdr:rowOff>
    </xdr:from>
    <xdr:to>
      <xdr:col>15</xdr:col>
      <xdr:colOff>528540</xdr:colOff>
      <xdr:row>6</xdr:row>
      <xdr:rowOff>169920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14:cNvPr>
            <xdr14:cNvContentPartPr/>
          </xdr14:nvContentPartPr>
          <xdr14:nvPr macro=""/>
          <xdr14:xfrm>
            <a:off x="12690360" y="9074160"/>
            <a:ext cx="220680" cy="11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679920" y="9063720"/>
              <a:ext cx="24192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577500</xdr:colOff>
      <xdr:row>6</xdr:row>
      <xdr:rowOff>119160</xdr:rowOff>
    </xdr:from>
    <xdr:to>
      <xdr:col>15</xdr:col>
      <xdr:colOff>742740</xdr:colOff>
      <xdr:row>7</xdr:row>
      <xdr:rowOff>150400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14:cNvPr>
            <xdr14:cNvContentPartPr/>
          </xdr14:nvContentPartPr>
          <xdr14:nvPr macro=""/>
          <xdr14:xfrm>
            <a:off x="12960000" y="9034560"/>
            <a:ext cx="165240" cy="3614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949200" y="9023760"/>
              <a:ext cx="186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350640</xdr:colOff>
      <xdr:row>4</xdr:row>
      <xdr:rowOff>205720</xdr:rowOff>
    </xdr:from>
    <xdr:to>
      <xdr:col>18</xdr:col>
      <xdr:colOff>678600</xdr:colOff>
      <xdr:row>6</xdr:row>
      <xdr:rowOff>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14:cNvPr>
            <xdr14:cNvContentPartPr/>
          </xdr14:nvContentPartPr>
          <xdr14:nvPr macro=""/>
          <xdr14:xfrm>
            <a:off x="15209640" y="8460720"/>
            <a:ext cx="327960" cy="4626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5199200" y="8449920"/>
              <a:ext cx="349200" cy="48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96820</xdr:colOff>
      <xdr:row>4</xdr:row>
      <xdr:rowOff>269440</xdr:rowOff>
    </xdr:from>
    <xdr:to>
      <xdr:col>19</xdr:col>
      <xdr:colOff>402820</xdr:colOff>
      <xdr:row>5</xdr:row>
      <xdr:rowOff>300680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14:cNvPr>
            <xdr14:cNvContentPartPr/>
          </xdr14:nvContentPartPr>
          <xdr14:nvPr macro=""/>
          <xdr14:xfrm>
            <a:off x="15781320" y="8524440"/>
            <a:ext cx="306000" cy="3614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5770880" y="8513640"/>
              <a:ext cx="32724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536040</xdr:colOff>
      <xdr:row>6</xdr:row>
      <xdr:rowOff>56520</xdr:rowOff>
    </xdr:from>
    <xdr:to>
      <xdr:col>19</xdr:col>
      <xdr:colOff>444940</xdr:colOff>
      <xdr:row>6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14:cNvPr>
            <xdr14:cNvContentPartPr/>
          </xdr14:nvContentPartPr>
          <xdr14:nvPr macro=""/>
          <xdr14:xfrm>
            <a:off x="15395040" y="8971920"/>
            <a:ext cx="734400" cy="24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384600" y="8961120"/>
              <a:ext cx="755640" cy="4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541080</xdr:colOff>
      <xdr:row>6</xdr:row>
      <xdr:rowOff>232200</xdr:rowOff>
    </xdr:from>
    <xdr:to>
      <xdr:col>18</xdr:col>
      <xdr:colOff>769680</xdr:colOff>
      <xdr:row>7</xdr:row>
      <xdr:rowOff>205480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14:cNvPr>
            <xdr14:cNvContentPartPr/>
          </xdr14:nvContentPartPr>
          <xdr14:nvPr macro=""/>
          <xdr14:xfrm>
            <a:off x="15400080" y="9147600"/>
            <a:ext cx="228600" cy="303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89280" y="9136800"/>
              <a:ext cx="249840" cy="32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154780</xdr:colOff>
      <xdr:row>6</xdr:row>
      <xdr:rowOff>159840</xdr:rowOff>
    </xdr:from>
    <xdr:to>
      <xdr:col>19</xdr:col>
      <xdr:colOff>435580</xdr:colOff>
      <xdr:row>7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14:cNvPr>
            <xdr14:cNvContentPartPr/>
          </xdr14:nvContentPartPr>
          <xdr14:nvPr macro=""/>
          <xdr14:xfrm>
            <a:off x="15839280" y="9075240"/>
            <a:ext cx="280800" cy="340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5828480" y="9064800"/>
              <a:ext cx="30204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397800</xdr:colOff>
      <xdr:row>10</xdr:row>
      <xdr:rowOff>252040</xdr:rowOff>
    </xdr:from>
    <xdr:to>
      <xdr:col>0</xdr:col>
      <xdr:colOff>791640</xdr:colOff>
      <xdr:row>13</xdr:row>
      <xdr:rowOff>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14:cNvPr>
            <xdr14:cNvContentPartPr/>
          </xdr14:nvContentPartPr>
          <xdr14:nvPr macro=""/>
          <xdr14:xfrm>
            <a:off x="397800" y="10488240"/>
            <a:ext cx="393840" cy="760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87000" y="10477800"/>
              <a:ext cx="415080" cy="78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55780</xdr:colOff>
      <xdr:row>11</xdr:row>
      <xdr:rowOff>281120</xdr:rowOff>
    </xdr:from>
    <xdr:to>
      <xdr:col>1</xdr:col>
      <xdr:colOff>210220</xdr:colOff>
      <xdr:row>12</xdr:row>
      <xdr:rowOff>242520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14:cNvPr>
            <xdr14:cNvContentPartPr/>
          </xdr14:nvContentPartPr>
          <xdr14:nvPr macro=""/>
          <xdr14:xfrm>
            <a:off x="881280" y="10847520"/>
            <a:ext cx="154440" cy="291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870840" y="10837080"/>
              <a:ext cx="175680" cy="31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419380</xdr:colOff>
      <xdr:row>10</xdr:row>
      <xdr:rowOff>175720</xdr:rowOff>
    </xdr:from>
    <xdr:to>
      <xdr:col>1</xdr:col>
      <xdr:colOff>550780</xdr:colOff>
      <xdr:row>12</xdr:row>
      <xdr:rowOff>237480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14:cNvPr>
            <xdr14:cNvContentPartPr/>
          </xdr14:nvContentPartPr>
          <xdr14:nvPr macro=""/>
          <xdr14:xfrm>
            <a:off x="1244880" y="10411920"/>
            <a:ext cx="131400" cy="722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34080" y="10401480"/>
              <a:ext cx="152640" cy="74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624940</xdr:colOff>
      <xdr:row>10</xdr:row>
      <xdr:rowOff>221440</xdr:rowOff>
    </xdr:from>
    <xdr:to>
      <xdr:col>1</xdr:col>
      <xdr:colOff>708460</xdr:colOff>
      <xdr:row>12</xdr:row>
      <xdr:rowOff>179880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14:cNvPr>
            <xdr14:cNvContentPartPr/>
          </xdr14:nvContentPartPr>
          <xdr14:nvPr macro=""/>
          <xdr14:xfrm>
            <a:off x="1450440" y="10457640"/>
            <a:ext cx="83520" cy="618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40000" y="10447200"/>
              <a:ext cx="104760" cy="64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33080</xdr:colOff>
      <xdr:row>11</xdr:row>
      <xdr:rowOff>318560</xdr:rowOff>
    </xdr:from>
    <xdr:to>
      <xdr:col>2</xdr:col>
      <xdr:colOff>196880</xdr:colOff>
      <xdr:row>12</xdr:row>
      <xdr:rowOff>141720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14:cNvPr>
            <xdr14:cNvContentPartPr/>
          </xdr14:nvContentPartPr>
          <xdr14:nvPr macro=""/>
          <xdr14:xfrm>
            <a:off x="1684080" y="10884960"/>
            <a:ext cx="163800" cy="1533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73280" y="10874160"/>
              <a:ext cx="185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313160</xdr:colOff>
      <xdr:row>11</xdr:row>
      <xdr:rowOff>311360</xdr:rowOff>
    </xdr:from>
    <xdr:to>
      <xdr:col>2</xdr:col>
      <xdr:colOff>455360</xdr:colOff>
      <xdr:row>12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14:cNvPr>
            <xdr14:cNvContentPartPr/>
          </xdr14:nvContentPartPr>
          <xdr14:nvPr macro=""/>
          <xdr14:xfrm>
            <a:off x="1964160" y="10877760"/>
            <a:ext cx="142200" cy="763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53720" y="10866960"/>
              <a:ext cx="163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139980</xdr:colOff>
      <xdr:row>10</xdr:row>
      <xdr:rowOff>234760</xdr:rowOff>
    </xdr:from>
    <xdr:to>
      <xdr:col>3</xdr:col>
      <xdr:colOff>569820</xdr:colOff>
      <xdr:row>12</xdr:row>
      <xdr:rowOff>213720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14:cNvPr>
            <xdr14:cNvContentPartPr/>
          </xdr14:nvContentPartPr>
          <xdr14:nvPr macro=""/>
          <xdr14:xfrm>
            <a:off x="2616480" y="10470960"/>
            <a:ext cx="429840" cy="6393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605680" y="10460520"/>
              <a:ext cx="451080" cy="66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732540</xdr:colOff>
      <xdr:row>11</xdr:row>
      <xdr:rowOff>174200</xdr:rowOff>
    </xdr:from>
    <xdr:to>
      <xdr:col>4</xdr:col>
      <xdr:colOff>200440</xdr:colOff>
      <xdr:row>12</xdr:row>
      <xdr:rowOff>187080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14:cNvPr>
            <xdr14:cNvContentPartPr/>
          </xdr14:nvContentPartPr>
          <xdr14:nvPr macro=""/>
          <xdr14:xfrm>
            <a:off x="3209040" y="10740600"/>
            <a:ext cx="293400" cy="343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98240" y="10729800"/>
              <a:ext cx="31464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304480</xdr:colOff>
      <xdr:row>10</xdr:row>
      <xdr:rowOff>67720</xdr:rowOff>
    </xdr:from>
    <xdr:to>
      <xdr:col>4</xdr:col>
      <xdr:colOff>426160</xdr:colOff>
      <xdr:row>12</xdr:row>
      <xdr:rowOff>248280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14:cNvPr>
            <xdr14:cNvContentPartPr/>
          </xdr14:nvContentPartPr>
          <xdr14:nvPr macro=""/>
          <xdr14:xfrm>
            <a:off x="3606480" y="10303920"/>
            <a:ext cx="121680" cy="8409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6040" y="10293120"/>
              <a:ext cx="142920" cy="86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759520</xdr:colOff>
      <xdr:row>10</xdr:row>
      <xdr:rowOff>49360</xdr:rowOff>
    </xdr:from>
    <xdr:to>
      <xdr:col>5</xdr:col>
      <xdr:colOff>49940</xdr:colOff>
      <xdr:row>12</xdr:row>
      <xdr:rowOff>140280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14:cNvPr>
            <xdr14:cNvContentPartPr/>
          </xdr14:nvContentPartPr>
          <xdr14:nvPr macro=""/>
          <xdr14:xfrm>
            <a:off x="4061520" y="10285560"/>
            <a:ext cx="115920" cy="75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50720" y="10275120"/>
              <a:ext cx="137160" cy="77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740080</xdr:colOff>
      <xdr:row>11</xdr:row>
      <xdr:rowOff>32000</xdr:rowOff>
    </xdr:from>
    <xdr:to>
      <xdr:col>5</xdr:col>
      <xdr:colOff>223100</xdr:colOff>
      <xdr:row>11</xdr:row>
      <xdr:rowOff>44240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14:cNvPr>
            <xdr14:cNvContentPartPr/>
          </xdr14:nvContentPartPr>
          <xdr14:nvPr macro=""/>
          <xdr14:xfrm>
            <a:off x="4042080" y="10598400"/>
            <a:ext cx="308520" cy="122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031640" y="10587960"/>
              <a:ext cx="3297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11</xdr:row>
      <xdr:rowOff>68360</xdr:rowOff>
    </xdr:from>
    <xdr:to>
      <xdr:col>5</xdr:col>
      <xdr:colOff>489140</xdr:colOff>
      <xdr:row>12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14:cNvPr>
            <xdr14:cNvContentPartPr/>
          </xdr14:nvContentPartPr>
          <xdr14:nvPr macro=""/>
          <xdr14:xfrm>
            <a:off x="4420080" y="10634760"/>
            <a:ext cx="196560" cy="4237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409280" y="10623960"/>
              <a:ext cx="21780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112500</xdr:colOff>
      <xdr:row>9</xdr:row>
      <xdr:rowOff>129360</xdr:rowOff>
    </xdr:from>
    <xdr:to>
      <xdr:col>9</xdr:col>
      <xdr:colOff>232380</xdr:colOff>
      <xdr:row>11</xdr:row>
      <xdr:rowOff>262400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14:cNvPr>
            <xdr14:cNvContentPartPr/>
          </xdr14:nvContentPartPr>
          <xdr14:nvPr macro=""/>
          <xdr14:xfrm>
            <a:off x="7542000" y="10035360"/>
            <a:ext cx="119880" cy="79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531560" y="10024920"/>
              <a:ext cx="141120" cy="81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793640</xdr:colOff>
      <xdr:row>10</xdr:row>
      <xdr:rowOff>114520</xdr:rowOff>
    </xdr:from>
    <xdr:to>
      <xdr:col>9</xdr:col>
      <xdr:colOff>489420</xdr:colOff>
      <xdr:row>10</xdr:row>
      <xdr:rowOff>143680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14:cNvPr>
            <xdr14:cNvContentPartPr/>
          </xdr14:nvContentPartPr>
          <xdr14:nvPr macro=""/>
          <xdr14:xfrm>
            <a:off x="7397640" y="10350720"/>
            <a:ext cx="521280" cy="291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87200" y="10339920"/>
              <a:ext cx="54252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622620</xdr:colOff>
      <xdr:row>10</xdr:row>
      <xdr:rowOff>232240</xdr:rowOff>
    </xdr:from>
    <xdr:to>
      <xdr:col>10</xdr:col>
      <xdr:colOff>156040</xdr:colOff>
      <xdr:row>11</xdr:row>
      <xdr:rowOff>188600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14:cNvPr>
            <xdr14:cNvContentPartPr/>
          </xdr14:nvContentPartPr>
          <xdr14:nvPr macro=""/>
          <xdr14:xfrm>
            <a:off x="8052120" y="10468440"/>
            <a:ext cx="358920" cy="2865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41680" y="10458000"/>
              <a:ext cx="38016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179800</xdr:colOff>
      <xdr:row>10</xdr:row>
      <xdr:rowOff>233680</xdr:rowOff>
    </xdr:from>
    <xdr:to>
      <xdr:col>10</xdr:col>
      <xdr:colOff>335320</xdr:colOff>
      <xdr:row>11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14:cNvPr>
            <xdr14:cNvContentPartPr/>
          </xdr14:nvContentPartPr>
          <xdr14:nvPr macro=""/>
          <xdr14:xfrm>
            <a:off x="8434800" y="10469880"/>
            <a:ext cx="155520" cy="29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24360" y="10459080"/>
              <a:ext cx="176760" cy="31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569680</xdr:colOff>
      <xdr:row>9</xdr:row>
      <xdr:rowOff>242400</xdr:rowOff>
    </xdr:from>
    <xdr:to>
      <xdr:col>11</xdr:col>
      <xdr:colOff>51260</xdr:colOff>
      <xdr:row>11</xdr:row>
      <xdr:rowOff>188240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14:cNvPr>
            <xdr14:cNvContentPartPr/>
          </xdr14:nvContentPartPr>
          <xdr14:nvPr macro=""/>
          <xdr14:xfrm>
            <a:off x="8824680" y="10148400"/>
            <a:ext cx="307080" cy="6062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14240" y="10137960"/>
              <a:ext cx="328320" cy="62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10</xdr:row>
      <xdr:rowOff>207040</xdr:rowOff>
    </xdr:from>
    <xdr:to>
      <xdr:col>11</xdr:col>
      <xdr:colOff>499100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14:cNvPr>
            <xdr14:cNvContentPartPr/>
          </xdr14:nvContentPartPr>
          <xdr14:nvPr macro=""/>
          <xdr14:xfrm>
            <a:off x="9337320" y="10443240"/>
            <a:ext cx="242280" cy="285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9326520" y="10432800"/>
              <a:ext cx="26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616460</xdr:colOff>
      <xdr:row>10</xdr:row>
      <xdr:rowOff>293800</xdr:rowOff>
    </xdr:from>
    <xdr:to>
      <xdr:col>12</xdr:col>
      <xdr:colOff>4440</xdr:colOff>
      <xdr:row>11</xdr:row>
      <xdr:rowOff>121640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14:cNvPr>
            <xdr14:cNvContentPartPr/>
          </xdr14:nvContentPartPr>
          <xdr14:nvPr macro=""/>
          <xdr14:xfrm>
            <a:off x="9696960" y="10530000"/>
            <a:ext cx="213480" cy="1580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9686520" y="10519200"/>
              <a:ext cx="23472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183360</xdr:colOff>
      <xdr:row>10</xdr:row>
      <xdr:rowOff>207040</xdr:rowOff>
    </xdr:from>
    <xdr:to>
      <xdr:col>12</xdr:col>
      <xdr:colOff>287040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14:cNvPr>
            <xdr14:cNvContentPartPr/>
          </xdr14:nvContentPartPr>
          <xdr14:nvPr macro=""/>
          <xdr14:xfrm>
            <a:off x="10089360" y="10443240"/>
            <a:ext cx="103680" cy="264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078560" y="10432800"/>
              <a:ext cx="12492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210720</xdr:colOff>
      <xdr:row>9</xdr:row>
      <xdr:rowOff>326640</xdr:rowOff>
    </xdr:from>
    <xdr:to>
      <xdr:col>12</xdr:col>
      <xdr:colOff>351840</xdr:colOff>
      <xdr:row>10</xdr:row>
      <xdr:rowOff>112360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14:cNvPr>
            <xdr14:cNvContentPartPr/>
          </xdr14:nvContentPartPr>
          <xdr14:nvPr macro=""/>
          <xdr14:xfrm>
            <a:off x="10116720" y="10232640"/>
            <a:ext cx="141120" cy="1159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0106280" y="10222200"/>
              <a:ext cx="162360" cy="13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410500</xdr:colOff>
      <xdr:row>9</xdr:row>
      <xdr:rowOff>137280</xdr:rowOff>
    </xdr:from>
    <xdr:to>
      <xdr:col>14</xdr:col>
      <xdr:colOff>12320</xdr:colOff>
      <xdr:row>11</xdr:row>
      <xdr:rowOff>124160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14:cNvPr>
            <xdr14:cNvContentPartPr/>
          </xdr14:nvContentPartPr>
          <xdr14:nvPr macro=""/>
          <xdr14:xfrm>
            <a:off x="11142000" y="10043280"/>
            <a:ext cx="427320" cy="647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131200" y="10032480"/>
              <a:ext cx="448560" cy="66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113120</xdr:colOff>
      <xdr:row>10</xdr:row>
      <xdr:rowOff>196240</xdr:rowOff>
    </xdr:from>
    <xdr:to>
      <xdr:col>14</xdr:col>
      <xdr:colOff>411920</xdr:colOff>
      <xdr:row>11</xdr:row>
      <xdr:rowOff>117320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14:cNvPr>
            <xdr14:cNvContentPartPr/>
          </xdr14:nvContentPartPr>
          <xdr14:nvPr macro=""/>
          <xdr14:xfrm>
            <a:off x="11670120" y="10432440"/>
            <a:ext cx="298800" cy="251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659680" y="10422000"/>
              <a:ext cx="320040" cy="2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586160</xdr:colOff>
      <xdr:row>9</xdr:row>
      <xdr:rowOff>148800</xdr:rowOff>
    </xdr:from>
    <xdr:to>
      <xdr:col>14</xdr:col>
      <xdr:colOff>666080</xdr:colOff>
      <xdr:row>11</xdr:row>
      <xdr:rowOff>162680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14:cNvPr>
            <xdr14:cNvContentPartPr/>
          </xdr14:nvContentPartPr>
          <xdr14:nvPr macro=""/>
          <xdr14:xfrm>
            <a:off x="12143160" y="10054800"/>
            <a:ext cx="79920" cy="674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2132360" y="10044000"/>
              <a:ext cx="101160" cy="69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67380</xdr:colOff>
      <xdr:row>9</xdr:row>
      <xdr:rowOff>152400</xdr:rowOff>
    </xdr:from>
    <xdr:to>
      <xdr:col>15</xdr:col>
      <xdr:colOff>143700</xdr:colOff>
      <xdr:row>11</xdr:row>
      <xdr:rowOff>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14:cNvPr>
            <xdr14:cNvContentPartPr/>
          </xdr14:nvContentPartPr>
          <xdr14:nvPr macro=""/>
          <xdr14:xfrm>
            <a:off x="12449880" y="10058400"/>
            <a:ext cx="76320" cy="564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2439080" y="10047600"/>
              <a:ext cx="9756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56580</xdr:colOff>
      <xdr:row>10</xdr:row>
      <xdr:rowOff>125320</xdr:rowOff>
    </xdr:from>
    <xdr:to>
      <xdr:col>15</xdr:col>
      <xdr:colOff>319380</xdr:colOff>
      <xdr:row>10</xdr:row>
      <xdr:rowOff>150880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14:cNvPr>
            <xdr14:cNvContentPartPr/>
          </xdr14:nvContentPartPr>
          <xdr14:nvPr macro=""/>
          <xdr14:xfrm>
            <a:off x="12439080" y="10361520"/>
            <a:ext cx="262800" cy="25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2428280" y="10351080"/>
              <a:ext cx="28404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340260</xdr:colOff>
      <xdr:row>10</xdr:row>
      <xdr:rowOff>133600</xdr:rowOff>
    </xdr:from>
    <xdr:to>
      <xdr:col>15</xdr:col>
      <xdr:colOff>530700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14:cNvPr>
            <xdr14:cNvContentPartPr/>
          </xdr14:nvContentPartPr>
          <xdr14:nvPr macro=""/>
          <xdr14:xfrm>
            <a:off x="12722760" y="10369800"/>
            <a:ext cx="190440" cy="3384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712320" y="10359360"/>
              <a:ext cx="211680" cy="35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340220</xdr:colOff>
      <xdr:row>9</xdr:row>
      <xdr:rowOff>125760</xdr:rowOff>
    </xdr:from>
    <xdr:to>
      <xdr:col>18</xdr:col>
      <xdr:colOff>42120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14:cNvPr>
            <xdr14:cNvContentPartPr/>
          </xdr14:nvContentPartPr>
          <xdr14:nvPr macro=""/>
          <xdr14:xfrm>
            <a:off x="14373720" y="10031760"/>
            <a:ext cx="527400" cy="6969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362920" y="10021320"/>
              <a:ext cx="548640" cy="71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441000</xdr:colOff>
      <xdr:row>9</xdr:row>
      <xdr:rowOff>65640</xdr:rowOff>
    </xdr:from>
    <xdr:to>
      <xdr:col>18</xdr:col>
      <xdr:colOff>693000</xdr:colOff>
      <xdr:row>10</xdr:row>
      <xdr:rowOff>118480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14:cNvPr>
            <xdr14:cNvContentPartPr/>
          </xdr14:nvContentPartPr>
          <xdr14:nvPr macro=""/>
          <xdr14:xfrm>
            <a:off x="15300000" y="9971640"/>
            <a:ext cx="252000" cy="383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289560" y="9961200"/>
              <a:ext cx="27324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50380</xdr:colOff>
      <xdr:row>9</xdr:row>
      <xdr:rowOff>50160</xdr:rowOff>
    </xdr:from>
    <xdr:to>
      <xdr:col>19</xdr:col>
      <xdr:colOff>347380</xdr:colOff>
      <xdr:row>10</xdr:row>
      <xdr:rowOff>106600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14:cNvPr>
            <xdr14:cNvContentPartPr/>
          </xdr14:nvContentPartPr>
          <xdr14:nvPr macro=""/>
          <xdr14:xfrm>
            <a:off x="15734880" y="9956160"/>
            <a:ext cx="297000" cy="386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24080" y="9945360"/>
              <a:ext cx="31824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474840</xdr:colOff>
      <xdr:row>10</xdr:row>
      <xdr:rowOff>252760</xdr:rowOff>
    </xdr:from>
    <xdr:to>
      <xdr:col>19</xdr:col>
      <xdr:colOff>377620</xdr:colOff>
      <xdr:row>10</xdr:row>
      <xdr:rowOff>303520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14:cNvPr>
            <xdr14:cNvContentPartPr/>
          </xdr14:nvContentPartPr>
          <xdr14:nvPr macro=""/>
          <xdr14:xfrm>
            <a:off x="15333840" y="10488960"/>
            <a:ext cx="728280" cy="507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5323040" y="10478520"/>
              <a:ext cx="74952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510840</xdr:colOff>
      <xdr:row>11</xdr:row>
      <xdr:rowOff>82760</xdr:rowOff>
    </xdr:from>
    <xdr:to>
      <xdr:col>18</xdr:col>
      <xdr:colOff>758160</xdr:colOff>
      <xdr:row>12</xdr:row>
      <xdr:rowOff>69360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14:cNvPr>
            <xdr14:cNvContentPartPr/>
          </xdr14:nvContentPartPr>
          <xdr14:nvPr macro=""/>
          <xdr14:xfrm>
            <a:off x="15369840" y="10649160"/>
            <a:ext cx="247320" cy="3168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359400" y="10638360"/>
              <a:ext cx="2685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60820</xdr:colOff>
      <xdr:row>11</xdr:row>
      <xdr:rowOff>82760</xdr:rowOff>
    </xdr:from>
    <xdr:to>
      <xdr:col>19</xdr:col>
      <xdr:colOff>272860</xdr:colOff>
      <xdr:row>12</xdr:row>
      <xdr:rowOff>51360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14:cNvPr>
            <xdr14:cNvContentPartPr/>
          </xdr14:nvContentPartPr>
          <xdr14:nvPr macro=""/>
          <xdr14:xfrm>
            <a:off x="15745320" y="10649160"/>
            <a:ext cx="212040" cy="2988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734520" y="10638360"/>
              <a:ext cx="233280" cy="32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515520</xdr:colOff>
      <xdr:row>15</xdr:row>
      <xdr:rowOff>156240</xdr:rowOff>
    </xdr:from>
    <xdr:to>
      <xdr:col>0</xdr:col>
      <xdr:colOff>545040</xdr:colOff>
      <xdr:row>17</xdr:row>
      <xdr:rowOff>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14:cNvPr>
            <xdr14:cNvContentPartPr/>
          </xdr14:nvContentPartPr>
          <xdr14:nvPr macro=""/>
          <xdr14:xfrm>
            <a:off x="515520" y="12043440"/>
            <a:ext cx="29520" cy="534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505080" y="12033000"/>
              <a:ext cx="5076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534960</xdr:colOff>
      <xdr:row>15</xdr:row>
      <xdr:rowOff>54000</xdr:rowOff>
    </xdr:from>
    <xdr:to>
      <xdr:col>0</xdr:col>
      <xdr:colOff>767520</xdr:colOff>
      <xdr:row>15</xdr:row>
      <xdr:rowOff>304560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14:cNvPr>
            <xdr14:cNvContentPartPr/>
          </xdr14:nvContentPartPr>
          <xdr14:nvPr macro=""/>
          <xdr14:xfrm>
            <a:off x="534960" y="11941200"/>
            <a:ext cx="232560" cy="2505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524160" y="11930760"/>
              <a:ext cx="25380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124540</xdr:colOff>
      <xdr:row>15</xdr:row>
      <xdr:rowOff>114120</xdr:rowOff>
    </xdr:from>
    <xdr:to>
      <xdr:col>1</xdr:col>
      <xdr:colOff>272860</xdr:colOff>
      <xdr:row>15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14:cNvPr>
            <xdr14:cNvContentPartPr/>
          </xdr14:nvContentPartPr>
          <xdr14:nvPr macro=""/>
          <xdr14:xfrm>
            <a:off x="950040" y="12001320"/>
            <a:ext cx="148320" cy="2001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39240" y="11990880"/>
              <a:ext cx="1695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410740</xdr:colOff>
      <xdr:row>15</xdr:row>
      <xdr:rowOff>164880</xdr:rowOff>
    </xdr:from>
    <xdr:to>
      <xdr:col>1</xdr:col>
      <xdr:colOff>537460</xdr:colOff>
      <xdr:row>15</xdr:row>
      <xdr:rowOff>292320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14:cNvPr>
            <xdr14:cNvContentPartPr/>
          </xdr14:nvContentPartPr>
          <xdr14:nvPr macro=""/>
          <xdr14:xfrm>
            <a:off x="1236240" y="12052080"/>
            <a:ext cx="126720" cy="1274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225800" y="12041280"/>
              <a:ext cx="147960" cy="14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670660</xdr:colOff>
      <xdr:row>15</xdr:row>
      <xdr:rowOff>129960</xdr:rowOff>
    </xdr:from>
    <xdr:to>
      <xdr:col>1</xdr:col>
      <xdr:colOff>745540</xdr:colOff>
      <xdr:row>15</xdr:row>
      <xdr:rowOff>306720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14:cNvPr>
            <xdr14:cNvContentPartPr/>
          </xdr14:nvContentPartPr>
          <xdr14:nvPr macro=""/>
          <xdr14:xfrm>
            <a:off x="1496160" y="12017160"/>
            <a:ext cx="74880" cy="176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85720" y="12006360"/>
              <a:ext cx="96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817540</xdr:colOff>
      <xdr:row>15</xdr:row>
      <xdr:rowOff>146880</xdr:rowOff>
    </xdr:from>
    <xdr:to>
      <xdr:col>2</xdr:col>
      <xdr:colOff>322160</xdr:colOff>
      <xdr:row>15</xdr:row>
      <xdr:rowOff>310320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14:cNvPr>
            <xdr14:cNvContentPartPr/>
          </xdr14:nvContentPartPr>
          <xdr14:nvPr macro=""/>
          <xdr14:xfrm>
            <a:off x="1643040" y="12034080"/>
            <a:ext cx="330120" cy="1634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632240" y="12023280"/>
              <a:ext cx="35136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439520</xdr:colOff>
      <xdr:row>14</xdr:row>
      <xdr:rowOff>254240</xdr:rowOff>
    </xdr:from>
    <xdr:to>
      <xdr:col>2</xdr:col>
      <xdr:colOff>449600</xdr:colOff>
      <xdr:row>15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14:cNvPr>
            <xdr14:cNvContentPartPr/>
          </xdr14:nvContentPartPr>
          <xdr14:nvPr macro=""/>
          <xdr14:xfrm>
            <a:off x="2090520" y="11811240"/>
            <a:ext cx="10080" cy="3891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080080" y="11800800"/>
              <a:ext cx="3132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395240</xdr:colOff>
      <xdr:row>15</xdr:row>
      <xdr:rowOff>56520</xdr:rowOff>
    </xdr:from>
    <xdr:to>
      <xdr:col>2</xdr:col>
      <xdr:colOff>608720</xdr:colOff>
      <xdr:row>15</xdr:row>
      <xdr:rowOff>68760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14:cNvPr>
            <xdr14:cNvContentPartPr/>
          </xdr14:nvContentPartPr>
          <xdr14:nvPr macro=""/>
          <xdr14:xfrm>
            <a:off x="2046240" y="11943720"/>
            <a:ext cx="213480" cy="12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035440" y="11932920"/>
              <a:ext cx="2347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375780</xdr:colOff>
      <xdr:row>14</xdr:row>
      <xdr:rowOff>45080</xdr:rowOff>
    </xdr:from>
    <xdr:to>
      <xdr:col>3</xdr:col>
      <xdr:colOff>688980</xdr:colOff>
      <xdr:row>15</xdr:row>
      <xdr:rowOff>310680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14:cNvPr>
            <xdr14:cNvContentPartPr/>
          </xdr14:nvContentPartPr>
          <xdr14:nvPr macro=""/>
          <xdr14:xfrm>
            <a:off x="2852280" y="11602080"/>
            <a:ext cx="313200" cy="5958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841480" y="11591280"/>
              <a:ext cx="33444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801660</xdr:colOff>
      <xdr:row>14</xdr:row>
      <xdr:rowOff>294200</xdr:rowOff>
    </xdr:from>
    <xdr:to>
      <xdr:col>4</xdr:col>
      <xdr:colOff>273520</xdr:colOff>
      <xdr:row>15</xdr:row>
      <xdr:rowOff>238320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14:cNvPr>
            <xdr14:cNvContentPartPr/>
          </xdr14:nvContentPartPr>
          <xdr14:nvPr macro=""/>
          <xdr14:xfrm>
            <a:off x="3278160" y="11851200"/>
            <a:ext cx="297360" cy="27432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3267360" y="11840400"/>
              <a:ext cx="31860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390160</xdr:colOff>
      <xdr:row>13</xdr:row>
      <xdr:rowOff>295720</xdr:rowOff>
    </xdr:from>
    <xdr:to>
      <xdr:col>4</xdr:col>
      <xdr:colOff>492760</xdr:colOff>
      <xdr:row>15</xdr:row>
      <xdr:rowOff>200520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14:cNvPr>
            <xdr14:cNvContentPartPr/>
          </xdr14:nvContentPartPr>
          <xdr14:nvPr macro=""/>
          <xdr14:xfrm>
            <a:off x="3692160" y="11522520"/>
            <a:ext cx="102600" cy="5652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681360" y="11512080"/>
              <a:ext cx="123840" cy="58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766720</xdr:colOff>
      <xdr:row>13</xdr:row>
      <xdr:rowOff>232000</xdr:rowOff>
    </xdr:from>
    <xdr:to>
      <xdr:col>4</xdr:col>
      <xdr:colOff>804520</xdr:colOff>
      <xdr:row>15</xdr:row>
      <xdr:rowOff>197640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14:cNvPr>
            <xdr14:cNvContentPartPr/>
          </xdr14:nvContentPartPr>
          <xdr14:nvPr macro=""/>
          <xdr14:xfrm>
            <a:off x="4068720" y="11458800"/>
            <a:ext cx="37800" cy="6260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4057920" y="11448000"/>
              <a:ext cx="5904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753400</xdr:colOff>
      <xdr:row>14</xdr:row>
      <xdr:rowOff>162800</xdr:rowOff>
    </xdr:from>
    <xdr:to>
      <xdr:col>5</xdr:col>
      <xdr:colOff>194300</xdr:colOff>
      <xdr:row>14</xdr:row>
      <xdr:rowOff>173960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14:cNvPr>
            <xdr14:cNvContentPartPr/>
          </xdr14:nvContentPartPr>
          <xdr14:nvPr macro=""/>
          <xdr14:xfrm>
            <a:off x="4055400" y="11719800"/>
            <a:ext cx="266400" cy="111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4044600" y="11709360"/>
              <a:ext cx="28764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14</xdr:row>
      <xdr:rowOff>116000</xdr:rowOff>
    </xdr:from>
    <xdr:to>
      <xdr:col>5</xdr:col>
      <xdr:colOff>504260</xdr:colOff>
      <xdr:row>15</xdr:row>
      <xdr:rowOff>106200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14:cNvPr>
            <xdr14:cNvContentPartPr/>
          </xdr14:nvContentPartPr>
          <xdr14:nvPr macro=""/>
          <xdr14:xfrm>
            <a:off x="4440240" y="11673000"/>
            <a:ext cx="191520" cy="3204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4429800" y="11662200"/>
              <a:ext cx="21276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194580</xdr:colOff>
      <xdr:row>13</xdr:row>
      <xdr:rowOff>280240</xdr:rowOff>
    </xdr:from>
    <xdr:to>
      <xdr:col>9</xdr:col>
      <xdr:colOff>547020</xdr:colOff>
      <xdr:row>15</xdr:row>
      <xdr:rowOff>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14:cNvPr>
            <xdr14:cNvContentPartPr/>
          </xdr14:nvContentPartPr>
          <xdr14:nvPr macro=""/>
          <xdr14:xfrm>
            <a:off x="7624080" y="11507040"/>
            <a:ext cx="352440" cy="4262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613280" y="11496240"/>
              <a:ext cx="37368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648180</xdr:colOff>
      <xdr:row>14</xdr:row>
      <xdr:rowOff>14840</xdr:rowOff>
    </xdr:from>
    <xdr:to>
      <xdr:col>10</xdr:col>
      <xdr:colOff>75760</xdr:colOff>
      <xdr:row>14</xdr:row>
      <xdr:rowOff>276200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14:cNvPr>
            <xdr14:cNvContentPartPr/>
          </xdr14:nvContentPartPr>
          <xdr14:nvPr macro=""/>
          <xdr14:xfrm>
            <a:off x="8077680" y="11571840"/>
            <a:ext cx="253080" cy="2613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066880" y="11561400"/>
              <a:ext cx="27432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160000</xdr:colOff>
      <xdr:row>14</xdr:row>
      <xdr:rowOff>87200</xdr:rowOff>
    </xdr:from>
    <xdr:to>
      <xdr:col>10</xdr:col>
      <xdr:colOff>401920</xdr:colOff>
      <xdr:row>15</xdr:row>
      <xdr:rowOff>183240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14:cNvPr>
            <xdr14:cNvContentPartPr/>
          </xdr14:nvContentPartPr>
          <xdr14:nvPr macro=""/>
          <xdr14:xfrm>
            <a:off x="8415000" y="11644200"/>
            <a:ext cx="241920" cy="4262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404200" y="11633400"/>
              <a:ext cx="26316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704320</xdr:colOff>
      <xdr:row>14</xdr:row>
      <xdr:rowOff>18440</xdr:rowOff>
    </xdr:from>
    <xdr:to>
      <xdr:col>11</xdr:col>
      <xdr:colOff>90860</xdr:colOff>
      <xdr:row>14</xdr:row>
      <xdr:rowOff>262880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14:cNvPr>
            <xdr14:cNvContentPartPr/>
          </xdr14:nvContentPartPr>
          <xdr14:nvPr macro=""/>
          <xdr14:xfrm>
            <a:off x="8959320" y="11575440"/>
            <a:ext cx="212040" cy="244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8948880" y="11565000"/>
              <a:ext cx="23328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13</xdr:row>
      <xdr:rowOff>69640</xdr:rowOff>
    </xdr:from>
    <xdr:to>
      <xdr:col>11</xdr:col>
      <xdr:colOff>327020</xdr:colOff>
      <xdr:row>14</xdr:row>
      <xdr:rowOff>248840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14:cNvPr>
            <xdr14:cNvContentPartPr/>
          </xdr14:nvContentPartPr>
          <xdr14:nvPr macro=""/>
          <xdr14:xfrm>
            <a:off x="9337320" y="11296440"/>
            <a:ext cx="70200" cy="5094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326520" y="11285640"/>
              <a:ext cx="91440" cy="53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511700</xdr:colOff>
      <xdr:row>14</xdr:row>
      <xdr:rowOff>100160</xdr:rowOff>
    </xdr:from>
    <xdr:to>
      <xdr:col>11</xdr:col>
      <xdr:colOff>708260</xdr:colOff>
      <xdr:row>15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14:cNvPr>
            <xdr14:cNvContentPartPr/>
          </xdr14:nvContentPartPr>
          <xdr14:nvPr macro=""/>
          <xdr14:xfrm>
            <a:off x="9592200" y="11657160"/>
            <a:ext cx="196560" cy="230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581760" y="11646720"/>
              <a:ext cx="217800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132600</xdr:colOff>
      <xdr:row>13</xdr:row>
      <xdr:rowOff>69640</xdr:rowOff>
    </xdr:from>
    <xdr:to>
      <xdr:col>12</xdr:col>
      <xdr:colOff>172560</xdr:colOff>
      <xdr:row>14</xdr:row>
      <xdr:rowOff>243080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14:cNvPr>
            <xdr14:cNvContentPartPr/>
          </xdr14:nvContentPartPr>
          <xdr14:nvPr macro=""/>
          <xdr14:xfrm>
            <a:off x="10038600" y="11296440"/>
            <a:ext cx="39960" cy="5036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028160" y="11285640"/>
              <a:ext cx="6120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79680</xdr:colOff>
      <xdr:row>13</xdr:row>
      <xdr:rowOff>301840</xdr:rowOff>
    </xdr:from>
    <xdr:to>
      <xdr:col>12</xdr:col>
      <xdr:colOff>302520</xdr:colOff>
      <xdr:row>13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14:cNvPr>
            <xdr14:cNvContentPartPr/>
          </xdr14:nvContentPartPr>
          <xdr14:nvPr macro=""/>
          <xdr14:xfrm>
            <a:off x="9985680" y="11528640"/>
            <a:ext cx="222840" cy="234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975240" y="11517840"/>
              <a:ext cx="2440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329880</xdr:colOff>
      <xdr:row>13</xdr:row>
      <xdr:rowOff>328120</xdr:rowOff>
    </xdr:from>
    <xdr:to>
      <xdr:col>12</xdr:col>
      <xdr:colOff>415560</xdr:colOff>
      <xdr:row>14</xdr:row>
      <xdr:rowOff>159560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14:cNvPr>
            <xdr14:cNvContentPartPr/>
          </xdr14:nvContentPartPr>
          <xdr14:nvPr macro=""/>
          <xdr14:xfrm>
            <a:off x="10235880" y="11554920"/>
            <a:ext cx="85680" cy="1616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0225440" y="11544480"/>
              <a:ext cx="1069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494760</xdr:colOff>
      <xdr:row>14</xdr:row>
      <xdr:rowOff>440</xdr:rowOff>
    </xdr:from>
    <xdr:to>
      <xdr:col>12</xdr:col>
      <xdr:colOff>632280</xdr:colOff>
      <xdr:row>14</xdr:row>
      <xdr:rowOff>92240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14:cNvPr>
            <xdr14:cNvContentPartPr/>
          </xdr14:nvContentPartPr>
          <xdr14:nvPr macro=""/>
          <xdr14:xfrm>
            <a:off x="10400760" y="11557440"/>
            <a:ext cx="137520" cy="9180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0390320" y="11547000"/>
              <a:ext cx="15876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648480</xdr:colOff>
      <xdr:row>14</xdr:row>
      <xdr:rowOff>32840</xdr:rowOff>
    </xdr:from>
    <xdr:to>
      <xdr:col>13</xdr:col>
      <xdr:colOff>13780</xdr:colOff>
      <xdr:row>15</xdr:row>
      <xdr:rowOff>200160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14:cNvPr>
            <xdr14:cNvContentPartPr/>
          </xdr14:nvContentPartPr>
          <xdr14:nvPr macro=""/>
          <xdr14:xfrm>
            <a:off x="10554480" y="11589840"/>
            <a:ext cx="190800" cy="497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0543680" y="11579400"/>
              <a:ext cx="212040" cy="51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712540</xdr:colOff>
      <xdr:row>13</xdr:row>
      <xdr:rowOff>17800</xdr:rowOff>
    </xdr:from>
    <xdr:to>
      <xdr:col>14</xdr:col>
      <xdr:colOff>243440</xdr:colOff>
      <xdr:row>14</xdr:row>
      <xdr:rowOff>289520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14:cNvPr>
            <xdr14:cNvContentPartPr/>
          </xdr14:nvContentPartPr>
          <xdr14:nvPr macro=""/>
          <xdr14:xfrm>
            <a:off x="11444040" y="11244600"/>
            <a:ext cx="356400" cy="60192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433240" y="11234160"/>
              <a:ext cx="377640" cy="62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322640</xdr:colOff>
      <xdr:row>13</xdr:row>
      <xdr:rowOff>207880</xdr:rowOff>
    </xdr:from>
    <xdr:to>
      <xdr:col>14</xdr:col>
      <xdr:colOff>617840</xdr:colOff>
      <xdr:row>14</xdr:row>
      <xdr:rowOff>189080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14:cNvPr>
            <xdr14:cNvContentPartPr/>
          </xdr14:nvContentPartPr>
          <xdr14:nvPr macro=""/>
          <xdr14:xfrm>
            <a:off x="11879640" y="11434680"/>
            <a:ext cx="295200" cy="3114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868840" y="11424240"/>
              <a:ext cx="31644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640160</xdr:colOff>
      <xdr:row>12</xdr:row>
      <xdr:rowOff>303360</xdr:rowOff>
    </xdr:from>
    <xdr:to>
      <xdr:col>14</xdr:col>
      <xdr:colOff>782360</xdr:colOff>
      <xdr:row>14</xdr:row>
      <xdr:rowOff>223640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14:cNvPr>
            <xdr14:cNvContentPartPr/>
          </xdr14:nvContentPartPr>
          <xdr14:nvPr macro=""/>
          <xdr14:xfrm>
            <a:off x="12197160" y="11199960"/>
            <a:ext cx="142200" cy="5806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186360" y="11189520"/>
              <a:ext cx="163440" cy="60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133620</xdr:colOff>
      <xdr:row>13</xdr:row>
      <xdr:rowOff>21400</xdr:rowOff>
    </xdr:from>
    <xdr:to>
      <xdr:col>15</xdr:col>
      <xdr:colOff>155580</xdr:colOff>
      <xdr:row>14</xdr:row>
      <xdr:rowOff>227600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14:cNvPr>
            <xdr14:cNvContentPartPr/>
          </xdr14:nvContentPartPr>
          <xdr14:nvPr macro=""/>
          <xdr14:xfrm>
            <a:off x="12516120" y="11248200"/>
            <a:ext cx="21960" cy="5364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2505320" y="11237760"/>
              <a:ext cx="43200" cy="55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78180</xdr:colOff>
      <xdr:row>13</xdr:row>
      <xdr:rowOff>276640</xdr:rowOff>
    </xdr:from>
    <xdr:to>
      <xdr:col>15</xdr:col>
      <xdr:colOff>291300</xdr:colOff>
      <xdr:row>13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14:cNvPr>
            <xdr14:cNvContentPartPr/>
          </xdr14:nvContentPartPr>
          <xdr14:nvPr macro=""/>
          <xdr14:xfrm>
            <a:off x="12460680" y="11503440"/>
            <a:ext cx="213120" cy="39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449880" y="11492640"/>
              <a:ext cx="23436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347460</xdr:colOff>
      <xdr:row>13</xdr:row>
      <xdr:rowOff>225880</xdr:rowOff>
    </xdr:from>
    <xdr:to>
      <xdr:col>15</xdr:col>
      <xdr:colOff>511620</xdr:colOff>
      <xdr:row>14</xdr:row>
      <xdr:rowOff>181160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14:cNvPr>
            <xdr14:cNvContentPartPr/>
          </xdr14:nvContentPartPr>
          <xdr14:nvPr macro=""/>
          <xdr14:xfrm>
            <a:off x="12729960" y="11452680"/>
            <a:ext cx="164160" cy="2854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719520" y="11442240"/>
              <a:ext cx="1854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413280</xdr:colOff>
      <xdr:row>13</xdr:row>
      <xdr:rowOff>278800</xdr:rowOff>
    </xdr:from>
    <xdr:to>
      <xdr:col>18</xdr:col>
      <xdr:colOff>699840</xdr:colOff>
      <xdr:row>14</xdr:row>
      <xdr:rowOff>285920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14:cNvPr>
            <xdr14:cNvContentPartPr/>
          </xdr14:nvContentPartPr>
          <xdr14:nvPr macro=""/>
          <xdr14:xfrm>
            <a:off x="15272280" y="11505600"/>
            <a:ext cx="286560" cy="337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5261840" y="11495160"/>
              <a:ext cx="30780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132820</xdr:colOff>
      <xdr:row>13</xdr:row>
      <xdr:rowOff>270520</xdr:rowOff>
    </xdr:from>
    <xdr:to>
      <xdr:col>19</xdr:col>
      <xdr:colOff>417220</xdr:colOff>
      <xdr:row>14</xdr:row>
      <xdr:rowOff>302840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14:cNvPr>
            <xdr14:cNvContentPartPr/>
          </xdr14:nvContentPartPr>
          <xdr14:nvPr macro=""/>
          <xdr14:xfrm>
            <a:off x="15817320" y="11497320"/>
            <a:ext cx="284400" cy="3625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5806880" y="11486520"/>
              <a:ext cx="30564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424080</xdr:colOff>
      <xdr:row>15</xdr:row>
      <xdr:rowOff>106920</xdr:rowOff>
    </xdr:from>
    <xdr:to>
      <xdr:col>19</xdr:col>
      <xdr:colOff>400300</xdr:colOff>
      <xdr:row>15</xdr:row>
      <xdr:rowOff>150480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14:cNvPr>
            <xdr14:cNvContentPartPr/>
          </xdr14:nvContentPartPr>
          <xdr14:nvPr macro=""/>
          <xdr14:xfrm>
            <a:off x="15283080" y="11994120"/>
            <a:ext cx="801720" cy="435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5272640" y="11983680"/>
              <a:ext cx="82296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495360</xdr:colOff>
      <xdr:row>15</xdr:row>
      <xdr:rowOff>310320</xdr:rowOff>
    </xdr:from>
    <xdr:to>
      <xdr:col>18</xdr:col>
      <xdr:colOff>679680</xdr:colOff>
      <xdr:row>16</xdr:row>
      <xdr:rowOff>267040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14:cNvPr>
            <xdr14:cNvContentPartPr/>
          </xdr14:nvContentPartPr>
          <xdr14:nvPr macro=""/>
          <xdr14:xfrm>
            <a:off x="15354360" y="12197520"/>
            <a:ext cx="184320" cy="2869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5343560" y="12187080"/>
              <a:ext cx="205560" cy="30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786240</xdr:colOff>
      <xdr:row>15</xdr:row>
      <xdr:rowOff>289080</xdr:rowOff>
    </xdr:from>
    <xdr:to>
      <xdr:col>19</xdr:col>
      <xdr:colOff>150100</xdr:colOff>
      <xdr:row>16</xdr:row>
      <xdr:rowOff>262000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14:cNvPr>
            <xdr14:cNvContentPartPr/>
          </xdr14:nvContentPartPr>
          <xdr14:nvPr macro=""/>
          <xdr14:xfrm>
            <a:off x="15645240" y="12176280"/>
            <a:ext cx="189360" cy="30312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5634800" y="12165840"/>
              <a:ext cx="21060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494980</xdr:colOff>
      <xdr:row>13</xdr:row>
      <xdr:rowOff>320920</xdr:rowOff>
    </xdr:from>
    <xdr:to>
      <xdr:col>20</xdr:col>
      <xdr:colOff>124520</xdr:colOff>
      <xdr:row>16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14:cNvPr>
            <xdr14:cNvContentPartPr/>
          </xdr14:nvContentPartPr>
          <xdr14:nvPr macro=""/>
          <xdr14:xfrm>
            <a:off x="16179480" y="11547720"/>
            <a:ext cx="455040" cy="829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6169040" y="11537280"/>
              <a:ext cx="476280" cy="8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164120</xdr:colOff>
      <xdr:row>14</xdr:row>
      <xdr:rowOff>253160</xdr:rowOff>
    </xdr:from>
    <xdr:to>
      <xdr:col>20</xdr:col>
      <xdr:colOff>217400</xdr:colOff>
      <xdr:row>15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14:cNvPr>
            <xdr14:cNvContentPartPr/>
          </xdr14:nvContentPartPr>
          <xdr14:nvPr macro=""/>
          <xdr14:xfrm>
            <a:off x="16674120" y="11810160"/>
            <a:ext cx="53280" cy="34092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6663320" y="11799360"/>
              <a:ext cx="7452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390200</xdr:colOff>
      <xdr:row>14</xdr:row>
      <xdr:rowOff>302480</xdr:rowOff>
    </xdr:from>
    <xdr:to>
      <xdr:col>20</xdr:col>
      <xdr:colOff>403880</xdr:colOff>
      <xdr:row>14</xdr:row>
      <xdr:rowOff>318680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14:cNvPr>
            <xdr14:cNvContentPartPr/>
          </xdr14:nvContentPartPr>
          <xdr14:nvPr macro=""/>
          <xdr14:xfrm>
            <a:off x="16900200" y="11859480"/>
            <a:ext cx="13680" cy="162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6889760" y="11848680"/>
              <a:ext cx="349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413240</xdr:colOff>
      <xdr:row>14</xdr:row>
      <xdr:rowOff>280880</xdr:rowOff>
    </xdr:from>
    <xdr:to>
      <xdr:col>20</xdr:col>
      <xdr:colOff>577040</xdr:colOff>
      <xdr:row>16</xdr:row>
      <xdr:rowOff>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14:cNvPr>
            <xdr14:cNvContentPartPr/>
          </xdr14:nvContentPartPr>
          <xdr14:nvPr macro=""/>
          <xdr14:xfrm>
            <a:off x="16923240" y="11837880"/>
            <a:ext cx="163800" cy="414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6912440" y="11827080"/>
              <a:ext cx="18504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559760</xdr:colOff>
      <xdr:row>16</xdr:row>
      <xdr:rowOff>1720</xdr:rowOff>
    </xdr:from>
    <xdr:to>
      <xdr:col>20</xdr:col>
      <xdr:colOff>564800</xdr:colOff>
      <xdr:row>16</xdr:row>
      <xdr:rowOff>19000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14:cNvPr>
            <xdr14:cNvContentPartPr/>
          </xdr14:nvContentPartPr>
          <xdr14:nvPr macro=""/>
          <xdr14:xfrm>
            <a:off x="17069760" y="12219120"/>
            <a:ext cx="5040" cy="172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7059320" y="12208680"/>
              <a:ext cx="2628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230380</xdr:colOff>
      <xdr:row>15</xdr:row>
      <xdr:rowOff>302040</xdr:rowOff>
    </xdr:from>
    <xdr:to>
      <xdr:col>19</xdr:col>
      <xdr:colOff>251260</xdr:colOff>
      <xdr:row>15</xdr:row>
      <xdr:rowOff>316800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14:cNvPr>
            <xdr14:cNvContentPartPr/>
          </xdr14:nvContentPartPr>
          <xdr14:nvPr macro=""/>
          <xdr14:xfrm>
            <a:off x="15914880" y="12189240"/>
            <a:ext cx="2088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5904440" y="12178440"/>
              <a:ext cx="4212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145060</xdr:colOff>
      <xdr:row>15</xdr:row>
      <xdr:rowOff>317520</xdr:rowOff>
    </xdr:from>
    <xdr:to>
      <xdr:col>19</xdr:col>
      <xdr:colOff>334420</xdr:colOff>
      <xdr:row>16</xdr:row>
      <xdr:rowOff>303040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14:cNvPr>
            <xdr14:cNvContentPartPr/>
          </xdr14:nvContentPartPr>
          <xdr14:nvPr macro=""/>
          <xdr14:xfrm>
            <a:off x="15829560" y="12204720"/>
            <a:ext cx="189360" cy="3157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15818760" y="12194280"/>
              <a:ext cx="2106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373660</xdr:colOff>
      <xdr:row>16</xdr:row>
      <xdr:rowOff>306280</xdr:rowOff>
    </xdr:from>
    <xdr:to>
      <xdr:col>19</xdr:col>
      <xdr:colOff>385900</xdr:colOff>
      <xdr:row>16</xdr:row>
      <xdr:rowOff>327160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14:cNvPr>
            <xdr14:cNvContentPartPr/>
          </xdr14:nvContentPartPr>
          <xdr14:nvPr macro=""/>
          <xdr14:xfrm>
            <a:off x="16058160" y="12523680"/>
            <a:ext cx="12240" cy="208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6047360" y="12512880"/>
              <a:ext cx="33480" cy="42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187180</xdr:colOff>
      <xdr:row>5</xdr:row>
      <xdr:rowOff>72280</xdr:rowOff>
    </xdr:from>
    <xdr:to>
      <xdr:col>1</xdr:col>
      <xdr:colOff>772180</xdr:colOff>
      <xdr:row>6</xdr:row>
      <xdr:rowOff>326000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14:cNvPr>
            <xdr14:cNvContentPartPr/>
          </xdr14:nvContentPartPr>
          <xdr14:nvPr macro=""/>
          <xdr14:xfrm>
            <a:off x="1012680" y="402480"/>
            <a:ext cx="585000" cy="583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01880" y="392040"/>
              <a:ext cx="6062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130280</xdr:colOff>
      <xdr:row>5</xdr:row>
      <xdr:rowOff>67600</xdr:rowOff>
    </xdr:from>
    <xdr:to>
      <xdr:col>2</xdr:col>
      <xdr:colOff>450680</xdr:colOff>
      <xdr:row>6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14:cNvPr>
            <xdr14:cNvContentPartPr/>
          </xdr14:nvContentPartPr>
          <xdr14:nvPr macro=""/>
          <xdr14:xfrm>
            <a:off x="1781280" y="397800"/>
            <a:ext cx="320400" cy="527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70840" y="387000"/>
              <a:ext cx="34164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230360</xdr:colOff>
      <xdr:row>6</xdr:row>
      <xdr:rowOff>38000</xdr:rowOff>
    </xdr:from>
    <xdr:to>
      <xdr:col>2</xdr:col>
      <xdr:colOff>354560</xdr:colOff>
      <xdr:row>6</xdr:row>
      <xdr:rowOff>66080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14:cNvPr>
            <xdr14:cNvContentPartPr/>
          </xdr14:nvContentPartPr>
          <xdr14:nvPr macro=""/>
          <xdr14:xfrm>
            <a:off x="1881360" y="698400"/>
            <a:ext cx="124200" cy="280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70560" y="687960"/>
              <a:ext cx="14544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422980</xdr:colOff>
      <xdr:row>8</xdr:row>
      <xdr:rowOff>318640</xdr:rowOff>
    </xdr:from>
    <xdr:to>
      <xdr:col>2</xdr:col>
      <xdr:colOff>441320</xdr:colOff>
      <xdr:row>11</xdr:row>
      <xdr:rowOff>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14:cNvPr>
            <xdr14:cNvContentPartPr/>
          </xdr14:nvContentPartPr>
          <xdr14:nvPr macro=""/>
          <xdr14:xfrm>
            <a:off x="1248480" y="1639440"/>
            <a:ext cx="843840" cy="693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237680" y="1628640"/>
              <a:ext cx="865080" cy="71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78800</xdr:colOff>
      <xdr:row>8</xdr:row>
      <xdr:rowOff>109120</xdr:rowOff>
    </xdr:from>
    <xdr:to>
      <xdr:col>2</xdr:col>
      <xdr:colOff>290840</xdr:colOff>
      <xdr:row>8</xdr:row>
      <xdr:rowOff>268960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14:cNvPr>
            <xdr14:cNvContentPartPr/>
          </xdr14:nvContentPartPr>
          <xdr14:nvPr macro=""/>
          <xdr14:xfrm>
            <a:off x="1729800" y="1429920"/>
            <a:ext cx="212040" cy="1598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719000" y="1419480"/>
              <a:ext cx="23328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271040</xdr:colOff>
      <xdr:row>10</xdr:row>
      <xdr:rowOff>256200</xdr:rowOff>
    </xdr:from>
    <xdr:to>
      <xdr:col>2</xdr:col>
      <xdr:colOff>325400</xdr:colOff>
      <xdr:row>12</xdr:row>
      <xdr:rowOff>96560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14:cNvPr>
            <xdr14:cNvContentPartPr/>
          </xdr14:nvContentPartPr>
          <xdr14:nvPr macro=""/>
          <xdr14:xfrm>
            <a:off x="1922040" y="2237400"/>
            <a:ext cx="54360" cy="500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11600" y="2226960"/>
              <a:ext cx="7560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199400</xdr:colOff>
      <xdr:row>10</xdr:row>
      <xdr:rowOff>206880</xdr:rowOff>
    </xdr:from>
    <xdr:to>
      <xdr:col>2</xdr:col>
      <xdr:colOff>403880</xdr:colOff>
      <xdr:row>11</xdr:row>
      <xdr:rowOff>105640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14:cNvPr>
            <xdr14:cNvContentPartPr/>
          </xdr14:nvContentPartPr>
          <xdr14:nvPr macro=""/>
          <xdr14:xfrm>
            <a:off x="1850400" y="2188080"/>
            <a:ext cx="204480" cy="228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839600" y="2177640"/>
              <a:ext cx="22572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36300</xdr:colOff>
      <xdr:row>9</xdr:row>
      <xdr:rowOff>205160</xdr:rowOff>
    </xdr:from>
    <xdr:to>
      <xdr:col>3</xdr:col>
      <xdr:colOff>145020</xdr:colOff>
      <xdr:row>9</xdr:row>
      <xdr:rowOff>217400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14:cNvPr>
            <xdr14:cNvContentPartPr/>
          </xdr14:nvContentPartPr>
          <xdr14:nvPr macro=""/>
          <xdr14:xfrm>
            <a:off x="2512800" y="1856160"/>
            <a:ext cx="108720" cy="1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502360" y="1845360"/>
              <a:ext cx="1299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2820</xdr:colOff>
      <xdr:row>9</xdr:row>
      <xdr:rowOff>305960</xdr:rowOff>
    </xdr:from>
    <xdr:to>
      <xdr:col>3</xdr:col>
      <xdr:colOff>143940</xdr:colOff>
      <xdr:row>9</xdr:row>
      <xdr:rowOff>312440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14:cNvPr>
            <xdr14:cNvContentPartPr/>
          </xdr14:nvContentPartPr>
          <xdr14:nvPr macro=""/>
          <xdr14:xfrm>
            <a:off x="2479320" y="1956960"/>
            <a:ext cx="141120" cy="64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468520" y="1946520"/>
              <a:ext cx="16236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342980</xdr:colOff>
      <xdr:row>8</xdr:row>
      <xdr:rowOff>199480</xdr:rowOff>
    </xdr:from>
    <xdr:to>
      <xdr:col>6</xdr:col>
      <xdr:colOff>138480</xdr:colOff>
      <xdr:row>10</xdr:row>
      <xdr:rowOff>37680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14:cNvPr>
            <xdr14:cNvContentPartPr/>
          </xdr14:nvContentPartPr>
          <xdr14:nvPr macro=""/>
          <xdr14:xfrm>
            <a:off x="4470480" y="1520280"/>
            <a:ext cx="621000" cy="498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59680" y="1509840"/>
              <a:ext cx="6422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415360</xdr:colOff>
      <xdr:row>9</xdr:row>
      <xdr:rowOff>166640</xdr:rowOff>
    </xdr:from>
    <xdr:to>
      <xdr:col>4</xdr:col>
      <xdr:colOff>750160</xdr:colOff>
      <xdr:row>10</xdr:row>
      <xdr:rowOff>141360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14:cNvPr>
            <xdr14:cNvContentPartPr/>
          </xdr14:nvContentPartPr>
          <xdr14:nvPr macro=""/>
          <xdr14:xfrm>
            <a:off x="3717360" y="1817640"/>
            <a:ext cx="334800" cy="3049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06560" y="1806840"/>
              <a:ext cx="35604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65060</xdr:colOff>
      <xdr:row>8</xdr:row>
      <xdr:rowOff>244120</xdr:rowOff>
    </xdr:from>
    <xdr:to>
      <xdr:col>5</xdr:col>
      <xdr:colOff>79820</xdr:colOff>
      <xdr:row>9</xdr:row>
      <xdr:rowOff>211280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14:cNvPr>
            <xdr14:cNvContentPartPr/>
          </xdr14:nvContentPartPr>
          <xdr14:nvPr macro=""/>
          <xdr14:xfrm>
            <a:off x="4192560" y="1564920"/>
            <a:ext cx="14760" cy="2973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181760" y="1554120"/>
              <a:ext cx="360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790840</xdr:colOff>
      <xdr:row>9</xdr:row>
      <xdr:rowOff>95360</xdr:rowOff>
    </xdr:from>
    <xdr:to>
      <xdr:col>5</xdr:col>
      <xdr:colOff>177380</xdr:colOff>
      <xdr:row>9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14:cNvPr>
            <xdr14:cNvContentPartPr/>
          </xdr14:nvContentPartPr>
          <xdr14:nvPr macro=""/>
          <xdr14:xfrm>
            <a:off x="4092840" y="1746360"/>
            <a:ext cx="212040" cy="6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082040" y="1735920"/>
              <a:ext cx="23328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396960</xdr:colOff>
      <xdr:row>9</xdr:row>
      <xdr:rowOff>89600</xdr:rowOff>
    </xdr:from>
    <xdr:to>
      <xdr:col>6</xdr:col>
      <xdr:colOff>689640</xdr:colOff>
      <xdr:row>10</xdr:row>
      <xdr:rowOff>18600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14:cNvPr>
            <xdr14:cNvContentPartPr/>
          </xdr14:nvContentPartPr>
          <xdr14:nvPr macro=""/>
          <xdr14:xfrm>
            <a:off x="5349960" y="1740600"/>
            <a:ext cx="292680" cy="2592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39520" y="1729800"/>
              <a:ext cx="31392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763160</xdr:colOff>
      <xdr:row>14</xdr:row>
      <xdr:rowOff>142120</xdr:rowOff>
    </xdr:from>
    <xdr:to>
      <xdr:col>3</xdr:col>
      <xdr:colOff>111180</xdr:colOff>
      <xdr:row>14</xdr:row>
      <xdr:rowOff>155800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14:cNvPr>
            <xdr14:cNvContentPartPr/>
          </xdr14:nvContentPartPr>
          <xdr14:nvPr macro=""/>
          <xdr14:xfrm>
            <a:off x="2414160" y="3444120"/>
            <a:ext cx="173520" cy="13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403720" y="3433680"/>
              <a:ext cx="19476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734360</xdr:colOff>
      <xdr:row>14</xdr:row>
      <xdr:rowOff>307000</xdr:rowOff>
    </xdr:from>
    <xdr:to>
      <xdr:col>3</xdr:col>
      <xdr:colOff>82380</xdr:colOff>
      <xdr:row>14</xdr:row>
      <xdr:rowOff>315640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14:cNvPr>
            <xdr14:cNvContentPartPr/>
          </xdr14:nvContentPartPr>
          <xdr14:nvPr macro=""/>
          <xdr14:xfrm>
            <a:off x="2385360" y="3609000"/>
            <a:ext cx="173520" cy="8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74920" y="3598560"/>
              <a:ext cx="1947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704100</xdr:colOff>
      <xdr:row>13</xdr:row>
      <xdr:rowOff>165600</xdr:rowOff>
    </xdr:from>
    <xdr:to>
      <xdr:col>4</xdr:col>
      <xdr:colOff>448120</xdr:colOff>
      <xdr:row>14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14:cNvPr>
            <xdr14:cNvContentPartPr/>
          </xdr14:nvContentPartPr>
          <xdr14:nvPr macro=""/>
          <xdr14:xfrm>
            <a:off x="3180600" y="3137400"/>
            <a:ext cx="569520" cy="4348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170160" y="3126600"/>
              <a:ext cx="590760" cy="45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732880</xdr:colOff>
      <xdr:row>13</xdr:row>
      <xdr:rowOff>142560</xdr:rowOff>
    </xdr:from>
    <xdr:to>
      <xdr:col>5</xdr:col>
      <xdr:colOff>328940</xdr:colOff>
      <xdr:row>14</xdr:row>
      <xdr:rowOff>206200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14:cNvPr>
            <xdr14:cNvContentPartPr/>
          </xdr14:nvContentPartPr>
          <xdr14:nvPr macro=""/>
          <xdr14:xfrm>
            <a:off x="4034880" y="3114360"/>
            <a:ext cx="421560" cy="393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024440" y="3103920"/>
              <a:ext cx="4428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138520</xdr:colOff>
      <xdr:row>15</xdr:row>
      <xdr:rowOff>192080</xdr:rowOff>
    </xdr:from>
    <xdr:to>
      <xdr:col>4</xdr:col>
      <xdr:colOff>155800</xdr:colOff>
      <xdr:row>16</xdr:row>
      <xdr:rowOff>10200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14:cNvPr>
            <xdr14:cNvContentPartPr/>
          </xdr14:nvContentPartPr>
          <xdr14:nvPr macro=""/>
          <xdr14:xfrm>
            <a:off x="3440520" y="3824280"/>
            <a:ext cx="17280" cy="148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430080" y="3813840"/>
              <a:ext cx="3852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130240</xdr:colOff>
      <xdr:row>15</xdr:row>
      <xdr:rowOff>72920</xdr:rowOff>
    </xdr:from>
    <xdr:to>
      <xdr:col>4</xdr:col>
      <xdr:colOff>147520</xdr:colOff>
      <xdr:row>15</xdr:row>
      <xdr:rowOff>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14:cNvPr>
            <xdr14:cNvContentPartPr/>
          </xdr14:nvContentPartPr>
          <xdr14:nvPr macro=""/>
          <xdr14:xfrm>
            <a:off x="3432240" y="3705120"/>
            <a:ext cx="17280" cy="1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21440" y="3694680"/>
              <a:ext cx="3852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793000</xdr:colOff>
      <xdr:row>15</xdr:row>
      <xdr:rowOff>202880</xdr:rowOff>
    </xdr:from>
    <xdr:to>
      <xdr:col>5</xdr:col>
      <xdr:colOff>79820</xdr:colOff>
      <xdr:row>16</xdr:row>
      <xdr:rowOff>203880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14:cNvPr>
            <xdr14:cNvContentPartPr/>
          </xdr14:nvContentPartPr>
          <xdr14:nvPr macro=""/>
          <xdr14:xfrm>
            <a:off x="4095000" y="3835080"/>
            <a:ext cx="112320" cy="331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84560" y="3824640"/>
              <a:ext cx="1335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99980</xdr:colOff>
      <xdr:row>15</xdr:row>
      <xdr:rowOff>79040</xdr:rowOff>
    </xdr:from>
    <xdr:to>
      <xdr:col>5</xdr:col>
      <xdr:colOff>105020</xdr:colOff>
      <xdr:row>15</xdr:row>
      <xdr:rowOff>114320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14:cNvPr>
            <xdr14:cNvContentPartPr/>
          </xdr14:nvContentPartPr>
          <xdr14:nvPr macro=""/>
          <xdr14:xfrm>
            <a:off x="4227480" y="3711240"/>
            <a:ext cx="5040" cy="35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16680" y="3700800"/>
              <a:ext cx="2628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82320</xdr:colOff>
      <xdr:row>13</xdr:row>
      <xdr:rowOff>182520</xdr:rowOff>
    </xdr:from>
    <xdr:to>
      <xdr:col>6</xdr:col>
      <xdr:colOff>427200</xdr:colOff>
      <xdr:row>14</xdr:row>
      <xdr:rowOff>142480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14:cNvPr>
            <xdr14:cNvContentPartPr/>
          </xdr14:nvContentPartPr>
          <xdr14:nvPr macro=""/>
          <xdr14:xfrm>
            <a:off x="5035320" y="3154320"/>
            <a:ext cx="34488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024880" y="3143880"/>
              <a:ext cx="366120" cy="31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551040</xdr:colOff>
      <xdr:row>13</xdr:row>
      <xdr:rowOff>191880</xdr:rowOff>
    </xdr:from>
    <xdr:to>
      <xdr:col>6</xdr:col>
      <xdr:colOff>711600</xdr:colOff>
      <xdr:row>14</xdr:row>
      <xdr:rowOff>44920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14:cNvPr>
            <xdr14:cNvContentPartPr/>
          </xdr14:nvContentPartPr>
          <xdr14:nvPr macro=""/>
          <xdr14:xfrm>
            <a:off x="5504040" y="3163680"/>
            <a:ext cx="160560" cy="183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493240" y="3153240"/>
              <a:ext cx="18180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814560</xdr:colOff>
      <xdr:row>13</xdr:row>
      <xdr:rowOff>162000</xdr:rowOff>
    </xdr:from>
    <xdr:to>
      <xdr:col>7</xdr:col>
      <xdr:colOff>222700</xdr:colOff>
      <xdr:row>14</xdr:row>
      <xdr:rowOff>56080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14:cNvPr>
            <xdr14:cNvContentPartPr/>
          </xdr14:nvContentPartPr>
          <xdr14:nvPr macro=""/>
          <xdr14:xfrm>
            <a:off x="5767560" y="3133800"/>
            <a:ext cx="233640" cy="2242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56760" y="3123000"/>
              <a:ext cx="25488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459580</xdr:colOff>
      <xdr:row>12</xdr:row>
      <xdr:rowOff>263240</xdr:rowOff>
    </xdr:from>
    <xdr:to>
      <xdr:col>7</xdr:col>
      <xdr:colOff>610420</xdr:colOff>
      <xdr:row>14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14:cNvPr>
            <xdr14:cNvContentPartPr/>
          </xdr14:nvContentPartPr>
          <xdr14:nvPr macro=""/>
          <xdr14:xfrm>
            <a:off x="6238080" y="2904840"/>
            <a:ext cx="150840" cy="496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227280" y="2894400"/>
              <a:ext cx="172080" cy="51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787900</xdr:colOff>
      <xdr:row>13</xdr:row>
      <xdr:rowOff>51120</xdr:rowOff>
    </xdr:from>
    <xdr:to>
      <xdr:col>8</xdr:col>
      <xdr:colOff>303320</xdr:colOff>
      <xdr:row>14</xdr:row>
      <xdr:rowOff>25840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14:cNvPr>
            <xdr14:cNvContentPartPr/>
          </xdr14:nvContentPartPr>
          <xdr14:nvPr macro=""/>
          <xdr14:xfrm>
            <a:off x="6566400" y="3022920"/>
            <a:ext cx="340920" cy="3049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55600" y="3012480"/>
              <a:ext cx="36216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733900</xdr:colOff>
      <xdr:row>13</xdr:row>
      <xdr:rowOff>28440</xdr:rowOff>
    </xdr:from>
    <xdr:to>
      <xdr:col>8</xdr:col>
      <xdr:colOff>309440</xdr:colOff>
      <xdr:row>14</xdr:row>
      <xdr:rowOff>48880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14:cNvPr>
            <xdr14:cNvContentPartPr/>
          </xdr14:nvContentPartPr>
          <xdr14:nvPr macro=""/>
          <xdr14:xfrm>
            <a:off x="6512400" y="3000240"/>
            <a:ext cx="401040" cy="3506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501600" y="2989440"/>
              <a:ext cx="4222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515720</xdr:colOff>
      <xdr:row>14</xdr:row>
      <xdr:rowOff>103600</xdr:rowOff>
    </xdr:from>
    <xdr:to>
      <xdr:col>8</xdr:col>
      <xdr:colOff>519680</xdr:colOff>
      <xdr:row>14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14:cNvPr>
            <xdr14:cNvContentPartPr/>
          </xdr14:nvContentPartPr>
          <xdr14:nvPr macro=""/>
          <xdr14:xfrm>
            <a:off x="7119720" y="3405600"/>
            <a:ext cx="3960" cy="1206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09280" y="3395160"/>
              <a:ext cx="252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552080</xdr:colOff>
      <xdr:row>13</xdr:row>
      <xdr:rowOff>241200</xdr:rowOff>
    </xdr:from>
    <xdr:to>
      <xdr:col>8</xdr:col>
      <xdr:colOff>593480</xdr:colOff>
      <xdr:row>13</xdr:row>
      <xdr:rowOff>251280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14:cNvPr>
            <xdr14:cNvContentPartPr/>
          </xdr14:nvContentPartPr>
          <xdr14:nvPr macro=""/>
          <xdr14:xfrm>
            <a:off x="7156080" y="3213000"/>
            <a:ext cx="41400" cy="10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45280" y="3202560"/>
              <a:ext cx="6264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633800</xdr:colOff>
      <xdr:row>14</xdr:row>
      <xdr:rowOff>131320</xdr:rowOff>
    </xdr:from>
    <xdr:to>
      <xdr:col>8</xdr:col>
      <xdr:colOff>794360</xdr:colOff>
      <xdr:row>15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14:cNvPr>
            <xdr14:cNvContentPartPr/>
          </xdr14:nvContentPartPr>
          <xdr14:nvPr macro=""/>
          <xdr14:xfrm>
            <a:off x="7237800" y="3433320"/>
            <a:ext cx="160560" cy="345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227000" y="3422880"/>
              <a:ext cx="18180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152460</xdr:colOff>
      <xdr:row>13</xdr:row>
      <xdr:rowOff>80280</xdr:rowOff>
    </xdr:from>
    <xdr:to>
      <xdr:col>9</xdr:col>
      <xdr:colOff>526860</xdr:colOff>
      <xdr:row>14</xdr:row>
      <xdr:rowOff>116200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14:cNvPr>
            <xdr14:cNvContentPartPr/>
          </xdr14:nvContentPartPr>
          <xdr14:nvPr macro=""/>
          <xdr14:xfrm>
            <a:off x="7581960" y="3052080"/>
            <a:ext cx="374400" cy="3661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571160" y="3041280"/>
              <a:ext cx="39564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166860</xdr:colOff>
      <xdr:row>13</xdr:row>
      <xdr:rowOff>21240</xdr:rowOff>
    </xdr:from>
    <xdr:to>
      <xdr:col>9</xdr:col>
      <xdr:colOff>550980</xdr:colOff>
      <xdr:row>14</xdr:row>
      <xdr:rowOff>134200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14:cNvPr>
            <xdr14:cNvContentPartPr/>
          </xdr14:nvContentPartPr>
          <xdr14:nvPr macro=""/>
          <xdr14:xfrm>
            <a:off x="7596360" y="2993040"/>
            <a:ext cx="384120" cy="4431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85560" y="2982240"/>
              <a:ext cx="4053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578340</xdr:colOff>
      <xdr:row>14</xdr:row>
      <xdr:rowOff>79480</xdr:rowOff>
    </xdr:from>
    <xdr:to>
      <xdr:col>9</xdr:col>
      <xdr:colOff>646020</xdr:colOff>
      <xdr:row>15</xdr:row>
      <xdr:rowOff>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14:cNvPr>
            <xdr14:cNvContentPartPr/>
          </xdr14:nvContentPartPr>
          <xdr14:nvPr macro=""/>
          <xdr14:xfrm>
            <a:off x="8007840" y="3381480"/>
            <a:ext cx="67680" cy="262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997040" y="3371040"/>
              <a:ext cx="88920" cy="28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13</xdr:row>
      <xdr:rowOff>302760</xdr:rowOff>
    </xdr:from>
    <xdr:to>
      <xdr:col>9</xdr:col>
      <xdr:colOff>671220</xdr:colOff>
      <xdr:row>13</xdr:row>
      <xdr:rowOff>321120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14:cNvPr>
            <xdr14:cNvContentPartPr/>
          </xdr14:nvContentPartPr>
          <xdr14:nvPr macro=""/>
          <xdr14:xfrm>
            <a:off x="8078760" y="3274560"/>
            <a:ext cx="2196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8067960" y="3263760"/>
              <a:ext cx="43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822420</xdr:colOff>
      <xdr:row>12</xdr:row>
      <xdr:rowOff>189080</xdr:rowOff>
    </xdr:from>
    <xdr:to>
      <xdr:col>10</xdr:col>
      <xdr:colOff>177640</xdr:colOff>
      <xdr:row>14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14:cNvPr>
            <xdr14:cNvContentPartPr/>
          </xdr14:nvContentPartPr>
          <xdr14:nvPr macro=""/>
          <xdr14:xfrm>
            <a:off x="8251920" y="2830680"/>
            <a:ext cx="180720" cy="665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8241480" y="2819880"/>
              <a:ext cx="2019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724840</xdr:colOff>
      <xdr:row>12</xdr:row>
      <xdr:rowOff>319040</xdr:rowOff>
    </xdr:from>
    <xdr:to>
      <xdr:col>11</xdr:col>
      <xdr:colOff>355820</xdr:colOff>
      <xdr:row>14</xdr:row>
      <xdr:rowOff>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14:cNvPr>
            <xdr14:cNvContentPartPr/>
          </xdr14:nvContentPartPr>
          <xdr14:nvPr macro=""/>
          <xdr14:xfrm>
            <a:off x="8979840" y="2960640"/>
            <a:ext cx="456480" cy="35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969400" y="2949840"/>
              <a:ext cx="47772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423860</xdr:colOff>
      <xdr:row>14</xdr:row>
      <xdr:rowOff>36280</xdr:rowOff>
    </xdr:from>
    <xdr:to>
      <xdr:col>11</xdr:col>
      <xdr:colOff>437540</xdr:colOff>
      <xdr:row>14</xdr:row>
      <xdr:rowOff>141400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14:cNvPr>
            <xdr14:cNvContentPartPr/>
          </xdr14:nvContentPartPr>
          <xdr14:nvPr macro=""/>
          <xdr14:xfrm>
            <a:off x="9504360" y="3338280"/>
            <a:ext cx="13680" cy="1051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493920" y="3327840"/>
              <a:ext cx="349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474620</xdr:colOff>
      <xdr:row>13</xdr:row>
      <xdr:rowOff>190800</xdr:rowOff>
    </xdr:from>
    <xdr:to>
      <xdr:col>11</xdr:col>
      <xdr:colOff>492980</xdr:colOff>
      <xdr:row>13</xdr:row>
      <xdr:rowOff>221400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14:cNvPr>
            <xdr14:cNvContentPartPr/>
          </xdr14:nvContentPartPr>
          <xdr14:nvPr macro=""/>
          <xdr14:xfrm>
            <a:off x="9555120" y="3162600"/>
            <a:ext cx="18360" cy="30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544320" y="3152160"/>
              <a:ext cx="3960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711500</xdr:colOff>
      <xdr:row>13</xdr:row>
      <xdr:rowOff>69480</xdr:rowOff>
    </xdr:from>
    <xdr:to>
      <xdr:col>12</xdr:col>
      <xdr:colOff>213600</xdr:colOff>
      <xdr:row>14</xdr:row>
      <xdr:rowOff>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14:cNvPr>
            <xdr14:cNvContentPartPr/>
          </xdr14:nvContentPartPr>
          <xdr14:nvPr macro=""/>
          <xdr14:xfrm>
            <a:off x="9792000" y="3041280"/>
            <a:ext cx="327600" cy="2818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781560" y="3030480"/>
              <a:ext cx="348840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13</xdr:row>
      <xdr:rowOff>271440</xdr:rowOff>
    </xdr:from>
    <xdr:to>
      <xdr:col>12</xdr:col>
      <xdr:colOff>401160</xdr:colOff>
      <xdr:row>14</xdr:row>
      <xdr:rowOff>271360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14:cNvPr>
            <xdr14:cNvContentPartPr/>
          </xdr14:nvContentPartPr>
          <xdr14:nvPr macro=""/>
          <xdr14:xfrm>
            <a:off x="10186560" y="3243240"/>
            <a:ext cx="120600" cy="330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176120" y="3232440"/>
              <a:ext cx="14184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424140</xdr:colOff>
      <xdr:row>10</xdr:row>
      <xdr:rowOff>179160</xdr:rowOff>
    </xdr:from>
    <xdr:to>
      <xdr:col>18</xdr:col>
      <xdr:colOff>7200</xdr:colOff>
      <xdr:row>15</xdr:row>
      <xdr:rowOff>192440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14:cNvPr>
            <xdr14:cNvContentPartPr/>
          </xdr14:nvContentPartPr>
          <xdr14:nvPr macro=""/>
          <xdr14:xfrm>
            <a:off x="12806640" y="2160360"/>
            <a:ext cx="2059560" cy="16642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795840" y="2149920"/>
              <a:ext cx="2080800" cy="168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824720</xdr:colOff>
      <xdr:row>18</xdr:row>
      <xdr:rowOff>214520</xdr:rowOff>
    </xdr:from>
    <xdr:to>
      <xdr:col>3</xdr:col>
      <xdr:colOff>323220</xdr:colOff>
      <xdr:row>18</xdr:row>
      <xdr:rowOff>247280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14:cNvPr>
            <xdr14:cNvContentPartPr/>
          </xdr14:nvContentPartPr>
          <xdr14:nvPr macro=""/>
          <xdr14:xfrm>
            <a:off x="2475720" y="4837320"/>
            <a:ext cx="324000" cy="32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64920" y="4826880"/>
              <a:ext cx="3452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793400</xdr:colOff>
      <xdr:row>19</xdr:row>
      <xdr:rowOff>130920</xdr:rowOff>
    </xdr:from>
    <xdr:to>
      <xdr:col>3</xdr:col>
      <xdr:colOff>208740</xdr:colOff>
      <xdr:row>19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14:cNvPr>
            <xdr14:cNvContentPartPr/>
          </xdr14:nvContentPartPr>
          <xdr14:nvPr macro=""/>
          <xdr14:xfrm>
            <a:off x="2444400" y="5083920"/>
            <a:ext cx="240840" cy="30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33600" y="5073480"/>
              <a:ext cx="2620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802740</xdr:colOff>
      <xdr:row>18</xdr:row>
      <xdr:rowOff>24440</xdr:rowOff>
    </xdr:from>
    <xdr:to>
      <xdr:col>5</xdr:col>
      <xdr:colOff>398780</xdr:colOff>
      <xdr:row>19</xdr:row>
      <xdr:rowOff>269880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14:cNvPr>
            <xdr14:cNvContentPartPr/>
          </xdr14:nvContentPartPr>
          <xdr14:nvPr macro=""/>
          <xdr14:xfrm>
            <a:off x="3279240" y="4647240"/>
            <a:ext cx="1247040" cy="57564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268797" y="4636800"/>
              <a:ext cx="1268286" cy="59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146040</xdr:colOff>
      <xdr:row>18</xdr:row>
      <xdr:rowOff>125600</xdr:rowOff>
    </xdr:from>
    <xdr:to>
      <xdr:col>7</xdr:col>
      <xdr:colOff>502060</xdr:colOff>
      <xdr:row>19</xdr:row>
      <xdr:rowOff>148200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14:cNvPr>
            <xdr14:cNvContentPartPr/>
          </xdr14:nvContentPartPr>
          <xdr14:nvPr macro=""/>
          <xdr14:xfrm>
            <a:off x="5099040" y="4748400"/>
            <a:ext cx="1181520" cy="352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5088597" y="4737600"/>
              <a:ext cx="120276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185320</xdr:colOff>
      <xdr:row>20</xdr:row>
      <xdr:rowOff>236320</xdr:rowOff>
    </xdr:from>
    <xdr:to>
      <xdr:col>5</xdr:col>
      <xdr:colOff>90620</xdr:colOff>
      <xdr:row>22</xdr:row>
      <xdr:rowOff>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14:cNvPr>
            <xdr14:cNvContentPartPr/>
          </xdr14:nvContentPartPr>
          <xdr14:nvPr macro=""/>
          <xdr14:xfrm>
            <a:off x="3487320" y="5519520"/>
            <a:ext cx="730800" cy="432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476880" y="5509080"/>
              <a:ext cx="752040" cy="45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28280</xdr:colOff>
      <xdr:row>17</xdr:row>
      <xdr:rowOff>115240</xdr:rowOff>
    </xdr:from>
    <xdr:to>
      <xdr:col>8</xdr:col>
      <xdr:colOff>623360</xdr:colOff>
      <xdr:row>19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14:cNvPr>
            <xdr14:cNvContentPartPr/>
          </xdr14:nvContentPartPr>
          <xdr14:nvPr macro=""/>
          <xdr14:xfrm>
            <a:off x="6632280" y="4407840"/>
            <a:ext cx="595080" cy="659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621834" y="4397400"/>
              <a:ext cx="616333" cy="68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28260</xdr:colOff>
      <xdr:row>17</xdr:row>
      <xdr:rowOff>23800</xdr:rowOff>
    </xdr:from>
    <xdr:to>
      <xdr:col>10</xdr:col>
      <xdr:colOff>363040</xdr:colOff>
      <xdr:row>19</xdr:row>
      <xdr:rowOff>280680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14:cNvPr>
            <xdr14:cNvContentPartPr/>
          </xdr14:nvContentPartPr>
          <xdr14:nvPr macro=""/>
          <xdr14:xfrm>
            <a:off x="7457760" y="4316400"/>
            <a:ext cx="1160280" cy="917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447320" y="4305960"/>
              <a:ext cx="1181520" cy="9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700720</xdr:colOff>
      <xdr:row>18</xdr:row>
      <xdr:rowOff>26960</xdr:rowOff>
    </xdr:from>
    <xdr:to>
      <xdr:col>11</xdr:col>
      <xdr:colOff>554540</xdr:colOff>
      <xdr:row>19</xdr:row>
      <xdr:rowOff>250440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14:cNvPr>
            <xdr14:cNvContentPartPr/>
          </xdr14:nvContentPartPr>
          <xdr14:nvPr macro=""/>
          <xdr14:xfrm>
            <a:off x="8955720" y="4649760"/>
            <a:ext cx="679320" cy="5536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45274" y="4638960"/>
              <a:ext cx="700571" cy="57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799340</xdr:colOff>
      <xdr:row>18</xdr:row>
      <xdr:rowOff>75200</xdr:rowOff>
    </xdr:from>
    <xdr:to>
      <xdr:col>12</xdr:col>
      <xdr:colOff>531120</xdr:colOff>
      <xdr:row>19</xdr:row>
      <xdr:rowOff>288960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14:cNvPr>
            <xdr14:cNvContentPartPr/>
          </xdr14:nvContentPartPr>
          <xdr14:nvPr macro=""/>
          <xdr14:xfrm>
            <a:off x="9879840" y="4698000"/>
            <a:ext cx="557280" cy="54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69400" y="4687207"/>
              <a:ext cx="57852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276940</xdr:colOff>
      <xdr:row>17</xdr:row>
      <xdr:rowOff>312160</xdr:rowOff>
    </xdr:from>
    <xdr:to>
      <xdr:col>13</xdr:col>
      <xdr:colOff>574300</xdr:colOff>
      <xdr:row>19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14:cNvPr>
            <xdr14:cNvContentPartPr/>
          </xdr14:nvContentPartPr>
          <xdr14:nvPr macro=""/>
          <xdr14:xfrm>
            <a:off x="11008440" y="4604760"/>
            <a:ext cx="297360" cy="3956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997640" y="4593960"/>
              <a:ext cx="318600" cy="4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435680</xdr:colOff>
      <xdr:row>17</xdr:row>
      <xdr:rowOff>147640</xdr:rowOff>
    </xdr:from>
    <xdr:to>
      <xdr:col>16</xdr:col>
      <xdr:colOff>240880</xdr:colOff>
      <xdr:row>19</xdr:row>
      <xdr:rowOff>266280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14:cNvPr>
            <xdr14:cNvContentPartPr/>
          </xdr14:nvContentPartPr>
          <xdr14:nvPr macro=""/>
          <xdr14:xfrm>
            <a:off x="11992680" y="4440240"/>
            <a:ext cx="1456200" cy="779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1981880" y="4429795"/>
              <a:ext cx="1477440" cy="800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621760</xdr:colOff>
      <xdr:row>17</xdr:row>
      <xdr:rowOff>149080</xdr:rowOff>
    </xdr:from>
    <xdr:to>
      <xdr:col>17</xdr:col>
      <xdr:colOff>444260</xdr:colOff>
      <xdr:row>19</xdr:row>
      <xdr:rowOff>90240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14:cNvPr>
            <xdr14:cNvContentPartPr/>
          </xdr14:nvContentPartPr>
          <xdr14:nvPr macro=""/>
          <xdr14:xfrm>
            <a:off x="13829760" y="4441680"/>
            <a:ext cx="648000" cy="601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3819314" y="4430886"/>
              <a:ext cx="669252" cy="62278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674240</xdr:colOff>
      <xdr:row>4</xdr:row>
      <xdr:rowOff>2520</xdr:rowOff>
    </xdr:from>
    <xdr:to>
      <xdr:col>2</xdr:col>
      <xdr:colOff>685400</xdr:colOff>
      <xdr:row>4</xdr:row>
      <xdr:rowOff>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14:cNvPr>
            <xdr14:cNvContentPartPr/>
          </xdr14:nvContentPartPr>
          <xdr14:nvPr macro=""/>
          <xdr14:xfrm>
            <a:off x="2325240" y="14861520"/>
            <a:ext cx="11160" cy="194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317680" y="14853960"/>
              <a:ext cx="262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276460</xdr:colOff>
      <xdr:row>3</xdr:row>
      <xdr:rowOff>252800</xdr:rowOff>
    </xdr:from>
    <xdr:to>
      <xdr:col>2</xdr:col>
      <xdr:colOff>34520</xdr:colOff>
      <xdr:row>5</xdr:row>
      <xdr:rowOff>220600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14:cNvPr>
            <xdr14:cNvContentPartPr/>
          </xdr14:nvContentPartPr>
          <xdr14:nvPr macro=""/>
          <xdr14:xfrm>
            <a:off x="1101960" y="14781600"/>
            <a:ext cx="583560" cy="6282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94400" y="14774040"/>
              <a:ext cx="598680" cy="64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402100</xdr:colOff>
      <xdr:row>3</xdr:row>
      <xdr:rowOff>19160</xdr:rowOff>
    </xdr:from>
    <xdr:to>
      <xdr:col>3</xdr:col>
      <xdr:colOff>159780</xdr:colOff>
      <xdr:row>7</xdr:row>
      <xdr:rowOff>198480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14:cNvPr>
            <xdr14:cNvContentPartPr/>
          </xdr14:nvContentPartPr>
          <xdr14:nvPr macro=""/>
          <xdr14:xfrm>
            <a:off x="1227600" y="14547960"/>
            <a:ext cx="1408680" cy="15001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16800" y="14537520"/>
              <a:ext cx="1429920" cy="152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196480</xdr:colOff>
      <xdr:row>3</xdr:row>
      <xdr:rowOff>266480</xdr:rowOff>
    </xdr:from>
    <xdr:to>
      <xdr:col>6</xdr:col>
      <xdr:colOff>256560</xdr:colOff>
      <xdr:row>5</xdr:row>
      <xdr:rowOff>242920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14:cNvPr>
            <xdr14:cNvContentPartPr/>
          </xdr14:nvContentPartPr>
          <xdr14:nvPr macro=""/>
          <xdr14:xfrm>
            <a:off x="3498480" y="14795280"/>
            <a:ext cx="1711080" cy="6368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87680" y="14784840"/>
              <a:ext cx="173232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569060</xdr:colOff>
      <xdr:row>6</xdr:row>
      <xdr:rowOff>233840</xdr:rowOff>
    </xdr:from>
    <xdr:to>
      <xdr:col>5</xdr:col>
      <xdr:colOff>767780</xdr:colOff>
      <xdr:row>8</xdr:row>
      <xdr:rowOff>117400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14:cNvPr>
            <xdr14:cNvContentPartPr/>
          </xdr14:nvContentPartPr>
          <xdr14:nvPr macro=""/>
          <xdr14:xfrm>
            <a:off x="4696560" y="15753240"/>
            <a:ext cx="198720" cy="54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86120" y="15742447"/>
              <a:ext cx="21996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508960</xdr:colOff>
      <xdr:row>6</xdr:row>
      <xdr:rowOff>179480</xdr:rowOff>
    </xdr:from>
    <xdr:to>
      <xdr:col>4</xdr:col>
      <xdr:colOff>632080</xdr:colOff>
      <xdr:row>7</xdr:row>
      <xdr:rowOff>234840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14:cNvPr>
            <xdr14:cNvContentPartPr/>
          </xdr14:nvContentPartPr>
          <xdr14:nvPr macro=""/>
          <xdr14:xfrm>
            <a:off x="3810960" y="15698880"/>
            <a:ext cx="123120" cy="3855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800520" y="15688430"/>
              <a:ext cx="144360" cy="406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126580</xdr:colOff>
      <xdr:row>4</xdr:row>
      <xdr:rowOff>147600</xdr:rowOff>
    </xdr:from>
    <xdr:to>
      <xdr:col>8</xdr:col>
      <xdr:colOff>515000</xdr:colOff>
      <xdr:row>5</xdr:row>
      <xdr:rowOff>201880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14:cNvPr>
            <xdr14:cNvContentPartPr/>
          </xdr14:nvContentPartPr>
          <xdr14:nvPr macro=""/>
          <xdr14:xfrm>
            <a:off x="5905080" y="15006600"/>
            <a:ext cx="1213920" cy="3844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894280" y="14995800"/>
              <a:ext cx="1235160" cy="40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233780</xdr:colOff>
      <xdr:row>3</xdr:row>
      <xdr:rowOff>301400</xdr:rowOff>
    </xdr:from>
    <xdr:to>
      <xdr:col>12</xdr:col>
      <xdr:colOff>331680</xdr:colOff>
      <xdr:row>6</xdr:row>
      <xdr:rowOff>80840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14:cNvPr>
            <xdr14:cNvContentPartPr/>
          </xdr14:nvContentPartPr>
          <xdr14:nvPr macro=""/>
          <xdr14:xfrm>
            <a:off x="9314280" y="14830200"/>
            <a:ext cx="923400" cy="770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303836" y="14819755"/>
              <a:ext cx="944648" cy="7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190980</xdr:colOff>
      <xdr:row>3</xdr:row>
      <xdr:rowOff>264320</xdr:rowOff>
    </xdr:from>
    <xdr:to>
      <xdr:col>10</xdr:col>
      <xdr:colOff>666520</xdr:colOff>
      <xdr:row>6</xdr:row>
      <xdr:rowOff>160760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14:cNvPr>
            <xdr14:cNvContentPartPr/>
          </xdr14:nvContentPartPr>
          <xdr14:nvPr macro=""/>
          <xdr14:xfrm>
            <a:off x="7620480" y="14793120"/>
            <a:ext cx="1301040" cy="8870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609680" y="14782316"/>
              <a:ext cx="1322280" cy="908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485000</xdr:colOff>
      <xdr:row>3</xdr:row>
      <xdr:rowOff>107000</xdr:rowOff>
    </xdr:from>
    <xdr:to>
      <xdr:col>15</xdr:col>
      <xdr:colOff>303540</xdr:colOff>
      <xdr:row>6</xdr:row>
      <xdr:rowOff>296840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14:cNvPr>
            <xdr14:cNvContentPartPr/>
          </xdr14:nvContentPartPr>
          <xdr14:nvPr macro=""/>
          <xdr14:xfrm>
            <a:off x="12042000" y="14635800"/>
            <a:ext cx="644040" cy="11804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031200" y="14625357"/>
              <a:ext cx="665280" cy="120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314380</xdr:colOff>
      <xdr:row>3</xdr:row>
      <xdr:rowOff>141560</xdr:rowOff>
    </xdr:from>
    <xdr:to>
      <xdr:col>14</xdr:col>
      <xdr:colOff>174680</xdr:colOff>
      <xdr:row>6</xdr:row>
      <xdr:rowOff>121160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14:cNvPr>
            <xdr14:cNvContentPartPr/>
          </xdr14:nvContentPartPr>
          <xdr14:nvPr macro=""/>
          <xdr14:xfrm>
            <a:off x="11045880" y="14670360"/>
            <a:ext cx="685800" cy="9702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1035086" y="14659560"/>
              <a:ext cx="707029" cy="9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673160</xdr:colOff>
      <xdr:row>11</xdr:row>
      <xdr:rowOff>270880</xdr:rowOff>
    </xdr:from>
    <xdr:to>
      <xdr:col>3</xdr:col>
      <xdr:colOff>226740</xdr:colOff>
      <xdr:row>12</xdr:row>
      <xdr:rowOff>105920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14:cNvPr>
            <xdr14:cNvContentPartPr/>
          </xdr14:nvContentPartPr>
          <xdr14:nvPr macro=""/>
          <xdr14:xfrm>
            <a:off x="2324160" y="17441280"/>
            <a:ext cx="379080" cy="165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313370" y="17430480"/>
              <a:ext cx="4003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209440</xdr:colOff>
      <xdr:row>10</xdr:row>
      <xdr:rowOff>114720</xdr:rowOff>
    </xdr:from>
    <xdr:to>
      <xdr:col>6</xdr:col>
      <xdr:colOff>248280</xdr:colOff>
      <xdr:row>12</xdr:row>
      <xdr:rowOff>203480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14:cNvPr>
            <xdr14:cNvContentPartPr/>
          </xdr14:nvContentPartPr>
          <xdr14:nvPr macro=""/>
          <xdr14:xfrm>
            <a:off x="3511440" y="16954920"/>
            <a:ext cx="1689840" cy="74916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00640" y="16944475"/>
              <a:ext cx="1711080" cy="770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736440</xdr:colOff>
      <xdr:row>11</xdr:row>
      <xdr:rowOff>54520</xdr:rowOff>
    </xdr:from>
    <xdr:to>
      <xdr:col>8</xdr:col>
      <xdr:colOff>10640</xdr:colOff>
      <xdr:row>15</xdr:row>
      <xdr:rowOff>246800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14:cNvPr>
            <xdr14:cNvContentPartPr/>
          </xdr14:nvContentPartPr>
          <xdr14:nvPr macro=""/>
          <xdr14:xfrm>
            <a:off x="5689440" y="17224920"/>
            <a:ext cx="925200" cy="15130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78640" y="17214480"/>
              <a:ext cx="946440" cy="153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4860</xdr:colOff>
      <xdr:row>10</xdr:row>
      <xdr:rowOff>96720</xdr:rowOff>
    </xdr:from>
    <xdr:to>
      <xdr:col>11</xdr:col>
      <xdr:colOff>163580</xdr:colOff>
      <xdr:row>13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14:cNvPr>
            <xdr14:cNvContentPartPr/>
          </xdr14:nvContentPartPr>
          <xdr14:nvPr macro=""/>
          <xdr14:xfrm>
            <a:off x="7434360" y="16936920"/>
            <a:ext cx="1809720" cy="1134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423558" y="16926477"/>
              <a:ext cx="1830964" cy="1155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782780</xdr:colOff>
      <xdr:row>9</xdr:row>
      <xdr:rowOff>134600</xdr:rowOff>
    </xdr:from>
    <xdr:to>
      <xdr:col>12</xdr:col>
      <xdr:colOff>436080</xdr:colOff>
      <xdr:row>11</xdr:row>
      <xdr:rowOff>302920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14:cNvPr>
            <xdr14:cNvContentPartPr/>
          </xdr14:nvContentPartPr>
          <xdr14:nvPr macro=""/>
          <xdr14:xfrm>
            <a:off x="9863280" y="16644600"/>
            <a:ext cx="478800" cy="82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852840" y="16634160"/>
              <a:ext cx="500040" cy="84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719760</xdr:colOff>
      <xdr:row>11</xdr:row>
      <xdr:rowOff>192400</xdr:rowOff>
    </xdr:from>
    <xdr:to>
      <xdr:col>12</xdr:col>
      <xdr:colOff>816600</xdr:colOff>
      <xdr:row>12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14:cNvPr>
            <xdr14:cNvContentPartPr/>
          </xdr14:nvContentPartPr>
          <xdr14:nvPr macro=""/>
          <xdr14:xfrm>
            <a:off x="10625760" y="17362800"/>
            <a:ext cx="96840" cy="436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15281" y="17352360"/>
              <a:ext cx="118159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302140</xdr:colOff>
      <xdr:row>9</xdr:row>
      <xdr:rowOff>61160</xdr:rowOff>
    </xdr:from>
    <xdr:to>
      <xdr:col>14</xdr:col>
      <xdr:colOff>147320</xdr:colOff>
      <xdr:row>13</xdr:row>
      <xdr:rowOff>213480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14:cNvPr>
            <xdr14:cNvContentPartPr/>
          </xdr14:nvContentPartPr>
          <xdr14:nvPr macro=""/>
          <xdr14:xfrm>
            <a:off x="11033640" y="16571160"/>
            <a:ext cx="670680" cy="14731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023200" y="16560363"/>
              <a:ext cx="691920" cy="1494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703040</xdr:colOff>
      <xdr:row>18</xdr:row>
      <xdr:rowOff>282560</xdr:rowOff>
    </xdr:from>
    <xdr:to>
      <xdr:col>3</xdr:col>
      <xdr:colOff>345900</xdr:colOff>
      <xdr:row>19</xdr:row>
      <xdr:rowOff>114000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14:cNvPr>
            <xdr14:cNvContentPartPr/>
          </xdr14:nvContentPartPr>
          <xdr14:nvPr macro=""/>
          <xdr14:xfrm>
            <a:off x="2354040" y="19764360"/>
            <a:ext cx="468360" cy="16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343600" y="19753920"/>
              <a:ext cx="48960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447460</xdr:colOff>
      <xdr:row>16</xdr:row>
      <xdr:rowOff>323400</xdr:rowOff>
    </xdr:from>
    <xdr:to>
      <xdr:col>2</xdr:col>
      <xdr:colOff>466520</xdr:colOff>
      <xdr:row>20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14:cNvPr>
            <xdr14:cNvContentPartPr/>
          </xdr14:nvContentPartPr>
          <xdr14:nvPr macro=""/>
          <xdr14:xfrm>
            <a:off x="1272960" y="19144800"/>
            <a:ext cx="844560" cy="1322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62520" y="19134360"/>
              <a:ext cx="865800" cy="13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29480</xdr:colOff>
      <xdr:row>19</xdr:row>
      <xdr:rowOff>250800</xdr:rowOff>
    </xdr:from>
    <xdr:to>
      <xdr:col>2</xdr:col>
      <xdr:colOff>277520</xdr:colOff>
      <xdr:row>21</xdr:row>
      <xdr:rowOff>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14:cNvPr>
            <xdr14:cNvContentPartPr/>
          </xdr14:nvContentPartPr>
          <xdr14:nvPr macro=""/>
          <xdr14:xfrm>
            <a:off x="1680480" y="20062800"/>
            <a:ext cx="248040" cy="438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9680" y="20052369"/>
              <a:ext cx="26928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105400</xdr:colOff>
      <xdr:row>17</xdr:row>
      <xdr:rowOff>185440</xdr:rowOff>
    </xdr:from>
    <xdr:to>
      <xdr:col>5</xdr:col>
      <xdr:colOff>2780</xdr:colOff>
      <xdr:row>20</xdr:row>
      <xdr:rowOff>72520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14:cNvPr>
            <xdr14:cNvContentPartPr/>
          </xdr14:nvContentPartPr>
          <xdr14:nvPr macro=""/>
          <xdr14:xfrm>
            <a:off x="3407400" y="19337040"/>
            <a:ext cx="722880" cy="8776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396600" y="19326600"/>
              <a:ext cx="744120" cy="89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17</xdr:row>
      <xdr:rowOff>291640</xdr:rowOff>
    </xdr:from>
    <xdr:to>
      <xdr:col>6</xdr:col>
      <xdr:colOff>263760</xdr:colOff>
      <xdr:row>19</xdr:row>
      <xdr:rowOff>282480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14:cNvPr>
            <xdr14:cNvContentPartPr/>
          </xdr14:nvContentPartPr>
          <xdr14:nvPr macro=""/>
          <xdr14:xfrm>
            <a:off x="4654440" y="19443240"/>
            <a:ext cx="562320" cy="651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44000" y="19432440"/>
              <a:ext cx="58356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446680</xdr:colOff>
      <xdr:row>20</xdr:row>
      <xdr:rowOff>229840</xdr:rowOff>
    </xdr:from>
    <xdr:to>
      <xdr:col>4</xdr:col>
      <xdr:colOff>526600</xdr:colOff>
      <xdr:row>21</xdr:row>
      <xdr:rowOff>230840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14:cNvPr>
            <xdr14:cNvContentPartPr/>
          </xdr14:nvContentPartPr>
          <xdr14:nvPr macro=""/>
          <xdr14:xfrm>
            <a:off x="3748680" y="20372040"/>
            <a:ext cx="79920" cy="331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37880" y="20361600"/>
              <a:ext cx="1011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609040</xdr:colOff>
      <xdr:row>13</xdr:row>
      <xdr:rowOff>9720</xdr:rowOff>
    </xdr:from>
    <xdr:to>
      <xdr:col>5</xdr:col>
      <xdr:colOff>745100</xdr:colOff>
      <xdr:row>14</xdr:row>
      <xdr:rowOff>104680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14:cNvPr>
            <xdr14:cNvContentPartPr/>
          </xdr14:nvContentPartPr>
          <xdr14:nvPr macro=""/>
          <xdr14:xfrm>
            <a:off x="3911040" y="17840520"/>
            <a:ext cx="961560" cy="4251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00240" y="17830080"/>
              <a:ext cx="98280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575180</xdr:colOff>
      <xdr:row>21</xdr:row>
      <xdr:rowOff>21680</xdr:rowOff>
    </xdr:from>
    <xdr:to>
      <xdr:col>5</xdr:col>
      <xdr:colOff>662300</xdr:colOff>
      <xdr:row>22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14:cNvPr>
            <xdr14:cNvContentPartPr/>
          </xdr14:nvContentPartPr>
          <xdr14:nvPr macro=""/>
          <xdr14:xfrm>
            <a:off x="4702680" y="20494080"/>
            <a:ext cx="87120" cy="3441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2240" y="20483280"/>
              <a:ext cx="10836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704060</xdr:colOff>
      <xdr:row>20</xdr:row>
      <xdr:rowOff>134800</xdr:rowOff>
    </xdr:from>
    <xdr:to>
      <xdr:col>5</xdr:col>
      <xdr:colOff>732140</xdr:colOff>
      <xdr:row>20</xdr:row>
      <xdr:rowOff>138760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14:cNvPr>
            <xdr14:cNvContentPartPr/>
          </xdr14:nvContentPartPr>
          <xdr14:nvPr macro=""/>
          <xdr14:xfrm>
            <a:off x="4831560" y="20277000"/>
            <a:ext cx="28080" cy="3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820760" y="20266560"/>
              <a:ext cx="4932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44140</xdr:colOff>
      <xdr:row>18</xdr:row>
      <xdr:rowOff>303080</xdr:rowOff>
    </xdr:from>
    <xdr:to>
      <xdr:col>8</xdr:col>
      <xdr:colOff>3080</xdr:colOff>
      <xdr:row>22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14:cNvPr>
            <xdr14:cNvContentPartPr/>
          </xdr14:nvContentPartPr>
          <xdr14:nvPr macro=""/>
          <xdr14:xfrm>
            <a:off x="5822640" y="19784880"/>
            <a:ext cx="784440" cy="12816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12200" y="19774440"/>
              <a:ext cx="805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693200</xdr:colOff>
      <xdr:row>17</xdr:row>
      <xdr:rowOff>167800</xdr:rowOff>
    </xdr:from>
    <xdr:to>
      <xdr:col>9</xdr:col>
      <xdr:colOff>666540</xdr:colOff>
      <xdr:row>20</xdr:row>
      <xdr:rowOff>225520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14:cNvPr>
            <xdr14:cNvContentPartPr/>
          </xdr14:nvContentPartPr>
          <xdr14:nvPr macro=""/>
          <xdr14:xfrm>
            <a:off x="7297200" y="19319400"/>
            <a:ext cx="798840" cy="10483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286760" y="19308600"/>
              <a:ext cx="820080" cy="10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253240</xdr:colOff>
      <xdr:row>18</xdr:row>
      <xdr:rowOff>305600</xdr:rowOff>
    </xdr:from>
    <xdr:to>
      <xdr:col>10</xdr:col>
      <xdr:colOff>781720</xdr:colOff>
      <xdr:row>20</xdr:row>
      <xdr:rowOff>292840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14:cNvPr>
            <xdr14:cNvContentPartPr/>
          </xdr14:nvContentPartPr>
          <xdr14:nvPr macro=""/>
          <xdr14:xfrm>
            <a:off x="8508240" y="19787400"/>
            <a:ext cx="528480" cy="647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497800" y="19776600"/>
              <a:ext cx="54972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598480</xdr:colOff>
      <xdr:row>17</xdr:row>
      <xdr:rowOff>154480</xdr:rowOff>
    </xdr:from>
    <xdr:to>
      <xdr:col>11</xdr:col>
      <xdr:colOff>148820</xdr:colOff>
      <xdr:row>18</xdr:row>
      <xdr:rowOff>174920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14:cNvPr>
            <xdr14:cNvContentPartPr/>
          </xdr14:nvContentPartPr>
          <xdr14:nvPr macro=""/>
          <xdr14:xfrm>
            <a:off x="8853480" y="19306080"/>
            <a:ext cx="375840" cy="3506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843040" y="19295280"/>
              <a:ext cx="397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819860</xdr:colOff>
      <xdr:row>17</xdr:row>
      <xdr:rowOff>30640</xdr:rowOff>
    </xdr:from>
    <xdr:to>
      <xdr:col>12</xdr:col>
      <xdr:colOff>608160</xdr:colOff>
      <xdr:row>20</xdr:row>
      <xdr:rowOff>178360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14:cNvPr>
            <xdr14:cNvContentPartPr/>
          </xdr14:nvContentPartPr>
          <xdr14:nvPr macro=""/>
          <xdr14:xfrm>
            <a:off x="9900360" y="19182240"/>
            <a:ext cx="613800" cy="11383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889560" y="19171443"/>
              <a:ext cx="635040" cy="11595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16</xdr:row>
      <xdr:rowOff>274080</xdr:rowOff>
    </xdr:from>
    <xdr:to>
      <xdr:col>13</xdr:col>
      <xdr:colOff>693460</xdr:colOff>
      <xdr:row>21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14:cNvPr>
            <xdr14:cNvContentPartPr/>
          </xdr14:nvContentPartPr>
          <xdr14:nvPr macro=""/>
          <xdr14:xfrm>
            <a:off x="10843560" y="19095480"/>
            <a:ext cx="581400" cy="1378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833120" y="19085040"/>
              <a:ext cx="602640" cy="139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303760</xdr:colOff>
      <xdr:row>24</xdr:row>
      <xdr:rowOff>209360</xdr:rowOff>
    </xdr:from>
    <xdr:to>
      <xdr:col>6</xdr:col>
      <xdr:colOff>173760</xdr:colOff>
      <xdr:row>28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14:cNvPr>
            <xdr14:cNvContentPartPr/>
          </xdr14:nvContentPartPr>
          <xdr14:nvPr macro=""/>
          <xdr14:xfrm>
            <a:off x="3605760" y="21672360"/>
            <a:ext cx="1521000" cy="11401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5318" y="21661563"/>
              <a:ext cx="1542245" cy="11613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383980</xdr:colOff>
      <xdr:row>26</xdr:row>
      <xdr:rowOff>101200</xdr:rowOff>
    </xdr:from>
    <xdr:to>
      <xdr:col>8</xdr:col>
      <xdr:colOff>587000</xdr:colOff>
      <xdr:row>28</xdr:row>
      <xdr:rowOff>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14:cNvPr>
            <xdr14:cNvContentPartPr/>
          </xdr14:nvContentPartPr>
          <xdr14:nvPr macro=""/>
          <xdr14:xfrm>
            <a:off x="6162480" y="22224600"/>
            <a:ext cx="1028520" cy="5958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52040" y="22213800"/>
              <a:ext cx="104976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26100</xdr:colOff>
      <xdr:row>25</xdr:row>
      <xdr:rowOff>132960</xdr:rowOff>
    </xdr:from>
    <xdr:to>
      <xdr:col>10</xdr:col>
      <xdr:colOff>646000</xdr:colOff>
      <xdr:row>27</xdr:row>
      <xdr:rowOff>286520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14:cNvPr>
            <xdr14:cNvContentPartPr/>
          </xdr14:nvContentPartPr>
          <xdr14:nvPr macro=""/>
          <xdr14:xfrm>
            <a:off x="7455600" y="21926160"/>
            <a:ext cx="1445400" cy="8139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444800" y="21915360"/>
              <a:ext cx="1466640" cy="83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23</xdr:row>
      <xdr:rowOff>202600</xdr:rowOff>
    </xdr:from>
    <xdr:to>
      <xdr:col>13</xdr:col>
      <xdr:colOff>112420</xdr:colOff>
      <xdr:row>23</xdr:row>
      <xdr:rowOff>202960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14:cNvPr>
            <xdr14:cNvContentPartPr/>
          </xdr14:nvContentPartPr>
          <xdr14:nvPr macro=""/>
          <xdr14:xfrm>
            <a:off x="10843560" y="21335400"/>
            <a:ext cx="3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0833120" y="21324600"/>
              <a:ext cx="2160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25</xdr:row>
      <xdr:rowOff>213600</xdr:rowOff>
    </xdr:from>
    <xdr:to>
      <xdr:col>18</xdr:col>
      <xdr:colOff>719280</xdr:colOff>
      <xdr:row>29</xdr:row>
      <xdr:rowOff>31480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14:cNvPr>
            <xdr14:cNvContentPartPr/>
          </xdr14:nvContentPartPr>
          <xdr14:nvPr macro=""/>
          <xdr14:xfrm>
            <a:off x="12395520" y="22006800"/>
            <a:ext cx="3182760" cy="1138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385080" y="21996000"/>
              <a:ext cx="3204000" cy="115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443540</xdr:colOff>
      <xdr:row>24</xdr:row>
      <xdr:rowOff>299360</xdr:rowOff>
    </xdr:from>
    <xdr:to>
      <xdr:col>17</xdr:col>
      <xdr:colOff>664220</xdr:colOff>
      <xdr:row>28</xdr:row>
      <xdr:rowOff>220560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14:cNvPr>
            <xdr14:cNvContentPartPr/>
          </xdr14:nvContentPartPr>
          <xdr14:nvPr macro=""/>
          <xdr14:xfrm>
            <a:off x="14477040" y="21762360"/>
            <a:ext cx="220680" cy="12420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466600" y="21751920"/>
              <a:ext cx="241920" cy="12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229320</xdr:colOff>
      <xdr:row>25</xdr:row>
      <xdr:rowOff>14880</xdr:rowOff>
    </xdr:from>
    <xdr:to>
      <xdr:col>18</xdr:col>
      <xdr:colOff>322200</xdr:colOff>
      <xdr:row>29</xdr:row>
      <xdr:rowOff>81520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14:cNvPr>
            <xdr14:cNvContentPartPr/>
          </xdr14:nvContentPartPr>
          <xdr14:nvPr macro=""/>
          <xdr14:xfrm>
            <a:off x="15088320" y="21808080"/>
            <a:ext cx="92880" cy="13874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077520" y="21797640"/>
              <a:ext cx="114120" cy="14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76700</xdr:colOff>
      <xdr:row>29</xdr:row>
      <xdr:rowOff>125800</xdr:rowOff>
    </xdr:from>
    <xdr:to>
      <xdr:col>17</xdr:col>
      <xdr:colOff>298460</xdr:colOff>
      <xdr:row>30</xdr:row>
      <xdr:rowOff>102680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14:cNvPr>
            <xdr14:cNvContentPartPr/>
          </xdr14:nvContentPartPr>
          <xdr14:nvPr macro=""/>
          <xdr14:xfrm>
            <a:off x="14110200" y="23239800"/>
            <a:ext cx="221760" cy="307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099400" y="23229360"/>
              <a:ext cx="24300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312500</xdr:colOff>
      <xdr:row>29</xdr:row>
      <xdr:rowOff>293200</xdr:rowOff>
    </xdr:from>
    <xdr:to>
      <xdr:col>17</xdr:col>
      <xdr:colOff>387380</xdr:colOff>
      <xdr:row>30</xdr:row>
      <xdr:rowOff>115640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14:cNvPr>
            <xdr14:cNvContentPartPr/>
          </xdr14:nvContentPartPr>
          <xdr14:nvPr macro=""/>
          <xdr14:xfrm>
            <a:off x="14346000" y="23407200"/>
            <a:ext cx="74880" cy="1526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335200" y="23396760"/>
              <a:ext cx="9612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466580</xdr:colOff>
      <xdr:row>29</xdr:row>
      <xdr:rowOff>252160</xdr:rowOff>
    </xdr:from>
    <xdr:to>
      <xdr:col>17</xdr:col>
      <xdr:colOff>495740</xdr:colOff>
      <xdr:row>30</xdr:row>
      <xdr:rowOff>141200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14:cNvPr>
            <xdr14:cNvContentPartPr/>
          </xdr14:nvContentPartPr>
          <xdr14:nvPr macro=""/>
          <xdr14:xfrm>
            <a:off x="14500080" y="23366160"/>
            <a:ext cx="29160" cy="21924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4489280" y="23355720"/>
              <a:ext cx="504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536420</xdr:colOff>
      <xdr:row>29</xdr:row>
      <xdr:rowOff>190960</xdr:rowOff>
    </xdr:from>
    <xdr:to>
      <xdr:col>17</xdr:col>
      <xdr:colOff>627140</xdr:colOff>
      <xdr:row>30</xdr:row>
      <xdr:rowOff>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14:cNvPr>
            <xdr14:cNvContentPartPr/>
          </xdr14:nvContentPartPr>
          <xdr14:nvPr macro=""/>
          <xdr14:xfrm>
            <a:off x="14569920" y="23304960"/>
            <a:ext cx="90720" cy="2098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559120" y="23294520"/>
              <a:ext cx="11196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254920</xdr:colOff>
      <xdr:row>31</xdr:row>
      <xdr:rowOff>183960</xdr:rowOff>
    </xdr:from>
    <xdr:to>
      <xdr:col>16</xdr:col>
      <xdr:colOff>672880</xdr:colOff>
      <xdr:row>32</xdr:row>
      <xdr:rowOff>296920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14:cNvPr>
            <xdr14:cNvContentPartPr/>
          </xdr14:nvContentPartPr>
          <xdr14:nvPr macro=""/>
          <xdr14:xfrm>
            <a:off x="13462920" y="23958360"/>
            <a:ext cx="417960" cy="44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452120" y="23947560"/>
              <a:ext cx="4392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725440</xdr:colOff>
      <xdr:row>31</xdr:row>
      <xdr:rowOff>217440</xdr:rowOff>
    </xdr:from>
    <xdr:to>
      <xdr:col>16</xdr:col>
      <xdr:colOff>751000</xdr:colOff>
      <xdr:row>32</xdr:row>
      <xdr:rowOff>42760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14:cNvPr>
            <xdr14:cNvContentPartPr/>
          </xdr14:nvContentPartPr>
          <xdr14:nvPr macro=""/>
          <xdr14:xfrm>
            <a:off x="13933440" y="23991840"/>
            <a:ext cx="25560" cy="1555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922640" y="23981400"/>
              <a:ext cx="46800" cy="17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676120</xdr:colOff>
      <xdr:row>31</xdr:row>
      <xdr:rowOff>312480</xdr:rowOff>
    </xdr:from>
    <xdr:to>
      <xdr:col>17</xdr:col>
      <xdr:colOff>3980</xdr:colOff>
      <xdr:row>31</xdr:row>
      <xdr:rowOff>320040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14:cNvPr>
            <xdr14:cNvContentPartPr/>
          </xdr14:nvContentPartPr>
          <xdr14:nvPr macro=""/>
          <xdr14:xfrm>
            <a:off x="13884120" y="24086880"/>
            <a:ext cx="153360" cy="75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320" y="24076440"/>
              <a:ext cx="1746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137900</xdr:colOff>
      <xdr:row>31</xdr:row>
      <xdr:rowOff>97200</xdr:rowOff>
    </xdr:from>
    <xdr:to>
      <xdr:col>17</xdr:col>
      <xdr:colOff>153740</xdr:colOff>
      <xdr:row>32</xdr:row>
      <xdr:rowOff>69400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14:cNvPr>
            <xdr14:cNvContentPartPr/>
          </xdr14:nvContentPartPr>
          <xdr14:nvPr macro=""/>
          <xdr14:xfrm>
            <a:off x="14171400" y="23871600"/>
            <a:ext cx="15840" cy="302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4160960" y="23861160"/>
              <a:ext cx="37080" cy="32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17660</xdr:colOff>
      <xdr:row>31</xdr:row>
      <xdr:rowOff>108000</xdr:rowOff>
    </xdr:from>
    <xdr:to>
      <xdr:col>17</xdr:col>
      <xdr:colOff>246620</xdr:colOff>
      <xdr:row>31</xdr:row>
      <xdr:rowOff>220680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14:cNvPr>
            <xdr14:cNvContentPartPr/>
          </xdr14:nvContentPartPr>
          <xdr14:nvPr macro=""/>
          <xdr14:xfrm>
            <a:off x="14051160" y="23882400"/>
            <a:ext cx="228960" cy="112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040720" y="23871600"/>
              <a:ext cx="25020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55100</xdr:colOff>
      <xdr:row>32</xdr:row>
      <xdr:rowOff>73720</xdr:rowOff>
    </xdr:from>
    <xdr:to>
      <xdr:col>17</xdr:col>
      <xdr:colOff>277940</xdr:colOff>
      <xdr:row>32</xdr:row>
      <xdr:rowOff>81280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14:cNvPr>
            <xdr14:cNvContentPartPr/>
          </xdr14:nvContentPartPr>
          <xdr14:nvPr macro=""/>
          <xdr14:xfrm>
            <a:off x="14088600" y="24178320"/>
            <a:ext cx="222840" cy="75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4077800" y="24167880"/>
              <a:ext cx="24408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281180</xdr:colOff>
      <xdr:row>31</xdr:row>
      <xdr:rowOff>109440</xdr:rowOff>
    </xdr:from>
    <xdr:to>
      <xdr:col>17</xdr:col>
      <xdr:colOff>365780</xdr:colOff>
      <xdr:row>31</xdr:row>
      <xdr:rowOff>109800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14:cNvPr>
            <xdr14:cNvContentPartPr/>
          </xdr14:nvContentPartPr>
          <xdr14:nvPr macro=""/>
          <xdr14:xfrm>
            <a:off x="14314680" y="23883840"/>
            <a:ext cx="84600" cy="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304240" y="23873040"/>
              <a:ext cx="1058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395660</xdr:colOff>
      <xdr:row>31</xdr:row>
      <xdr:rowOff>44280</xdr:rowOff>
    </xdr:from>
    <xdr:to>
      <xdr:col>17</xdr:col>
      <xdr:colOff>402140</xdr:colOff>
      <xdr:row>31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14:cNvPr>
            <xdr14:cNvContentPartPr/>
          </xdr14:nvContentPartPr>
          <xdr14:nvPr macro=""/>
          <xdr14:xfrm>
            <a:off x="14429160" y="23818680"/>
            <a:ext cx="6480" cy="1148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418360" y="23808240"/>
              <a:ext cx="2772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482060</xdr:colOff>
      <xdr:row>31</xdr:row>
      <xdr:rowOff>70920</xdr:rowOff>
    </xdr:from>
    <xdr:to>
      <xdr:col>17</xdr:col>
      <xdr:colOff>561980</xdr:colOff>
      <xdr:row>32</xdr:row>
      <xdr:rowOff>66520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14:cNvPr>
            <xdr14:cNvContentPartPr/>
          </xdr14:nvContentPartPr>
          <xdr14:nvPr macro=""/>
          <xdr14:xfrm>
            <a:off x="14515560" y="23845320"/>
            <a:ext cx="79920" cy="325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505120" y="23834520"/>
              <a:ext cx="10116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562700</xdr:colOff>
      <xdr:row>31</xdr:row>
      <xdr:rowOff>181440</xdr:rowOff>
    </xdr:from>
    <xdr:to>
      <xdr:col>17</xdr:col>
      <xdr:colOff>622100</xdr:colOff>
      <xdr:row>31</xdr:row>
      <xdr:rowOff>323280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14:cNvPr>
            <xdr14:cNvContentPartPr/>
          </xdr14:nvContentPartPr>
          <xdr14:nvPr macro=""/>
          <xdr14:xfrm>
            <a:off x="14596200" y="23955840"/>
            <a:ext cx="59400" cy="141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585760" y="23945400"/>
              <a:ext cx="8064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666380</xdr:colOff>
      <xdr:row>31</xdr:row>
      <xdr:rowOff>70920</xdr:rowOff>
    </xdr:from>
    <xdr:to>
      <xdr:col>17</xdr:col>
      <xdr:colOff>730460</xdr:colOff>
      <xdr:row>32</xdr:row>
      <xdr:rowOff>47800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14:cNvPr>
            <xdr14:cNvContentPartPr/>
          </xdr14:nvContentPartPr>
          <xdr14:nvPr macro=""/>
          <xdr14:xfrm>
            <a:off x="14699880" y="23845320"/>
            <a:ext cx="64080" cy="3070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4689080" y="23834520"/>
              <a:ext cx="8532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22700</xdr:colOff>
      <xdr:row>31</xdr:row>
      <xdr:rowOff>272880</xdr:rowOff>
    </xdr:from>
    <xdr:to>
      <xdr:col>17</xdr:col>
      <xdr:colOff>126020</xdr:colOff>
      <xdr:row>32</xdr:row>
      <xdr:rowOff>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14:cNvPr>
            <xdr14:cNvContentPartPr/>
          </xdr14:nvContentPartPr>
          <xdr14:nvPr macro=""/>
          <xdr14:xfrm>
            <a:off x="14056200" y="24047280"/>
            <a:ext cx="103320" cy="154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045400" y="24036840"/>
              <a:ext cx="12456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211320</xdr:colOff>
      <xdr:row>32</xdr:row>
      <xdr:rowOff>229240</xdr:rowOff>
    </xdr:from>
    <xdr:to>
      <xdr:col>18</xdr:col>
      <xdr:colOff>221400</xdr:colOff>
      <xdr:row>33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14:cNvPr>
            <xdr14:cNvContentPartPr/>
          </xdr14:nvContentPartPr>
          <xdr14:nvPr macro=""/>
          <xdr14:xfrm>
            <a:off x="15070320" y="24333840"/>
            <a:ext cx="10080" cy="2084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059520" y="24323040"/>
              <a:ext cx="3132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180000</xdr:colOff>
      <xdr:row>32</xdr:row>
      <xdr:rowOff>165160</xdr:rowOff>
    </xdr:from>
    <xdr:to>
      <xdr:col>18</xdr:col>
      <xdr:colOff>428040</xdr:colOff>
      <xdr:row>32</xdr:row>
      <xdr:rowOff>186040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14:cNvPr>
            <xdr14:cNvContentPartPr/>
          </xdr14:nvContentPartPr>
          <xdr14:nvPr macro=""/>
          <xdr14:xfrm>
            <a:off x="15039000" y="24269760"/>
            <a:ext cx="248040" cy="208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028560" y="24259320"/>
              <a:ext cx="26928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257040</xdr:colOff>
      <xdr:row>33</xdr:row>
      <xdr:rowOff>14240</xdr:rowOff>
    </xdr:from>
    <xdr:to>
      <xdr:col>18</xdr:col>
      <xdr:colOff>373680</xdr:colOff>
      <xdr:row>33</xdr:row>
      <xdr:rowOff>37640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14:cNvPr>
            <xdr14:cNvContentPartPr/>
          </xdr14:nvContentPartPr>
          <xdr14:nvPr macro=""/>
          <xdr14:xfrm>
            <a:off x="15116040" y="24449040"/>
            <a:ext cx="116640" cy="23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5105240" y="24438600"/>
              <a:ext cx="1378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266760</xdr:colOff>
      <xdr:row>33</xdr:row>
      <xdr:rowOff>116480</xdr:rowOff>
    </xdr:from>
    <xdr:to>
      <xdr:col>18</xdr:col>
      <xdr:colOff>430920</xdr:colOff>
      <xdr:row>33</xdr:row>
      <xdr:rowOff>155360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14:cNvPr>
            <xdr14:cNvContentPartPr/>
          </xdr14:nvContentPartPr>
          <xdr14:nvPr macro=""/>
          <xdr14:xfrm>
            <a:off x="15125760" y="24551280"/>
            <a:ext cx="164160" cy="388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114960" y="24540840"/>
              <a:ext cx="18540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513360</xdr:colOff>
      <xdr:row>32</xdr:row>
      <xdr:rowOff>229240</xdr:rowOff>
    </xdr:from>
    <xdr:to>
      <xdr:col>18</xdr:col>
      <xdr:colOff>630360</xdr:colOff>
      <xdr:row>33</xdr:row>
      <xdr:rowOff>147080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14:cNvPr>
            <xdr14:cNvContentPartPr/>
          </xdr14:nvContentPartPr>
          <xdr14:nvPr macro=""/>
          <xdr14:xfrm>
            <a:off x="15372360" y="24333840"/>
            <a:ext cx="117000" cy="2480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1560" y="24323040"/>
              <a:ext cx="13824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330520</xdr:colOff>
      <xdr:row>35</xdr:row>
      <xdr:rowOff>150520</xdr:rowOff>
    </xdr:from>
    <xdr:to>
      <xdr:col>16</xdr:col>
      <xdr:colOff>657040</xdr:colOff>
      <xdr:row>36</xdr:row>
      <xdr:rowOff>31280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14:cNvPr>
            <xdr14:cNvContentPartPr/>
          </xdr14:nvContentPartPr>
          <xdr14:nvPr macro=""/>
          <xdr14:xfrm>
            <a:off x="13538520" y="25245720"/>
            <a:ext cx="326520" cy="2109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3528080" y="25234920"/>
              <a:ext cx="34776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201620</xdr:colOff>
      <xdr:row>35</xdr:row>
      <xdr:rowOff>67360</xdr:rowOff>
    </xdr:from>
    <xdr:to>
      <xdr:col>17</xdr:col>
      <xdr:colOff>248780</xdr:colOff>
      <xdr:row>35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14:cNvPr>
            <xdr14:cNvContentPartPr/>
          </xdr14:nvContentPartPr>
          <xdr14:nvPr macro=""/>
          <xdr14:xfrm>
            <a:off x="14235120" y="25162560"/>
            <a:ext cx="47160" cy="221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224680" y="25152120"/>
              <a:ext cx="684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171740</xdr:colOff>
      <xdr:row>35</xdr:row>
      <xdr:rowOff>186520</xdr:rowOff>
    </xdr:from>
    <xdr:to>
      <xdr:col>17</xdr:col>
      <xdr:colOff>332300</xdr:colOff>
      <xdr:row>35</xdr:row>
      <xdr:rowOff>196600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14:cNvPr>
            <xdr14:cNvContentPartPr/>
          </xdr14:nvContentPartPr>
          <xdr14:nvPr macro=""/>
          <xdr14:xfrm>
            <a:off x="14205240" y="25281720"/>
            <a:ext cx="160560" cy="100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194440" y="25271280"/>
              <a:ext cx="18180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590780</xdr:colOff>
      <xdr:row>35</xdr:row>
      <xdr:rowOff>67360</xdr:rowOff>
    </xdr:from>
    <xdr:to>
      <xdr:col>18</xdr:col>
      <xdr:colOff>90000</xdr:colOff>
      <xdr:row>36</xdr:row>
      <xdr:rowOff>46760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14:cNvPr>
            <xdr14:cNvContentPartPr/>
          </xdr14:nvContentPartPr>
          <xdr14:nvPr macro=""/>
          <xdr14:xfrm>
            <a:off x="14624280" y="25162560"/>
            <a:ext cx="324720" cy="309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4613840" y="25152120"/>
              <a:ext cx="3459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579600</xdr:colOff>
      <xdr:row>34</xdr:row>
      <xdr:rowOff>29640</xdr:rowOff>
    </xdr:from>
    <xdr:to>
      <xdr:col>18</xdr:col>
      <xdr:colOff>716040</xdr:colOff>
      <xdr:row>35</xdr:row>
      <xdr:rowOff>43960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14:cNvPr>
            <xdr14:cNvContentPartPr/>
          </xdr14:nvContentPartPr>
          <xdr14:nvPr macro=""/>
          <xdr14:xfrm>
            <a:off x="15438600" y="24794640"/>
            <a:ext cx="136440" cy="3445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5427800" y="24783840"/>
              <a:ext cx="15768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12580</xdr:colOff>
      <xdr:row>34</xdr:row>
      <xdr:rowOff>96960</xdr:rowOff>
    </xdr:from>
    <xdr:to>
      <xdr:col>19</xdr:col>
      <xdr:colOff>223540</xdr:colOff>
      <xdr:row>34</xdr:row>
      <xdr:rowOff>316200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14:cNvPr>
            <xdr14:cNvContentPartPr/>
          </xdr14:nvContentPartPr>
          <xdr14:nvPr macro=""/>
          <xdr14:xfrm>
            <a:off x="15697080" y="24861960"/>
            <a:ext cx="210960" cy="2192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5686640" y="24851160"/>
              <a:ext cx="2322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21220</xdr:colOff>
      <xdr:row>34</xdr:row>
      <xdr:rowOff>206400</xdr:rowOff>
    </xdr:from>
    <xdr:to>
      <xdr:col>19</xdr:col>
      <xdr:colOff>217780</xdr:colOff>
      <xdr:row>34</xdr:row>
      <xdr:rowOff>228360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14:cNvPr>
            <xdr14:cNvContentPartPr/>
          </xdr14:nvContentPartPr>
          <xdr14:nvPr macro=""/>
          <xdr14:xfrm>
            <a:off x="15705720" y="24971400"/>
            <a:ext cx="196560" cy="21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694920" y="24960600"/>
              <a:ext cx="21780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320740</xdr:colOff>
      <xdr:row>34</xdr:row>
      <xdr:rowOff>236280</xdr:rowOff>
    </xdr:from>
    <xdr:to>
      <xdr:col>19</xdr:col>
      <xdr:colOff>430540</xdr:colOff>
      <xdr:row>35</xdr:row>
      <xdr:rowOff>36400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14:cNvPr>
            <xdr14:cNvContentPartPr/>
          </xdr14:nvContentPartPr>
          <xdr14:nvPr macro=""/>
          <xdr14:xfrm>
            <a:off x="16005240" y="25001280"/>
            <a:ext cx="109800" cy="1303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994440" y="24990840"/>
              <a:ext cx="13104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534940</xdr:colOff>
      <xdr:row>33</xdr:row>
      <xdr:rowOff>315920</xdr:rowOff>
    </xdr:from>
    <xdr:to>
      <xdr:col>19</xdr:col>
      <xdr:colOff>622060</xdr:colOff>
      <xdr:row>35</xdr:row>
      <xdr:rowOff>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14:cNvPr>
            <xdr14:cNvContentPartPr/>
          </xdr14:nvContentPartPr>
          <xdr14:nvPr macro=""/>
          <xdr14:xfrm>
            <a:off x="16219440" y="24750720"/>
            <a:ext cx="87120" cy="3700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6208640" y="24740280"/>
              <a:ext cx="108360" cy="39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221040</xdr:colOff>
      <xdr:row>35</xdr:row>
      <xdr:rowOff>98680</xdr:rowOff>
    </xdr:from>
    <xdr:to>
      <xdr:col>19</xdr:col>
      <xdr:colOff>461860</xdr:colOff>
      <xdr:row>35</xdr:row>
      <xdr:rowOff>177160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14:cNvPr>
            <xdr14:cNvContentPartPr/>
          </xdr14:nvContentPartPr>
          <xdr14:nvPr macro=""/>
          <xdr14:xfrm>
            <a:off x="15080040" y="25193880"/>
            <a:ext cx="1066320" cy="784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5069240" y="25183440"/>
              <a:ext cx="1087560" cy="9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483120</xdr:colOff>
      <xdr:row>35</xdr:row>
      <xdr:rowOff>298480</xdr:rowOff>
    </xdr:from>
    <xdr:to>
      <xdr:col>18</xdr:col>
      <xdr:colOff>535320</xdr:colOff>
      <xdr:row>36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14:cNvPr>
            <xdr14:cNvContentPartPr/>
          </xdr14:nvContentPartPr>
          <xdr14:nvPr macro=""/>
          <xdr14:xfrm>
            <a:off x="15342120" y="25393680"/>
            <a:ext cx="52200" cy="243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331680" y="25382880"/>
              <a:ext cx="734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661320</xdr:colOff>
      <xdr:row>36</xdr:row>
      <xdr:rowOff>33080</xdr:rowOff>
    </xdr:from>
    <xdr:to>
      <xdr:col>19</xdr:col>
      <xdr:colOff>87820</xdr:colOff>
      <xdr:row>36</xdr:row>
      <xdr:rowOff>64760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14:cNvPr>
            <xdr14:cNvContentPartPr/>
          </xdr14:nvContentPartPr>
          <xdr14:nvPr macro=""/>
          <xdr14:xfrm>
            <a:off x="15520320" y="25458480"/>
            <a:ext cx="252000" cy="316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5509520" y="25448040"/>
              <a:ext cx="273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321820</xdr:colOff>
      <xdr:row>35</xdr:row>
      <xdr:rowOff>250240</xdr:rowOff>
    </xdr:from>
    <xdr:to>
      <xdr:col>19</xdr:col>
      <xdr:colOff>641140</xdr:colOff>
      <xdr:row>36</xdr:row>
      <xdr:rowOff>260960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14:cNvPr>
            <xdr14:cNvContentPartPr/>
          </xdr14:nvContentPartPr>
          <xdr14:nvPr macro=""/>
          <xdr14:xfrm>
            <a:off x="16006320" y="25345440"/>
            <a:ext cx="319320" cy="3409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5995880" y="25335000"/>
              <a:ext cx="34056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272520</xdr:colOff>
      <xdr:row>34</xdr:row>
      <xdr:rowOff>150960</xdr:rowOff>
    </xdr:from>
    <xdr:to>
      <xdr:col>18</xdr:col>
      <xdr:colOff>297000</xdr:colOff>
      <xdr:row>34</xdr:row>
      <xdr:rowOff>222240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14:cNvPr>
            <xdr14:cNvContentPartPr/>
          </xdr14:nvContentPartPr>
          <xdr14:nvPr macro=""/>
          <xdr14:xfrm>
            <a:off x="15131520" y="24915960"/>
            <a:ext cx="24480" cy="71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121080" y="24905520"/>
              <a:ext cx="45720" cy="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279720</xdr:colOff>
      <xdr:row>33</xdr:row>
      <xdr:rowOff>300800</xdr:rowOff>
    </xdr:from>
    <xdr:to>
      <xdr:col>18</xdr:col>
      <xdr:colOff>466560</xdr:colOff>
      <xdr:row>35</xdr:row>
      <xdr:rowOff>81040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14:cNvPr>
            <xdr14:cNvContentPartPr/>
          </xdr14:nvContentPartPr>
          <xdr14:nvPr macro=""/>
          <xdr14:xfrm>
            <a:off x="15138720" y="24735600"/>
            <a:ext cx="186840" cy="4406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5128280" y="24724800"/>
              <a:ext cx="208080" cy="46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35</xdr:row>
      <xdr:rowOff>203440</xdr:rowOff>
    </xdr:from>
    <xdr:to>
      <xdr:col>16</xdr:col>
      <xdr:colOff>386320</xdr:colOff>
      <xdr:row>36</xdr:row>
      <xdr:rowOff>240440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14:cNvPr>
            <xdr14:cNvContentPartPr/>
          </xdr14:nvContentPartPr>
          <xdr14:nvPr macro=""/>
          <xdr14:xfrm>
            <a:off x="13346280" y="25298640"/>
            <a:ext cx="248040" cy="3672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3335480" y="25287840"/>
              <a:ext cx="26928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268700</xdr:colOff>
      <xdr:row>23</xdr:row>
      <xdr:rowOff>121960</xdr:rowOff>
    </xdr:from>
    <xdr:to>
      <xdr:col>13</xdr:col>
      <xdr:colOff>139420</xdr:colOff>
      <xdr:row>26</xdr:row>
      <xdr:rowOff>61960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14:cNvPr>
            <xdr14:cNvContentPartPr/>
          </xdr14:nvContentPartPr>
          <xdr14:nvPr macro=""/>
          <xdr14:xfrm>
            <a:off x="9349200" y="21254760"/>
            <a:ext cx="1521720" cy="9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338760" y="21243960"/>
              <a:ext cx="1542960" cy="9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237340</xdr:colOff>
      <xdr:row>23</xdr:row>
      <xdr:rowOff>165160</xdr:rowOff>
    </xdr:from>
    <xdr:to>
      <xdr:col>13</xdr:col>
      <xdr:colOff>766540</xdr:colOff>
      <xdr:row>25</xdr:row>
      <xdr:rowOff>267960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14:cNvPr>
            <xdr14:cNvContentPartPr/>
          </xdr14:nvContentPartPr>
          <xdr14:nvPr macro=""/>
          <xdr14:xfrm>
            <a:off x="10968840" y="21297960"/>
            <a:ext cx="529200" cy="76320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58047" y="21287520"/>
              <a:ext cx="550426" cy="78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130460</xdr:colOff>
      <xdr:row>26</xdr:row>
      <xdr:rowOff>147640</xdr:rowOff>
    </xdr:from>
    <xdr:to>
      <xdr:col>13</xdr:col>
      <xdr:colOff>536140</xdr:colOff>
      <xdr:row>28</xdr:row>
      <xdr:rowOff>197880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14:cNvPr>
            <xdr14:cNvContentPartPr/>
          </xdr14:nvContentPartPr>
          <xdr14:nvPr macro=""/>
          <xdr14:xfrm>
            <a:off x="9210960" y="22271040"/>
            <a:ext cx="2056680" cy="7106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200160" y="22260595"/>
              <a:ext cx="2077920" cy="731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240760</xdr:colOff>
      <xdr:row>30</xdr:row>
      <xdr:rowOff>257840</xdr:rowOff>
    </xdr:from>
    <xdr:to>
      <xdr:col>5</xdr:col>
      <xdr:colOff>738980</xdr:colOff>
      <xdr:row>33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14:cNvPr>
            <xdr14:cNvContentPartPr/>
          </xdr14:nvContentPartPr>
          <xdr14:nvPr macro=""/>
          <xdr14:xfrm>
            <a:off x="3542760" y="23702040"/>
            <a:ext cx="1323720" cy="74232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532320" y="23691240"/>
              <a:ext cx="1344960" cy="76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531900</xdr:colOff>
      <xdr:row>30</xdr:row>
      <xdr:rowOff>64160</xdr:rowOff>
    </xdr:from>
    <xdr:to>
      <xdr:col>12</xdr:col>
      <xdr:colOff>266520</xdr:colOff>
      <xdr:row>32</xdr:row>
      <xdr:rowOff>291880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14:cNvPr>
            <xdr14:cNvContentPartPr/>
          </xdr14:nvContentPartPr>
          <xdr14:nvPr macro=""/>
          <xdr14:xfrm>
            <a:off x="7961400" y="23508360"/>
            <a:ext cx="2211120" cy="888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7950960" y="23497560"/>
              <a:ext cx="2232360" cy="90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492000</xdr:colOff>
      <xdr:row>30</xdr:row>
      <xdr:rowOff>85760</xdr:rowOff>
    </xdr:from>
    <xdr:to>
      <xdr:col>8</xdr:col>
      <xdr:colOff>667640</xdr:colOff>
      <xdr:row>32</xdr:row>
      <xdr:rowOff>205120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14:cNvPr>
            <xdr14:cNvContentPartPr/>
          </xdr14:nvContentPartPr>
          <xdr14:nvPr macro=""/>
          <xdr14:xfrm>
            <a:off x="5445000" y="23529960"/>
            <a:ext cx="1826640" cy="7797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434560" y="23519165"/>
              <a:ext cx="1847880" cy="800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698360</xdr:colOff>
      <xdr:row>37</xdr:row>
      <xdr:rowOff>290040</xdr:rowOff>
    </xdr:from>
    <xdr:to>
      <xdr:col>3</xdr:col>
      <xdr:colOff>153660</xdr:colOff>
      <xdr:row>38</xdr:row>
      <xdr:rowOff>113200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14:cNvPr>
            <xdr14:cNvContentPartPr/>
          </xdr14:nvContentPartPr>
          <xdr14:nvPr macro=""/>
          <xdr14:xfrm>
            <a:off x="2349360" y="26045640"/>
            <a:ext cx="280800" cy="1533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2338560" y="26035200"/>
              <a:ext cx="302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146080</xdr:colOff>
      <xdr:row>35</xdr:row>
      <xdr:rowOff>180400</xdr:rowOff>
    </xdr:from>
    <xdr:to>
      <xdr:col>6</xdr:col>
      <xdr:colOff>286440</xdr:colOff>
      <xdr:row>38</xdr:row>
      <xdr:rowOff>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14:cNvPr>
            <xdr14:cNvContentPartPr/>
          </xdr14:nvContentPartPr>
          <xdr14:nvPr macro=""/>
          <xdr14:xfrm>
            <a:off x="3448080" y="25275600"/>
            <a:ext cx="1791360" cy="8499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37640" y="25265160"/>
              <a:ext cx="1812600" cy="87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5620</xdr:colOff>
      <xdr:row>35</xdr:row>
      <xdr:rowOff>103000</xdr:rowOff>
    </xdr:from>
    <xdr:to>
      <xdr:col>9</xdr:col>
      <xdr:colOff>238140</xdr:colOff>
      <xdr:row>39</xdr:row>
      <xdr:rowOff>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14:cNvPr>
            <xdr14:cNvContentPartPr/>
          </xdr14:nvContentPartPr>
          <xdr14:nvPr macro=""/>
          <xdr14:xfrm>
            <a:off x="5784120" y="25198200"/>
            <a:ext cx="1883520" cy="123912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773320" y="25187760"/>
              <a:ext cx="1904760" cy="12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46240</xdr:colOff>
      <xdr:row>35</xdr:row>
      <xdr:rowOff>57640</xdr:rowOff>
    </xdr:from>
    <xdr:to>
      <xdr:col>11</xdr:col>
      <xdr:colOff>810140</xdr:colOff>
      <xdr:row>37</xdr:row>
      <xdr:rowOff>261600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14:cNvPr>
            <xdr14:cNvContentPartPr/>
          </xdr14:nvContentPartPr>
          <xdr14:nvPr macro=""/>
          <xdr14:xfrm>
            <a:off x="8301240" y="25152840"/>
            <a:ext cx="1589400" cy="8643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8290798" y="25142040"/>
              <a:ext cx="1610645" cy="885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:/C:/Users/djr2132/Downloads/VaR.xlsx" TargetMode="External"/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CreditSpreadValuation.xlsx" TargetMode="External"/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4.xlsx" TargetMode="External"/><Relationship Id="rId1" Type="http://schemas.openxmlformats.org/officeDocument/2006/relationships/externalLinkPath" Target="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Futures_N_Options1.xlsx" TargetMode="External"/><Relationship Id="rId1" Type="http://schemas.openxmlformats.org/officeDocument/2006/relationships/externalLinkPath" Target="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2.xlsx" TargetMode="External"/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Class/Class3/Class3.xlsx" TargetMode="External"/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_FRM_HW/HW4.xlsx" TargetMode="External"/><Relationship Id="rId1" Type="http://schemas.openxmlformats.org/officeDocument/2006/relationships/externalLinkPath" Target="/Users/david/Downloads/OLD_FRM_HW/HW4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FRMClass1.xlsx" TargetMode="External"/><Relationship Id="rId1" Type="http://schemas.openxmlformats.org/officeDocument/2006/relationships/externalLinkPath" Target="/Users/david/Downloads/FRMClass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ERMM_Fall17/ERMM_Spring17/Class2/Distributions.xlsx" TargetMode="External"/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Subjects/Futures_N_Options.xlsx" TargetMode="External"/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3.xlsx" TargetMode="External"/><Relationship Id="rId1" Type="http://schemas.openxmlformats.org/officeDocument/2006/relationships/externalLinkPath" Target="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/FRM_Class5/FRM_2_Credit_1.xlsx" TargetMode="External"/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/>
      <sheetData sheetId="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1094 1765 20179,'3'-63'881,"-1"0"0,1 6 1,-1 5-5916,-2-2 6042,-18-21-767,-4 18 1330,-23-16-1403,-11 38 0,-8 7-61,-21-5 256,13 10 0,-1 8-296,-13 19 45,-4 25-67,41-2 0,3 9-3,-6 17 0,3 10 8,-2 16 1,4 7-739,15-22 1,2 2 0,3 0 711,4 0 0,3 0 1,2-2 17,-2 22 0,5-4 943,7-17 0,3-4-968,5-8 0,3-3 28,13 39-48,3-26 0,5-1 3,23 23 17,-15-34 0,4-5 33,18-6 12,5-19-6,6-9 22,7-20-5,15-27-43,-35 1 1,2-9-398,12-17 0,4-14 370,-22 18 0,5-9 1,1-4-1,0-1 0,-4 3-279,1-2 0,-3 2 0,0-1 0,1-5 274,2-2 1,3-6 0,0-1 0,-4 1 0,-5 6 136,2-14 0,-7 5 0,-4 1-169,-3 3 1,-3 2 0,-4 1-7,-4 10 1,-3 1 0,-3 2-106,4-23 1,-5 4 90,-5 16 1,-4 4 28,-2 9 0,-2 4-59,-2-36 84,-5 27 0,-2 2 34,-3-21 394,-8-12-417,5 55 1521,4 20-1621,1 8 2263,3 14-2174,-1 36 141,0 18 1,-1 18 0,0 1-404,0-5 1,0 0-1,0 6 320,-1 6 1,-2 8 0,1 2 0,0-6-555,-1 7 0,-1-4 0,1-3 589,1-10 1,0-1-1,0-4 50,-3 22 0,1-8-154,3-21 1,0-6 144,1-11 0,0-1 82,-2 12 1,1 0-217,-4 28 0,5-32 0,0-1 0,0 15 0,2-16 0,3-10 0,1-14 0,1-8 0,0-10 0,0-5 1310,0-7-1814,0-1 448,0-2-3064,7 0 756,23-14-3327,13-7 5691,22-19 0,-29 17 0,-7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156 186 16034,'7'7'1641,"-1"-1"-1020,-6-6 590,0 0-612,82 5 50,-39-15-327,10 7 0,0-4 188,-8-19-50,-9-3 94,-6 0-10,-15 3-124,-6 2-168,-9 4-107,-18 5-22,-13 5 45,-23 5 68,-13 13 49,-5 18 24,-2 18-669,4 21 651,9 11 79,13 4-101,17 3-163,23-28 0,8-1 6,19 25-45,0-30 1,5-4 21,38 6-39,-12-23 1,1-3-51,25 5-28,17 0-67,-38-22 267,-8-5-1454,-4-1-631,-4-2-1476,5-17 3389,14-18 0,-27 11 0,4-7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 0 17776,'4'0'2750,"-1"0"-2162,0 55 0,-6 30 104,1-17 0,0 7-1741,-1 14 1,-1 12 0,-1-2 1391,0-11 1,-1-2-1,0 0-35,-2 1 0,-1 1 1,1-3-59,0-8 0,0-2 0,0-2 290,-3 22 0,0-5-333,2-21 0,0-5 274,1-11 0,1-4-234,-5 36-61,2-7-186,2 2 0,3-7 0,2-6 0,1-17 0,2-10 0,0-12 2017,0-6-2650,2-9-1817,7-6-916,17-29 3366,34-49 0,-26 30 0,12-23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19548,'7'69'774,"0"0"0,0 1 0,-1 7 0,0 1 0,-2 1-1912,-1 2 1,-1 1 0,0 0 1383,-1 6 1,0 1 0,0-1-6,-1-5 0,0-2 0,0-2 324,-1 21 0,0-6-319,0-20 1,-1-6 89,-2 28-118,1-17 727,0-12-872,3 1-28,-2-10-10,2-8-35,0-15 2340,0-10-2379,0-8 516,0-7-1138,0-4-610,0-4-572,0-1-1115,0-8-279,0-34-4216,0-11 7453,0-36 0,0 42 0,0 6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21 17916,'-9'-2'3175,"77"0"-2435,3 2-784,0 0 0,5 0 243,-13 0 0,0 0-622,1 1 1,1-2 553,-3 0 1,0-1-54,-5 2 1,-2-2 321,40-4-400,-15 4-101,-19-1-492,-12 3-920,-12 0-1296,-1 0-1806,-4 0 4870,0 6 0,-14-5 0,-6 5 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 23595,'-65'51'612,"0"0"1,2 3 0,8 4-440,20-1 1,5 3-1069,-1 4 1,2 2 1017,1 0 0,4 0-45,3-4 1,3-1-15,6-8 1,2-2 581,-1 32-691,10-26 40,10-19 297,8-20-292,16-10 89,13-15-22,10-21-67,10-20-8,-30 13 0,0-5-1524,2-3 0,-1-3 1526,1-3 0,-2-1-8,-1 0 0,-1 1 321,-3 3 1,-2 1-303,18-29-5,-11 19-11,-9 20-39,-15 19 50,-3 14 117,-9 26 3655,0 23-3324,0 27-45,0 22-1095,0-44 0,0 2 891,0-1 1,0 0-443,0-2 0,-1-2 243,-2 38-147,-1 10 147,0-32 0,3 5 0,1-36 0,0-10-141,0-8 1060,0-7-2431,0-5-1213,4-3-1285,14-22 4010,25-33 0,-18 21 0,9-16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1247 406 13037,'9'0'3014,"-1"0"-1967,-8 0 2062,0 0-2247,15-66 40,-12 35-112,12-52-230,-16 53-118,-13-3-78,-12 0-224,-19-3-39,-17 4-17,-16 2-460,-17 11 460,40 12 0,-1 3 8,-5 3 0,-2 5 26,-1 5 0,-1 5 16,-1 5 0,1 5 17,2 8 1,2 6-364,3 5 1,3 4 354,5 5-1,5 4-41,5 3 0,5 4 0,8 1 0,6 3 13,4-2 1,9 2 78,14 20 1,10 0-110,1-25 0,7-2 33,13 13 1,7-7-51,-4-26 0,4-8-25,2-2 0,2-3 3,-1-5 0,1-2 5,1-4 1,-1-2-115,48 7 165,-3-11-34,-3-4-25,-30-4 0,0-2-36,27-2-6,-33 1 0,-3-2 0,10-4 6,-10-3-6,-10 1 387,-11 2-387,-10 4 566,-8 1-1053,-7 2-342,-4 0-2207,-1 0 487,0-1-672,6-11-1399,2-5 4620,8-12 0,-8 13 0,1 1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425 7 16857,'0'-4'2846,"0"1"-1698,0 3-12,-82 70-723,34-11 54,-9 2 1,0 5-618,25-17 1,5-1 390,3 0 0,1-2 118,-16 39 278,18-19-609,9-16-28,10-18-67,15-14 262,12-10-515,26-8-49,16-20-7,15-13 124,-39 8 0,2-4 17,15-12 0,-1-1 229,21-14-28,-34 24 1,-3 4-51,-7 12 1049,-11 11-915,-7 24 286,-3 9 6,-3 21 134,1 30-308,-4-21-84,-1 14-84,-2-33-40,-1-11-525,2-6-4297,6-9 286,5-6-3585,5-13 8161,5-10 0,-15 4 0,-1-1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0 20839,'5'69'656,"-1"-1"1,1 1-1,-2 7 1,0 2 0,0 0-1839,-1-2 0,-1 1 0,0 1 1443,-1 8 1,0 1-1,-2-1-58,0-3 1,-1-2 0,-1-2-617,1-9 1,-1-2 0,0-3 613,-3 13 1,-1-5-48,2-17 0,2-3 1134,-2 33-1123,4-28 0,2-1-58,-2 22-68,2-27 0,0-4-5,0 2-34,0-11 1665,0-11-1665,0-10 3314,0-8-3589,0-5-324,0-3-1877,2-2-116,2-5-321,12-15-4798,4-7 7711,10-15 0,-15 20 0,-2 4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 21887,'-73'8'728,"0"0"0,5 3 0,3 14-1212,18 23 0,5 16 0,5-3 641,2-3 0,3 1-79,0 5 0,0 6 1,9-8 915,11 33-876,30-14-12,11-11-10,24-15 10,12-8-11,4-12-22,4-8-73,-1-9 0,-3-10 261,-4-3-1101,-8-5-588,-7 0-1154,-11-8-7214,-15-32 10251,-12 5 0,-9-8 1,-3 25-1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19636,'-1'76'701,"0"0"1,0-4 0,0-5-141,6 17 83,6-5-123,7-9-96,7-11-89,-1-13-101,-1-11-44,-1-11-57,-5-11 17,-1-5 34,-4-6 85,1-1-18,-1-4-56,5-11-96,5-13-49,10-18-51,4-14-17,-8 9 0,2-1-67,11-27 25,-14 27 1,-1 1-82,1-9 11,-4 12-23,-9 12-89,-5 14-196,-5 11-436,-3 5-881,-1 5-4530,3 0 3484,4 0 2800,9 14 0,-7-11 0,3 10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14 14936,'4'-7'2224,"-1"1"-1116,-3 6 142,0 0-175,7 77-140,-2-9-722,0 4 0,0 7 209,-3-9 1,-1 0-486,0 5 1,0 2 384,-2 6 0,-1 1-62,-2-3 1,-2-1-57,0-7 1,-2-1-15,0-1 1,-1-2-48,0-10 0,2-1-26,2-5 1,1-1 39,-4 33-56,6-18-23,1-19-72,1-11 27,0-11 291,0-9-369,0-3 861,0-5-1270,0-2-431,0-4-521,0-1-616,3-2-1019,12-9-4418,5-8 7459,16-17 0,-18 14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3 191 20537,'-1'59'1221,"0"0"0,1 36-549,5-74-218,2-13-68,4-3 40,4-5-62,7 0-95,8-13-117,10-10-68,34-43-84,-17 11-48,-12 10 0,-1 1-299,-4-2-393,3-5-632,-26 26-404,-6 5-935,-5 5-1243,0 4-2812,-4 2 6766,1 1 0,-1 4 0,-2 1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0 20190,'-2'30'409,"1"6"-409,2 3 84,8 11-23,4 4 96,6 5 95,-3 4 106,-4-1 74,-5 2-96,-4-6 112,-3-3 101,-9-7-129,-7-7-190,-12-7-163,-5-6-67,0-8-454,3-4-654,5-7-758,2-4-2385,3-4-1305,2-7 5556,4-7 0,7 4 0,2-3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475 862 19412,'-65'59'653,"0"-1"0,3 3 0,9 2-983,23-7 0,6 2 501,-3 5 0,2 2 30,1-1 1,2 1 16,4-2 1,1-1 127,4-5 0,3-1-60,-3 41-84,8-19 30,3-18-192,10-16-35,7-15-5,12-13 593,14-8-437,16-19-77,18-21-79,-28 4 0,0-5-507,7-11 0,0-6 440,5-11 0,0-6-517,-18 15 0,0-4 0,-2-3 418,4-8 0,-2-4 0,-1-3-1,-1-5 1,-2-2 0,0-5-49,-7 7 1,0-4 0,-2-1 0,-3 7 167,-1 4 0,-3 4 1,-2-1 46,3-8 0,-2 0 0,-5 10 0,-1-22-591,-4 15 697,-2 6 270,-4 19-146,-1 15 591,-3 21-676,0 21 259,0 26 184,-5 43-292,1-16 1,0 8-138,-3 19 1,0 6 4,2-24 1,-1 1 0,2 0 1,-1-3 0,1 0 0,1 0-126,-2 34 1,2-5 68,1-30 0,0-4-83,1 1 1,1-4 74,0 19-45,0-10-56,0-4-39,0-15-264,4-11-660,3-9-594,10-12-7208,39-17 8765,-12-15 0,9 2 0,-30-3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0 161 17176,'6'6'2157,"-2"-2"-1322,-4-4-113,86-15-28,-40-2-372,11 3 1,-1-3 315,-13-13-33,-8 4-50,-14 3-57,-10 9-246,-8 5-106,-6 5-146,-8 3 61,-7 1-5,-8 4 45,-6 17 117,-6 16-15,-5 27 77,-2 15-154,19-17 0,3 2-121,-5 30-5,13-36 0,5-2-5,7 4-119,15-12-72,6-11-426,40-10-212,-1-14-729,33-20-1336,-5-26 1252,-36 5 1,-1-7-600,11-16 0,0-10 2246,-9 2 0,2-6 0,-5 6 0,-4 6 0,-4 2 0,4-12 0,0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178 17 14566,'11'-9'2829,"-2"2"-1232,-9 7-220,0 0-167,2 124-532,-2-67 0,0 5-1719,-3 19 1,-2 10 0,0 0 1365,-2-11 0,0-2 0,-2 2-45,-3 7 0,-2 1 0,1-2-254,0-5 1,-1-2-1,2-3 246,-4 23 0,1-7-210,4-20 1,1-5 262,-2 30-73,4-14-107,3-5-72,0 4-45,3-5-28,1-11-73,1-16-190,0-13-409,0-15 697,9-9-2545,2-14-281,31-44 2801,-4-8 0,-1-3 0,9-12 0,-17 22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145 1 18705,'-7'76'813,"1"0"1,-1 0-1,0 4 1,0 0-1,-1-1-1273,-1-6 1,0-1 0,0-1 716,1-3 1,0 0 0,0-4 44,-2 17 0,2-6 29,2-15 0,0-4 712,-2 41-668,3-3-277,2-43 0,1 0 9,0 49-63,1-5-44,1-16-33,0-11-219,3-18-504,2-11-673,4-18-3621,-1-32 233,-3-21 4817,-2-35 0,-3 28 0,0 2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 18481,'73'4'-123,"0"0"0,-5-1 0,-8 0-757,2-3-503,-4 0-454,2-3-7994,-4-3 9725,-3-4 1,-24 4-1,-10 1 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0 20274,'-44'52'703,"1"-1"0,0 1 0,-18 23 0,6-4-451,23-24 0,5-2 123,-20 43-207,12-13-168,18-20-129,8-15-190,7-17 134,7-13-22,9-5-62,15-13-257,13-11 190,12-16 251,3-9 85,-1-1 6,3 8 62,-24 16 480,-4 21 119,-25 28 257,-3 56-633,-3-10-216,0-22 1,0-1 3,0 13-79,0-9-152,0-11-424,0-13-696,0-8-1321,11-12-2471,0-5 5064,12-12 0,-11 4 0,-2-4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23 20985,'-3'-13'1086,"12"3"-911,16 10 273,28 10 112,26 12-788,-29-3 1,2 4 375,6 5 0,0 4 20,3 6 0,-2 3-6,-2 5 1,-2 3-43,-5 4 1,-3 3 27,-5 3 1,-5 1-88,-5 0 1,-4 1 11,-8-3 0,-3 0 53,-5-5 0,-5 1 195,-5 8 1,-7-2-98,-18 22-115,4-34 0,-6-5 54,-35 3-74,-11-13-27,-3-13-12,2-10 34,11-12-84,13-14-28,16-11 23,17-12-34,8-3-6,8 0 6,13 4 665,12 1-637,16 3 227,13 6-221,5 6-1,4 7-39,-2 8 6,-6 4-28,-11 3 16,-10 5 40,-12 2-28,-8 2-230,-7 2-638,-4-5-1160,-3-2-1842,-1 1-2337,0 0 6246,0 1 0,0-2 0,0-2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849 231 22845,'-40'-56'289,"0"-1"0,3 5 1,-1 13-72,-13 23 6,-8 8-5,-11 5-46,-6 15 40,-5 10 11,2 20 45,3 14 115,32-9 0,4 4-31,-11 27-191,23-26 0,6 0 186,10 16 21,8-5-167,15-1 5,39 21-106,4-22-619,-11-23 0,2-2 591,32 9-196,4-8 128,-2-6 63,-3-9-63,-9-4 6,-8-8-11,-9-1-16,-12-6-85,-8 0-62,-8-3-61,-9 2 488,-3-2-1333,-6 0 20,-1 0-1578,-2 0-1137,0-8 3764,0-16 0,-1 11 0,0-9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61 22111,'76'0'642,"-1"0"0,6 0 1,0 0-391,-6-2 0,1-1-1380,17-1 1,4 0 1235,-28 0 0,1 0 1,0-1-5,-1 1 1,-1-1 0,-1 1 29,20-1 1,-5 0-51,-15 2 0,-3 1-26,-10-1 1,-2 1 76,45 2-35,-46-1 1,0 0 698,47 1-732,-10 0-22,-19 0 417,-20 0-417,-16 0-45,-16 0 0,-8 0 1346,-7 2-1469,-1 0-218,-1 0-600,0 1-717,0-2-1266,0 3-1456,-16 4-779,-4 2 5159,-22 7 0,21-8 0,0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24 14706,'-2'-13'2980,"0"2"-2566,2 11 1430,0 0-1262,64 0-123,-14 2-241,3 1 1,2 2 218,22 10 23,0 10 184,-6 11-202,-9 8-112,-12 11 23,-15 7-45,-15 5 101,-10 5 28,-19 0-190,-16-1-57,-21-1-758,-19-8 669,-14-5-34,-7-10-29,-1-12 68,8-10 46,14-13 10,18-6-162,19-8-39,15-9-96,8-8 51,7-10 28,10-6 699,7-1-648,19-1-6,34-18 5,-8 19 56,19-8-45,-28 28 34,-11 8-33,-8 5-6,-9 4 0,-7 8 6,-4 4 61,-4 7-22,-2 0-12,-2-3-33,-1-2 6,-2-5 5,-2-3-11,0-4-235,-2-1-1703,0-2-712,2 0-615,4-2-1530,5-10 4795,3-4 0,-6 1 0,-1 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775 141 15950,'2'-5'3512,"0"0"-2605,-2 5 1653,0 0-2067,-27-28-96,11 15-61,-24-23-117,13 23-12,-8 0-73,-6 1 6,-7 3 12,-4 4-40,0 4-56,2 1-12,6 0-38,9 7 28,8 4 10,8 11 47,8 1-30,5 7-55,4-1 22,2 4 33,3 0-21,7 4-35,6 3 40,8 5-11,5 4-29,4 3-5,3 0 39,11 23-27,-15-22 38,3 16-16,-22-32 83,-5 5 141,-4-17 11,-3 3-40,-7-16-72,-6 1-28,-11 0 11,-31 11-90,5-6 12,-21 5-23,15-12 11,3-1-38,-1-5 72,-8 0-84,20-4-34,2 1-100,24-2-320,10 0-408,2 0-4370,3 0-453,0 3 5685,0 2 0,0-1 0,0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826 969 16840,'-73'-12'433,"0"0"0,7 2 1,7 3-5815,5 4 5605,8 3-67,4 2 877,-17 40-710,13 7-145,11-3 1,2 6-1,6-1 0,2 5-21,0 4 1,1 7 0,1-3-30,-2 12 0,3 1-57,4-12 1,0 4 0,5-6 498,4-2 1,4-5-449,-1 36-95,11-24-28,11-26 0,13-21 168,18-13 0,13-25-34,12-19-109,-29 3 1,0-5 1097,4-10 0,1-5-1101,7-13 0,1-5-320,-17 17 0,0-2 1,-1-3 308,3-9 0,1-3 1,-3-1-9,1-4 1,-1-2 0,-3 0-4,-3 1 0,-3 0 0,-2 1-2,-4 6 0,-2 2 0,-3 3-1,0-14 1,-4 6-107,-6 14 1,-3 3 108,-2-33-6,-4 7 9,-3 29 0,-3 1 47,-3-14 825,-8-3-791,4 51 1868,3 10-1913,3 17 12,4 34 162,-2 51-552,3-17 1,0 7 480,0-18 0,-2 1 0,1 1-32,0 4 0,0 0 0,0-2 41,-3 22 1,0-5-15,3-16 0,-1-4-381,0-14 1,0-2 540,1 37-45,-4 3-101,5-6-83,-1-10-35,3-19-27,0-7-152,0-23-493,0-4 528,3-19-1940,4-2-926,17-20 2977,24-32 0,-20 20 0,9-15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429 228 17457,'-27'82'1275,"1"0"0,0-6 0,-2-8-344,-19 14-86,0-15-117,3-13 274,8-16-508,7-16 97,6-11-277,6-11-244,2-16-171,2-10-78,0-14 150,-1-5-341,4-1-280,2 1-268,4 2-331,3-2-169,5-2-222,11-5-1004,10-4-414,30-24 2492,-10 19 1,0 2 0,8-9-1,-22 28 1,0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13917,'8'0'4906,"11"95"-5486,-12-45 0,0 5 994,2 13 0,0 8 1,1 0-51,-2-4 0,0 1 1,-1 0-72,1 1 0,0 1 0,-2-1-41,0-5 0,-1-1 0,-1-4 30,2 16 1,-2-6-65,-1-15 1,-1 0 620,1 31 0,-1-2-733,-1-36 1,0-1-35,1 31 1,0-5 23,0-14-29,2-13-67,1-10 1300,-2-10-1328,2-8-39,-2-7-135,1-8-837,1-3-674,0-8-158,6-17-1176,4-19 1338,0-7 1,1-6-2044,1-4 1,1-2 3751,3-21 0,0 3 0,2-6 0,-6 16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14454,'5'0'4991,"0"0"-4367,5 47 1,-2 23-1064,4 20 851,-4-25 1,1 10 0,-1-5 82,-1 8 1,-2-3-65,0 10 0,-2 0-75,-1-4 0,0-1-37,-2-5 1,1-2-96,-1-1 0,0-2-70,0-10 0,0-1-48,0-3 1,0-2 10,0 36 448,0-20-559,0-15 262,0-18-268,0-12-162,0-12-493,0-7 277,0-4-2271,0-2-516,7 0-884,13-2 4049,29-6 0,-22 5 0,10-4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0 22654,'-53'75'602,"0"0"1,4-8 0,10-9-306,22-13-224,7-13-73,7-15-235,3-10-224,2-5 275,8-2-1,6-9 17,14-4 101,2-8 16,5-1-72,-3 5 6,-3 7 72,-4 5 45,-3 15 117,-3 6 18,-1 13-68,-1 0-67,-4-1-50,0-9-2068,-2-6-851,10-18 2969,14-38 0,-15 22 0,5-20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 77 24671,'-21'74'1714,"5"-14"-1440,16-60-274,3-8-151,4-2 151,3-10 28,5-4-28,3 0-39,2 1 0,5 4 5,1 6 0,-1 5-10,-2 5-7,8 1 46,-11 2-7,7 0-374,-10 0-309,0 0-666,0 0-4089,10-1 96,-6-12 5354,6-3 0,-16 1 0,-4 3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562 826 20436,'-65'10'569,"1"0"1,1 6 0,8 8-63,19 14 0,6 8-673,-3 6 1,1 4 557,-1 6 0,4 3-98,2 1 0,3 1-101,4-3 1,3 0-10,5-9 1,3-1 17,-1 31-168,7-27 249,5-23-300,10-19 259,9-10-114,20-18-94,16-19-34,18-31-397,-30 18 0,1-6 310,2-8 0,0-6-276,3-9 0,-2-5 252,-16 19 1,-2-1 0,-1-2-359,-1-1 1,-1 0 0,-1-1 357,-2 0 1,-1-1 0,-3 2-27,7-23 0,-4 3-81,-7 12 0,-2 4 218,-3 7 0,-2 0 22,-2-4 1,-1 2 33,2-16 567,-1-1-494,-6 59 987,-2 12-830,0 7 1157,0 29-923,5 29-209,0 1 0,1 8-364,3 21 1,1 5 214,-4-23 0,1 2 1,0 0-5,-1 0 1,0 0 0,-1-2 79,2 19 1,-1-5-239,-2-18 0,-1-5 0,0 39 0,0-14 0,-3 6 0,2-6 0,-2 14 0,1-33 0,1 4-275,3-38-1293,5-10-2543,21-32 4111,37-63 0,-28 36 0,13-34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82 378 21311,'68'-68'282,"0"0"0,-7 7 0,-10 7 222,-19 3 103,-15 15-120,-10 12-46,-16 13-194,-11 6-12,-15 13 135,-12 19 162,-8 24-185,26-11 1,2 5-80,-1 6 1,2 2-527,1 8 0,3 1 431,4-2 1,2 1-62,5-4 0,2 0-22,2 6 0,5-4-118,14 18-543,8 0 174,18-48-960,40-15 197,-6-26 284,-19-2 0,0-8-971,-7-9 0,-2-7 15,9-15 1,0-5-440,-2 0 0,-1-2 2271,3-12 0,-4 4 0,4-5 0,-17 18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13 15743,'11'-7'4240,"-2"1"-2840,-9 6 168,5 89-274,-4-1-1610,1-28 1,0 10 0,-2 0 675,-2 0 1,-1 1-1,-2 2-80,-2 12 0,0 3 0,-3 1-73,-1 5 0,-2 1 1,-2-1-48,-1-1 1,-1-1-1,0-4-76,1-11 1,0-2-1,0-4-84,-5 22 0,2-8 0,4-20 0,2-6 480,-5 34-480,5-18 0,4 17 0,4-33 0,2 7-483,3-49-2541,34-43-751,16-55 3625,-12 23 1,5-9-1,-5 6 1,-7 7-1,-2 2 1,8-16-1,0 1 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321 1 22901,'-1'71'822,"0"0"0,0-1 0,-3 8 1,-1 2-1,-2-1-550,0 1 1,-2 0 0,-1 1-1721,-2 8 0,-3 1 0,0-1 1530,1-1 1,-2 0-1,1-2-82,0-8 0,0-3 0,1-2 531,-5 20 0,1-5-531,4-21 0,2-6 0,-8 32 804,8-24-804,2-14 0,5-5-192,2-14-1017,1-14-1654,2-16 2863,-6-72 0,-1-28 0,3 51 0,-2-36 0,-1-1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19132,'13'0'3702,"-3"0"-2969,72 5-229,-26-4-403,6 1 0,2 0-28,16-2-73,-2 0-135,-3-3-839,-5-3-1015,4-2-2643,-7-1 4632,-1 5 0,-31 1 0,-12 3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338 0 21371,'-32'61'882,"1"-1"0,0 0 1,-14 27-1,3-4-551,15-21 0,2-3-21,1-4 1,3-1 176,-11 38-240,13-23-247,12-26-252,5-21-146,15-13 12,13-24-158,20-19 57,14-27 302,-27 23 0,0-3 98,0-3 1,1 1 86,28-35 263,2 16 543,-24 32 169,-1 45-230,-25 36-191,-6 43-355,-6-40 0,-1 2-14,0 4 0,-2 1-99,0-4 1,-1 0-90,-1 7 1,-1-4-250,0 16-448,-2-4-812,6-53-1412,0-10-1630,6-7 4554,15-20 0,-11 13 0,10-13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18 16292,'5'-10'1892,"0"3"-1219,-5 7 738,0 0-106,27 90-577,-18-36 1,0 7-959,3 11 0,1 10 0,-2 1 547,-5 2 0,-2 1 1,-1 1-616,0 7 1,-2 0 0,-2 0 536,-2-5 0,-2-2 0,-1-3-99,1-11 0,-1-3 0,-1-4-970,-5 14 0,-1-7 958,2-16 1,0-3 67,-7 40-39,0-5-101,7-32 0,2 0 695,-6 26-863,4-8 1386,8-47-2466,3-24 2677,0-8-4952,-3-18-1449,-16-34 1,-7-11 4140,5 15 1,1-1 0,-6-13 0,1 5 0,-2 4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18976,'80'-6'507,"1"1"1,-1 0-1,0 0 1,-1 0-1,-1-1-281,-9-1 0,-3 0 0,0 1-345,22-3 1,-5 2 392,-15 3 1,-5 0-79,-10 1 0,-3 1 3,36 2-115,-3 0 313,-11 0-397,-14 0-48,-23 0-1369,-14 3-1295,-13 7-3763,-9 6 6475,-11 6 0,5-9 0,-3-3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44 268 20963,'-9'94'890,"-1"0"1,1-10 0,2-8-303,2 0-73,2-22 219,3-23-96,0-16-386,0-11-44,3-20-57,7-16-56,5-30-95,10-24-233,-11 37 1,1-1 229,2-3 1,2 0-32,0 3 0,2 2-33,28-37 17,4 18-12,6 16 29,4 13-6,3 11-12,-1 10-66,-1 9-113,-6 5-207,-6 3-2061,29 9 537,-34-1-1724,29 11-4689,-39-5 8374,0 1 0,-18-8 0,-7-2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325 20 17697,'9'-11'2958,"-1"2"-1687,-8 9-38,0 0-242,-75 115-609,33-45-38,-9 11 1,-1 1 244,7 2-264,8-15-124,14-16-156,11-21-45,8-15-364,5-11-106,11-6 490,11-11-188,15-6-28,9-14 123,4-3 28,-2 6-5,-9 7 50,-8 12 11,-11 12 274,-6 18 410,-6 67-650,-5-26-45,-2-10 0,-2-3-526,0-9-987,0-15-1803,1-10-1092,12-10-1288,3-11 5696,12-7 0,-13 3 0,-1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1020 20828,'-46'87'1275,"0"0"0,4-5 1,5-5-960,16-25 1,4-3 120,-8 38-17,11-20-230,9-23-190,5-21-67,10-14-56,10-14-6,19-18-140,13-20 1,13-29-3,-30 29 0,1-9 142,3-14 0,3-12 1,-3 1-400,-7 9 1,-2 1 0,1-5 447,0 1 0,1-5 0,0-1 0,-4 5 24,-1-4 0,-3 4 1,0 3-13,7-21 1,-3 6 67,-7 22 0,-1 5 56,9-23 23,-9 30 38,-5 12 68,-5 12 112,-5 13 72,-4 9 151,-1 20-65,0 30-69,1 1 0,-2 8-530,-2 23 0,-2 7 306,0-15 1,1 2-1,-2 1-7,0 2 0,-2 1 0,0-1 24,0-5 1,0-1 0,1-3-380,-3 13 1,1-5 199,2-16 0,-1-1 0,0 6 0,0-2 0,-1 29 0,2-35 0,1-3 0,2 6 0,1-23-578,3-15-1135,3-12-1861,20-33-2307,7-12 5881,18-30 0,-22 30 0,-5 4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0 459 17787,'4'3'1641,"-1"0"-1249,-3-3 51,86-67 100,-36 21-185,10-4 1,0-2 425,-3-12-11,-7 7-202,-14 8 23,-15 13-90,-11 12-246,-18 11-79,-13 8-62,-17 4 35,-14 17 72,-5 12 146,-3 28 33,6 18-126,28-31 0,3 2-3,4 3 1,3 1 184,-6 45-131,14-35 1,5-2-329,9 17 0,23 16-13,3-60-328,19-6-3482,-4-19 3033,7-14-526,6-11-583,2-19-1327,2-13 794,-30 13 1,0-2-210,-3 2 0,-1-2 2641,1-8 0,-3 3 0,2-3 0,-11 12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77 17854,'5'64'1551,"0"0"1,0-6 0,-2-7-275,-1 0-292,-2-15-127,0-13-57,0-13-191,1-6-246,4-8-230,3-14-106,9-14-28,3-18-39,26-38-6,-9 25 6,14-13-28,-19 42-84,-4 11-118,-4 11-235,-3 4-297,-1 7-297,2-1-632,1 2-158,6 0-919,1 0-822,11 0-1669,-3-6 5298,4-1 0,-21-1 0,-6 2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287 1 12617,'-7'4'4554,"1"-1"-3277,6-3 1154,0 0-2123,-44 35-73,28-13 106,-30 35 103,42-17-75,4 8-100,10 6-34,5 2 118,10 2 56,-1-2 72,-3-4-49,-6-5 587,-6 6-660,-5-18-124,-12 5-101,-11-18-72,-12-4-62,-7-3-39,-1-3-241,2-7-515,5-2-936,6-3-4940,0-36 1265,12 4 5406,0-34 0,13 37 0,-1 5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1 322 22092,'59'-58'246,"0"1"1,-5 4 0,-7 8-186,-12 17 378,-3 3-674,-5 5-359,-4 5-488,-3 5-521,-5 3-2027,-3 5-1800,-7 1 5430,-2 5 0,-3-2 0,0 2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422 905 20862,'-67'53'704,"1"0"0,3 1 0,9 2-352,24-5 1,5 2-922,0 0 1,3 2 848,3 0 0,3 0-87,3-5 0,4-1 71,-1 35-113,7-16 416,15-21-483,27-8 191,8-22-326,7-20 1,3-9-106,30-28-396,-25 4 1,0-6 425,-12-2 0,-3-4 30,2-5 1,-3-4-48,1-7 1,-2-5-336,0-11 0,-3-5 332,-14 22 1,-2-4-1,-1 0-50,0-4 0,-2 0 0,-2-1 71,-2 3 0,-2 0 0,-1 0 94,4-31 0,-2 6 37,-7 30 0,-2 4 22,-2 2 0,-1 7 78,-1 0 112,-4 14 46,1 16 38,-2 11-145,0 16 739,0 76-622,0-29 1,0 6-342,0 6 1,0 7-1,0 0 253,0-1 1,0 0 0,0 1-19,0 0 0,-1 0 0,0-2 64,-1 22 1,0-6-49,-1-18 1,0-4 305,-1-11 1,0-4-295,-3 34-73,2 1-39,0 8-84,3-30-179,1-5-499,1-40 903,0-9-3328,7-7-371,17-32-5549,10-6 9023,13-35 0,-21 34 0,-7 6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1 308 20688,'77'-26'457,"1"-1"1,-6 1-1,-8-1 37,-4-18-35,-10 0-28,-16 8-39,-16 7-73,-10 9-139,-16 7-68,-10 8 0,-11 3 39,-13 21 67,-5 13 118,-4 29 23,-2 19-135,27-35 0,2 3-31,3 0 1,3 1 91,-9 41-100,14-12-179,9-16-264,20-11-190,6-24 45,24-6-236,9-26-803,-2-16 0,2-7 411,-12 4 0,1-3-1109,16-16 1,-1-7 461,-15 2 1,-2-4 1677,10-23 0,-3 0 0,4-7 0,-25 34 0,-1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0 21243,'22'17'3528,"-3"23"-3113,-16 9 0,-3 8-1521,1 5 0,0 2 1453,0 12 0,-1 2-81,1 0 0,-2 1-81,-2-4 0,-1 0-48,0 3 0,-1-2 74,-4-7 0,1-2-85,1-1 1,0-1-127,1-6 0,1-3 153,1-5 1,1-2-154,0 38 0,1-9 0,2-7 0,0-6 0,3-8 1402,1-7-1863,2-12-47,1-11-4870,12-13 1802,11-34 3576,38-50 0,-32 29 0,12-23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211 0 21933,'0'72'693,"0"1"0,0-1 1,-1-1-1,0 0 1,-2-2-350,0 25 0,-3-3-840,0-4 0,-1-3 717,1-11 0,-1-2-53,0-4 0,0-3-45,1-6 0,-1-2-53,2-2 0,0-1 20,-4 42 313,6-21-403,2-21-8,1-18-428,0-15 395,0-12-1387,1-5-88,-1-15-1627,2-16-1696,-15-45-1098,-12-16 5823,6 31 0,-1 2 0,-6-5 0,5 13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57 21892,'73'4'536,"0"0"0,-5-1 0,-6 0-418,8-3-118,-3-5-51,-5-3-565,-7-6-387,-6-1-402,-11 1-696,-2 6-5783,-8 3 7884,-2 4 0,-13 1 0,-4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8 15776,'0'-4'3580,"0"1"-1430,0 3-1242,-82 107-141,42-43-2661,-11 10 1,1 1 2268,16-5 34,14-14 664,9-18-1073,8-17-247,9-11-78,10-7 292,13-12-57,18-11 79,7-14-28,6-12-291,18-11 380,-28 21 124,5 3 246,-37 27 285,-3 27 2,-8 13-102,-1 30-202,-4 14-219,-1-17 1,-1 1-112,0 28-73,0-34 0,0-4-33,0 3 2838,0-15-3841,3-14-3,3-11-1789,2-8-1278,7-6-766,0-1 4872,4 0 0,-8 0 0,-4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187 104 15580,'0'-11'3075,"0"2"-2352,0 9 1830,0 0-1997,0 3 60,-3 17 100,1 33-324,-1-6 0,-2 12 39,1 24 1,-1 15 0,0-3-445,0-22 1,1-2-1,-2 6 182,0 7 1,0 8-1,-1-2 1,1-11-628,-2 3 1,-1-7 532,0 7 1,-1-6 53,-5 9-182,1 3 148,1-8-22,1-7-23,4-14-16,0-14 522,3-10-545,0-9 1179,3-13-1139,0-4 171,2-9-177,0 0-45,0-3-67,3-4-1,1-8 68,4-10-44,4-13 44,3-18 0,6-18-12,6-20-384,-11 41 0,2-3 346,0-5 0,1-1-43,1-3 1,0-1 24,-1-3 1,0-1-9,1 2 1,-1-1 50,-2 1 0,-1 0 2,1 3 1,-2 2-23,-1 2 0,-1 1 28,-1 4 1,-1 2 16,-1 4 0,-1 1 5,6-38 40,-2-6-45,-4 34 0,-1-2 6,-3 34-6,-2 5 0,0 7 725,-1 2-692,0 6-27,-2 2-12,0 4-139,0 1 49,1 13 96,7 13 146,7 30-392,13 24 338,-9-25 1,1 2-408,3 8 1,1 2 364,1 6 1,1 3-1,0 0 0,-1 2 26,-1-2 0,-1 0-15,0-1 1,-1-1-4,-2-4 1,-1-1-28,-1-4 0,-1 0-14,-3-4 0,0-2-15,0-4 1,-1-1 19,0 9 1,0-2 11,5 20-1,0 5 1,-10-49 369,-3-11-353,0-11 781,-2-7-826,2-5 103,0-3-108,5-4 0,2-13 0,8-19 0,1-17 0,1-9 0,-2 8 0,1-4-1466,9-33 1,0-4 1465,-7 17 0,-1 1 0,1-8 0,-1 0-312,-1 5 0,-2 1 312,-2 7 0,-1 2 0,-1 3 0,-1 2 0,-3 12 0,-2 3 0,8-37 0,-7 25 0,-4 21 0,-4 16 2680,0 10-2680,-1 7 875,0 5-875,0 1 0,-1 2 0,-1 3 0,0-2 0,0 2-3277,1-3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20621,'27'-11'1462,"5"2"-907,5 9-62,13 3-124,9 8-78,9 12 73,3 14-4274,0 16 4213,-5 13 66,-8 12 737,-10 10-765,-13 4-111,-11-2-76,-17-31 0,-3-1-42,-7 24-6,-15 15-11,-16-42-22,-15-4-6,-8-10-5,-3-7-23,1-11 73,7-8-5,9-8-23,5-9 3174,18-12-3415,4-12 477,15-14-415,10-7 11,9-7 28,15 1-28,9-1-84,27-11 123,-19 22 11,12-3 29,-33 28-342,-8 6-409,-9 6-208,-3 1-453,-4 3-359,3-1-1977,13 0-4030,4-3 7783,15-2 0,-20 4 0,-2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744 268 14589,'12'0'2867,"-3"0"-1859,-9 0 1569,0 0-1939,13-35 13,-7 16 60,8-31-78,-11 25-112,-3-3-370,-6 1 140,-8 3-157,-9 1 6,-9 7-11,0 3 11,-5 8 28,-4 2-55,-10 12-7,-6 8-11,-9 17 12,-1 8 27,0 10 12,5 1-45,7 6-12,8-2-5,7 1-33,8-2 27,-2 25-72,14-21 120,9-8 0,4-1 137,9 6-90,16 16-72,16-25-39,16-4-6,13-2-23,9-9 1,6-6 0,0-7-23,-2-8-6,-7-3 40,-8-2-6,-9-2 6,-7 0-11,-10-3-29,-5 1-5,-9-3 0,-7 2-50,-7-2-174,-4 0-476,-3 1-426,0 0-297,1 0-441,0-1-903,2 0-1177,0 0-1842,1-4 5786,-1-2 0,-1 0 0,-2 2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20000,'68'3'440,"-1"0"0,1 0 0,3 0 1,1 0-1,-1 0-118,27 4 0,0 0-1084,-27-3 0,1 0 0,0-1 851,0 0 1,0-1 0,-2 0 10,20 1 1,-5-1-1319,-15-1 1,-5 0 1365,-10-1 1,-3 1 109,43 1 522,4 3-478,-6 3-208,-9 1 12,-18 4 810,-17-3-910,-14 2 3065,-12-4-3071,-12-1 651,-4-2-1491,-6-3-914,-1-1-1259,-10-1-1726,-6 0 4739,-11 0 0,10 0 0,4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50 17708,'-6'-3'3551,"2"0"-3248,4 3 414,0 0-112,16-15-45,-3 8-89,16-10-91,-3 14-72,8 1-72,6 2-35,8 0 6,6 6 46,3 9 268,30 34-269,-23 0-177,-23-13 1,-2 3 75,6 23-67,-6 3-17,-12 0 29,-9 20-57,-10-23 22,-15 12-21,-17-26 10,-17-1-5,-14-2-12,-7-4 1,0-6 0,2-10 16,8-8 0,8-8-10,9-5-7,10-3-33,7-2-39,9-10-163,5-7 191,4-11-22,1-7-7,9-2-10,4-1-12,9 2 23,5 7-11,6 3 44,6 7-27,4 5-1,2 2 28,0 5-55,6 1 5,-19 4-79,-2 1-268,-24 2-365,-5 0-1864,-2 0 1316,0 2-655,0-1-1681,0 4 117,0 0 3535,9-1 0,-7-1 0,7-3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589 14 22453,'-51'-4'383,"1"0"1,-41-2-1066,43 17 816,3 5 200,5 11-334,8 4 151,9 3-157,9 4-5,8 2-28,4 5 5,7 2 34,8 3 34,8 1-29,7 2 46,-1-3 421,-2-1-405,-8-3-5,-4-6 55,-7-4 85,-3-7 72,-3-5-33,-3-4-73,-6-1-84,-6-3-5,-5 0-40,-4-2-39,2-3-1266,-7-2-195,6-5-427,-9-1-1512,-6-3 3400,-20-7 0,25 5 0,-6-6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 16477,'13'96'997,"0"1"0,0-2 0,-3-4-617,-6-22 1,-1-3-2639,-1 3 1,0-2 2585,-1 0 0,-2-2 638,0-4 1,-2 0-628,-4 16 0,-1 0-194,0-8 1,-2-2 317,0-3 0,0-4-514,-5 37-38,10-64-656,2-4 2523,3-24-5015,0-3-40,6-37 3277,3-41 0,-1 24 0,-1-16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37 15743,'89'-10'991,"0"0"1,-6 0 0,-6 4-410,22 16 12,-16 12-102,-21 15 782,-24 14-361,-20 4-263,-11 7-113,-20 4-156,-11 4-34,-21 0-78,-11-5-11,-8-6-79,2-11-78,3-9 133,11-16-234,10-10-225,11-8-622,9-8-1006,6-13-763,7-22-5212,6-11 7828,12-16 0,-5 32 0,4 6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48 16986,'58'5'1056,"-1"1"0,41 3-373,-63-9-240,-5 0-85,-8-3 140,-6-3 258,-7-1 107,-4-1-101,-4 2-292,-4-3-184,-11 1-202,-8-1-34,-15 3-10,-2 2 94,-3 3-100,4 8 16,1 11 0,6 15 34,6 12 0,10 7 6,7 5-28,13 19 55,8-20 6,13 9-11,4-31-27,3-3 5,2-8-62,17 2-225,-13-11-262,11 0-667,-20-11-644,-3-1-1904,-7-16 3674,-2-29 0,-10 19 0,-2-16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1 268 23724,'7'48'1445,"-1"-11"-1311,-1-43-83,0-8-11,3-9-29,4-9-11,5-8-11,6-4-24,7 0 2,5 3 33,6 7-11,-2 4 5,-1 10-212,-2 5-113,-15 8-100,-3 4-135,-16 3-156,-1 0-556,1 2-1421,-2 8-2202,3 3 4901,-3 8 0,2-11 0,-2-2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0 21707,'-24'89'1720,"6"-9"-1462,17-33-129,1-4-124,4-1-5,5-5-28,5-2 28,4-6-16,-1-4 16,2-4-84,-3-4-583,2-3-1215,-3-6-1524,5-5-1444,-1-6 4850,1-8 0,-9 4 0,-4-4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19008,'52'-18'532,"0"1"0,34-15-263,-73 13 11,-3 1-22,-7 4-6,-1 3-90,-7 4 51,-6 4-62,-7 1 95,-5 2-83,0 9-28,1 8 151,-1 17 50,4 11-79,0 7-10,9 4-180,4-7-67,4-8 5,11-8-5,4-16-235,31-7 28,-5-25-196,23-11-52,-12-18 13,2-8 117,-1-3 84,-8 1 45,-6 5 90,-9 11 78,-9 11 28,-8 11 0,-4 9 28,-5 4-22,-1 3 94,-1 0-27,2 3 56,-1 1 45,3 4 50,-2 0-79,-1 4 23,-1 0 56,0 3 63,2 0 15,-2 1-61,1 1-101,1-3-23,-2-1-83,3-5 33,-2-2-56,2-2 79,-1-4-90,1 2-39,2-2 39,-2 0 39,2 0-39,-3-2-6,1-2 1,0-5-40,4-4-95,3-7-202,3-5-94,4-6 82,2-1 136,2 4 100,1 4 79,0 8-6,0 4-22,-4 7 67,0 2-11,-1 3 11,-2 5 44,0 6 35,-4 6 128,-2 10 96,-2 0 100,-2 5-11,0-1 17,-2 16-342,-1-13-61,0 6-6,-2-18-140,0-7-510,0-5-448,3-5-823,0-4 1921,32-60 0,-24 44 0,20-45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18621,'0'69'1283,"0"1"0,0-1 0,0-2-768,0-12 0,0-1-534,0 3 1,0 0 228,1 0 0,-2 0 13,0-2 0,0 0-159,-2-4 1,0-1-9,-4 37-56,1-15-112,2-22-324,3-17-4336,1-18-3894,0-66 8666,0 0 0,0-15 0,0 29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 20050,'66'4'160,"0"0"1,-4-1 0,-5 0-6001,8-3 4373,9-3-2606,-5-4 4425,2-3 0,-35 2 1,-10 2-1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371 732 20257,'-58'22'670,"0"0"1,3 6-1,9 9-3069,22 11 0,8 8 2724,-3 5 0,1 2-90,1 5 0,2 0 242,2-2 0,2-2-379,4-6 0,1-2 945,0 31-981,4-26 229,7-26-140,6-18-89,11-11-11,15-24 0,11-18-51,13-33 1145,-26 24 0,0-5-1202,2-11 1,-2-6-28,2-10 0,-2-5-394,-11 19 0,-2-3 0,-1 0 382,-1-3 1,-1 0 0,-2 0-1,-2 1 1,-1 1 0,-1 2 11,3-19 0,-3 6-1164,-4 17 0,-3 5 1176,6-29-242,-7 23 347,0 8 401,-2 17-272,-1 15 1468,-1 13-1546,-1 18 656,0 72-443,0-30 0,0 5 292,1 40 1,0 6-397,0-2 0,0-1 20,0 2 0,0-3-72,-1-12 1,1-4-52,-1-19 0,0-3 10,2 39-66,0-40 0,0-2-124,4 24-274,4 17-963,1-57-1776,7-19-521,18-27 3624,25-67 0,-25 40 0,7-36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34 150 15788,'13'6'3461,"-3"-2"-2946,-10-4 437,0 0-313,85-32-51,-55 12-269,19-2 1,-5-2 212,-34 2-101,-4 4-145,-9 6-102,-11 5 85,-9 4-95,-13 12 61,-6 18 140,-2 24 74,2 25-435,23-30 0,3 2 162,2 0 1,4 2-79,2 0 0,3 0-93,0 39 1,13-12 72,10-18-78,11-16-145,13-18-174,6-12-219,9-13-504,10-22-459,8-19 574,-34 10 0,-1-5-533,2-4 1,-1-4-470,5-9 0,-1-6 1929,11-19 0,-4 1 0,-21 33 0,-2 1 0,0-5 0,1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 20901,'2'93'1448,"0"0"1,0-1 0,-1-2-3086,-1-19 0,0-1 1942,0 4 0,0 0-56,0-1 1,0-1 205,0-3 1,0 0-338,-2-6-1,0-1-67,0-4 1,0-3-17,-5 41-29,4-13-5,1-17 655,2-13-1064,0-13-801,3-12-1512,8-11 2087,11-9-2994,27-38-5687,7-15 9316,-18 5 0,-3 0 0,4-7 0,-8 6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17 18716,'13'-9'3081,"-3"1"-1507,-4 107-832,-4-47 0,-1 6-333,1 12 0,0 9 0,0 0-1975,-1-3 0,0-1 0,-1 0 1724,-2 2 1,-1 1 0,0-2-36,1-6 0,-1-1 1,-1-4 465,-3 15 1,-1-6-557,0-15 1,1-5 17,-5 32-51,2-11 0,2-3-6,3-12-162,1-15 519,3-20-1734,1-14-4611,0-81-1096,-2-5 7090,-1 1 0,0 1 0,0 1 0,-3 11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19692,'4'0'3663,"-1"0"-3137,-3 0-95,98 13-123,-42-10-297,11 4 1,3 0-12,-1-7-448,-3 0-941,-2-5-1356,3 0-2302,-5-4 5047,-2 4 0,-28 2 0,-11 3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282 0 20637,'-36'59'666,"1"-1"1,-1 0 0,-13 23-1,7-7-313,5 12 382,10-17-735,14-18-23,7-19-3946,9-17 3768,13-9 991,11-12-852,18-12-27,12-11-12,2-12 95,2 1 6,-9 9 174,-10 13 537,-9 10-5,-10 21 302,0 41-751,-10 1-89,-1 30-123,-8-26-146,-3 14-212,1-26-432,-1 5-532,4-30-1373,2-5 2273,3-9 377,6-3 0,-7-4 0,1-1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0 595 17641,'6'75'728,"0"0"0,0-4 0,-2-6-297,1 14 73,-3-9-67,-1-14-28,-1-15-34,0-13-38,0-11-59,0-9 81,0-5 46,2-3-69,1-3 39,2-14-279,5-17-96,2-30-6,9-27-397,-8 35 0,3-4 400,3-6 1,3-2-21,3-1 1,2 0 22,2 1 0,3 1 16,-2 6 1,4 1 28,12-7 0,2 4 22,-14 21 0,2 4 79,9-5 0,1 7 201,13 11-11,-3 14-111,-4 6-63,-5 16-22,-5 8-95,4 29-90,-15-5-347,1 12-807,-17-17-684,-7-4-2161,-3-1 4044,-11-1 0,4-15 0,-5-3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18364,'68'-3'709,"1"1"1,-5-4-1,-6-3-289,11-20 56,-7-9-56,-10 0 107,-13 4 190,-16 6-168,-12 8-196,-12 6-196,-17 8-6,-11 3 174,-18 9 89,-7 16 96,-3 19 89,3 21-195,9 14-63,13 3-72,14-1-84,10-4-17,7-10-90,11-8-11,6-11-33,14-8-34,4-7-45,4-8-128,2-5-231,2-7-396,3-6-433,-1-2-783,1-2-1983,7 0 3999,19-3 0,-32 2 0,6-2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671 0 22285,'-71'12'761,"0"1"1,7-2 0,10 3-449,19 15-206,10-1-107,13-4-45,6 0-5,8-2 50,10 3 162,9 3-39,14 9 6,7 7 28,0 12 123,-2 9 23,-9 11 22,-11 6-6,-11 0 11,-7 1 23,-19-5-76,-8-27 0,-7-2-58,-29 22-152,16-29 0,-2-4 6,-25 3-73,3-12-28,5-11-190,11-10-421,9-5-626,14-6-528,9-8-1932,12-12-4405,11-7 8130,12-5 0,-4 17 0,3 5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 23360,'-4'81'661,"1"0"0,-1-5 0,2-6-224,3 15-783,9-7 682,2-10 268,10-16-262,1-12 497,26-13-755,-13-14-17,23-14 0,-18-21-61,8-15-6,3-15-45,0-8-22,-6-3-3090,-8 3 2889,-11 5-332,-10 8-508,-8 7-293,-6 5-660,-1 4-3535,4-17 768,1 10 5676,7-14 0,-7 32 0,-1 4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17020,'15'4'4435,"-3"-1"-3676,-5 42 1,-5 17 489,5 17-2847,-1 6 0,1 6 2074,-4-27 1,0-2-122,-1 2 1,0 1 240,-1-1 1,-1-1-404,0-2 0,0-1-45,0-6 1,0-1 42,0 42-96,0-16-39,0-11 580,0-15-647,0-5-140,0-12-437,2-6 1201,2-13-4416,15-8-4124,6-10 7927,13-14 0,-17 8 0,-3-7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1 22772,'-22'0'1484,"-5"12"-1142,-2 13-34,-8 19 5,-7 13-38,1 4-45,4 1-62,7-7-62,13-9-72,10-11-34,6-11 78,6-8-78,11-7-162,10-5 78,15-3-34,4-5 29,6-5 78,-5-2-17,-4 3 28,-8 3 72,-9 14-10,-6 13-45,-4 11-17,-3 12-404,3 8-486,-2-20-1805,4-3-290,14-33 2985,24-42 0,-20 25 0,7-23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0 21454,'-1'95'1361,"0"0"0,-1-2 0,-2-4-941,0-18 0,-1-3-754,-1 4 1,-1-1 495,0 0 1,-1 0-65,1-4 0,-1-1-62,0-4 0,1-3-36,0-6 0,0-2-424,1 11 0,1-4-875,-1 2-3774,2 4 1046,4-92 4027,0-50 0,0 26 0,0-18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64 16695,'0'-6'3725,"0"2"-3317,0 4-223,0 0-112,101-6-73,-49-2-59,14 3 0,1-1-478,-11-6-617,-4 5-958,-2 1-1254,0 4-1737,-6 0 5103,0 4 0,-23-2 0,-6 2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104 138 18908,'-4'57'1713,"-1"0"1,-7 40-661,-7-62-246,1-7-197,3-9-173,2-8-151,6-6-286,0-3-106,5-10-209,1-11-222,2-16-326,9-13-66,2-6 32,11 0-21,1 4-566,4 7-1670,7 1 3154,13-4 0,-22 22 0,4-1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1 161 21192,'16'52'2051,"-1"-10"-1867,-3-48-111,4-9-62,9-11-4262,6-9 4150,4-2 669,0 0-1027,-3 5-130,-3 5-150,-6 9-1092,3 5 402,-8 8 2049,4 2-4317,-6 3 3697,-1 0 0,-6 0 0,-3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78 101 19479,'57'21'-155,"0"1"0,-4-7 0,-4-9-456,1-25 107,-1-14 190,-4-2 202,-7 2 112,-10 8 370,-12 12 615,-8 7 651,-7 22 5,-8 19-89,-10 31-348,-13 28-1006,10-40 0,-2 3 328,-2 5 1,-1 1-132,-1 2 0,-1-1-124,-1 1 1,1-1-123,-1-1 0,0-1-149,1-3 0,1-2 0,1-1 0,1-2 0,3-6 0,0-1 0,-14 36-600,11-18-4777,8-16 638,15-24 4739,10-17 0,0-10 0,1-4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508 803 22099,'-47'33'564,"0"1"0,1 2 0,3 3-909,10 1 0,4 2 558,-4 5 0,2 1-9,1 3 1,1 1-63,2-1 1,2-1-28,5-2 1,2 0 102,-9 34 338,12-15-517,9-19 238,4-16-165,4-17-112,12-9 0,10-12 0,21-17-22,16-20-71,-24 10 1,1-3-15,4-7 1,2-6-25,-3-2 1,2-6-1,-3 1-17,7-13 1,-2-1 57,-6 8 0,1-4 1,-5 3-724,1-10 0,-5 2 693,1-1 0,-2 0 86,-3 1 0,-1 1-220,-2 4 1,-1 2 253,-2 6 0,-2 0-45,1-2 0,-2 4 157,6-14 563,-7 7-328,-12 49 1227,-5 8-1388,0 15 183,-2 19 213,-7 37-61,-7 25 0,-2 11-303,3-23 1,-1 3-442,1-4 0,-2 4 1,1-7 393,1-3 0,1-6-171,0-1 0,0-3-221,2-6 1,1-1 220,0-2 0,1-1 0,-6 36 0,4-19 0,7-21-1267,2-12 987,4-19-2594,12-6 543,19-28 2331,39-32 0,-30 20 0,11-16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0 559 16846,'4'4'2538,"-1"-1"-2062,-3-3 50,0 0 90,92-42 33,-50 15-318,15-3 0,-2-2 324,-23-3 56,-12 3-223,-10 7-231,-7 7 40,-9 7-11,-6 7 33,-9 2 23,-7 20 5,-5 12-28,-6 25-39,12-5 0,2 3-128,-9 27-110,14-28 0,5-1-31,7 4 45,9-2-230,14-24-128,9-3-1,16-21-301,10-7-310,10-13-346,11-11-162,1-19-169,3-9-190,-6-11-726,-26 10 1,-3-5 1475,-8 2 0,-1-5 940,-3-5 0,1-8 1,-5 10-1,-6 16 1,-4 3-1,3-10 1,-1 0-1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121 148 10046,'38'-47'4915,"0"0"0,23-6-518,-61 126-3902,0-19 1,-2 4-1264,-2 5 1,-2 3 1128,-2 11 1,-2 2-94,-4 1 1,-2-2-115,0-2 0,-2 0-113,-1 1 0,0 0 40,1-10 0,0-1-5,1-1 0,1-1-40,3-9 0,1-3 566,-7 36-602,11-18-84,3-15-34,5-13-324,2-12-1709,25-12 353,4-12-941,28-25-991,8-35 3839,-18-3 0,-2-2 0,6-8 0,-23 26 0,0-1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 23735,'0'84'909,"0"0"1,0 0-1,0-1-2058,0-15 1,0 0 1411,0 3 0,-1 2-73,-1-2 1,-1-1 138,0-3 1,0-1-159,1-5 1,-1-3-172,1-4 0,1-1 0,1 39 579,0-13-579,2-13-57,4-14-195,3-13-341,4-13-634,-1-13-621,-2-6 534,-5-10-2338,-2-34-3035,-9-11 6687,-8-31 0,4 36 0,-3 7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0 110 16818,'0'-5'4447,"0"0"-3337,0 5 15,0 0-990,81 0-135,-36-3-9,11 2 1,1-3-390,-1-6-531,-1-2-511,-5 0-1467,3-3-2347,-4 2 5254,-2-3 0,-20 8 0,-11 2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285 4 16695,'4'-2'3489,"-1"1"-509,-3 1-2308,-24 16-61,2 12-57,-25 25-66,5 18-330,-2 10 166,3 7-144,8-3-57,11-8-45,10-16-78,8-12 0,4-17-5,0-13-152,9-10-22,5-6-73,34-23-56,-4-4 28,23-22 173,-12 0 62,-1-1 39,-5 8 296,-2 3-222,-19 19 201,-5 4 95,-18 26-6,-3 12-38,-2 20-124,0 9-124,0 5 7,0-4-79,0-8-39,0-7-297,0-13-488,0-6-946,0-9 1770,4-5 0,-3-4 0,4-3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24 175 13138,'-2'-4'4010,"1"1"-1158,1 3-2102,-9-22-117,7 13-57,-7-18 69,9 18-303,0-1-174,0-1-51,1-1 113,28-9 5,2 6 84,31-5-27,0 13-102,10 3-56,7 4 1,1 12-40,0 10-45,-4 21 23,-8 16 33,-30-6 1,-5 3-23,8 33-202,-21-29 1,-6 0 280,-10 22 78,-23-3-73,-13-4-6,-26-6-27,-11-9-1,13-28 0,-2-4-61,-28 3-73,32-16 0,1-4 0,-6-11-67,13-16-219,12-8 141,14-15 318,11-1-296,6 0 22,13 4 28,33 0 68,2 18 5,27 1 5,-14 15 79,-2 16 6,-1 5 5,-8 17 12,-4 2 21,0 11-77,-16-17-51,-1 3-62,-18-23-257,-3-6-488,-2-3-1803,3-3-129,13-6 2739,21-28 0,-16 20 0,7-19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87 13110,'0'-13'4257,"0"3"-3417,0 10 1462,0 0-1664,-72-28-22,37 21-60,-60-22-24,54 35-51,-6 12 46,-5 13-180,-5 16-151,2 10-28,3 7-23,10 4 12,11 4 90,16-2-12,8 1-44,11-5 106,14-2 39,11-5-62,18-4-39,7-5-67,7-5-56,2-5-5,3-5-23,-5-8 100,20-1-172,-27-13-12,10-2-129,-31-8-230,-3-3-296,-5 2-370,-1-1-386,-3 0-483,-2 0-945,-3-1-1631,-5 0 4470,-5 2 0,-4-2 0,-2 1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15546,'95'5'0,"0"0"0,0 0 0,0 0 0,1 1 0,-1-1 0,0 0 0,0 0 0,0 0 0,0 0 0,0 0 0,0 0 0,1 1 0,2-1 0,1 0 0,0 1 0,0-1 0,0 0 0,0 1 0,0-1 0,0 0 0,0 1 0,0-1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54 12920,'-11'-7'3808,"2"1"-3040,9 6 1052,0 0-1131,0-15-56,0 10-45,0-11-146,0 15-179,0 1-100,0-2 22,9 2 84,10-1 39,16 1-151,12 0-45,8 0-45,1 7 90,-1 8-6,-5 12-50,-6 10 33,-4 7-22,-8 6 90,-7 4-62,-7 4-22,-8-1 100,-5 24 0,-15-22-50,-11 16-11,-16-26 22,-12-4-39,-1-3-38,-7-8-35,6-8 67,-10-6-134,25-11-39,-1-3-28,29-10 17,5-8-113,5-10 39,9-8-38,5-9 156,27-25 6,-8 12-5,17-18-1,-13 25 6,-1 3-11,-1 7 5,-5 7 1,-4 5 5,3 4 0,-12 7 0,1 4 0,-15 5-56,-2 3-4442,-3 0 2566,0 3-2381,5 2 4313,0 2 0,1-2 0,-1-2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526 43 16012,'0'-9'4357,"0"1"-3814,0 8 224,0 0-515,-63-12 40,40 9-107,-46-7-101,57 21-50,4 6-29,4 15 35,2 6 4,2 9-10,0 5 16,5 5 18,0 2 156,5 1 184,-3-2 74,-2 1 380,-3 15-520,-14-18-45,-6 8-28,-17-26-168,-7-6-34,-4-4-285,-18 0-264,20-13-454,-7-1-632,28-12-348,5-2-1909,6-18 3825,4-19 0,4 11 0,3-7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1261 21 12466,'2'-11'3674,"-1"2"-3063,-1 9 2386,0 0-2561,-4 1 124,-6 16 263,-16 29-310,3-3 0,-2 8-1136,-12 22 1,-5 7 851,9-16 1,-2 2 0,-1 3-49,-5 5 0,0 3 0,-2-1-551,0 1 0,0-1 0,0-1 489,1-3 1,1-2 0,0-1-16,3-5 1,1-3 0,1 0 29,-12 18 1,3-3-231,7-11 0,2-4 185,6-10 1,2-1 44,-20 37 34,5-5-11,1 2-56,3-5 11,6-12-62,6-12 1,7-17 33,5-5 1573,8-17-1657,3-2 1830,4-12-2368,0 0 785,1-2-852,1 0-235,2-2-303,0 2-212,0-3-231,2 2-401,9-5-2002,2 2 3989,10-5 0,-12 5 0,-3-1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 37 12124,'0'-16'2997,"0"2"-2431,0 14 1343,0 0-1253,0-3 179,0 2 554,0-2-645,-3 21 203,0 13-118,-7 31-207,-2 17-219,-4 17-252,6-45 0,-1 0-19,1 0 0,0 1 114,-9 44-11,3-9-33,6-13 17,2-12-34,3-15-34,3-12-62,0-10-21,2-10-57,0-6 0,0-5-11,0-3-2834,0-1 1360,2 0-155,1 0-1026,7-1 2655,8-14 0,-7 9 0,2-9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19994,'-2'6'319,"1"-2"-319,1-4-117,0 0-281,0 3-408,0 0-528,0 2-744,0-1 0,6 2-1764,1-1 3842,5 0 0,-5-4 0,-2 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455 0 14426,'0'4'4330,"0"-1"-1983,0-3-1670,-21 97 46,4-41-2510,-1 13 0,-1 3 2381,-13 8 183,-3 7-446,-5 3-2116,-1 1 2020,0-6 17,4-8-44,3-10-62,6-12 2070,6-8-2115,4-10 535,4-7-552,3-5 3437,0 1-3471,3-8-5,2 3-45,4-14-454,2-1-157,0-6-2222,0 0 906,6 0-947,9-12-822,6-1 3696,7-12 0,-13 12 0,-3 2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13866,'7'0'5170,"-1"0"-4066,-6 0 1506,0 0-2084,-4 4-291,3-3-167,-4 5-68,5-4-196,0 1-734,0 2-639,0 0-1702,0 2-2296,0 0 5567,0-3 0,0-2 0,0-2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40 8035,'-3'-2'1709,"0"1"-1054,3 1-358,-14-12 50,11 8 12,-12-9-68,13 10-6,-1 3 69,1-3 55,1 3 5090,1-2-5739,4 2-1188,5 6-2157,4 0 3585,3 6 0,-8-7 0,-2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1 17378,'-19'50'498,"-1"0"1,-15 37-197,19-52-77,-1 1-51,-1 1-46,-1 2-44,-2 1-5,-1 2-23,-3-2-6,1 0 23,-1-3 73,3-5-18,2-4-10,2-3-12,1-5 23,4-3-11,0-4-17,4-4-23,1-1-28,3-3-38,-2 1 27,4-2-34,-2 1 1,3 0 0,-2 0-1,0 3 6,-4 2 23,-4 3-29,-2 6 46,-4 0-46,1 2 1,2-2-6,2-4 6,4-2-6,4-5-118,2-1-419,3-2-685,0-3-984,0-1-981,8-1 3187,22-4 0,-16 3 0,14-4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18442,'0'9'1283,"0"-2"-1188,0-6-95,0 0-89,0 1-454,0 3-388,0 0-1023,3 4-1872,4-2 3826,3-1 0,-2-2 0,-2-3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1604 111 20845,'11'-1'3742,"-3"-1"-2650,-6-2-101,-2-2-274,-8-2-258,-10-7-145,-20-4-180,-20-3-75,2 9 0,-10 3-18,-1 4 0,-6 3 0,2 2-10,-17 1 0,-1 4-444,16 0 0,-2 4 1,9 2 409,11 6 0,4 3-207,-13 10 0,1 2 176,-19 14-31,35-16 0,5 2-47,10 7 73,16-1 39,10 1 1168,12 3-1174,15 5 6,18 4 6,21 3 22,-2-12 0,4 0-11,-12-9 0,1 0-149,19 10 1,0-1 133,-18-12 1,-3-2-3,-1-1 0,0 0 0,-1-1 0,-1 0 6,37 18-6,-7-3 19,3 7-19,-31-17 11,-5 4 73,-34-15-17,-15 3 68,-21 9-135,-24 14 0,11-16 0,-4-1 0,-7 5 0,-3-1 235,-7 1 0,-3-1-235,-2-2 0,-1-1-376,-3-4 1,1-2 375,0-2 0,0-4 0,2-2 0,0-3 0,5-2 0,2-2 0,5-2 0,1-2 0,-2-1 0,3-1 0,-14 0 0,8-2 0,41 0 215,11 0-215,4 0-3080,3 0-623,8 0-665,26-14 4368,50-20 0,-34 13 0,18-11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215 94 16493,'0'-6'3014,"0"2"-2437,0 4 313,0 0-481,0 16 588,0 17-151,0 33-519,0 25-42,-3-34 1,-2 2-356,0 5 1,-2 1 245,-4 2 1,-1 0-34,-1 0 0,0 0-14,-2-4 0,0-2-29,3-3 1,-1-2-25,-1-6 0,1-2 52,-6 39-60,2-17 4,6-11-10,3-16-28,5-11 440,0-12-357,2-10 615,0-6-625,1-4-40,0 0-61,0-3-6,0-8 67,1-12 11,7-17-72,6-19-34,3 2 0,3-4-48,-3 11 1,1 0 35,6-20 1,1 1-142,-5 19 0,0 2 181,0 1 0,0 0 0,0 1 0,0 0-45,18-39 45,-1 4-34,-3 8 34,-6 6 6,-3 5 5,-5 7-5,-2 3-1,-1 6 6,-2 5-5,-1 6 5,-4 9 357,-2 4-356,-3 7 16,-2 3-23,0 4 23,-2 4-22,0 1-40,-1 3-162,2 2 39,1 10 157,4 12 68,4 19 32,6 18 18,5 11 44,3 12-852,0 6 920,2 5-113,-15-45 1,0 0-148,-1 1 1,1 1 138,-1-1 0,-1 1-17,1-2 1,-1-1 42,8 46 95,-1-11-230,-2-9 0,-2-11 0,-1-12 0,-2-11 0,-2-9 0,-3-9 0,2-3 807,-5-9-807,1-3 290,-2-7-290,0-1 0,0 0 0,1 0-74,-2 0-245,3 0-174,-3 0-1551,2 0-757,-2-1-677,0-12 3478,0-13 0,0 8 0,0-4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 16527,'-13'0'3187,"2"0"-2705,11 0 1298,0 0-1057,30 9-179,-8-4-152,28 6-124,-15-4-55,2-4-90,-3 2-44,-1-2-46,-6 1 7,-4-2-35,-4-1 1,-6 1-1,-3-2 1,-5 1-6,0-1-101,-5 0-2324,1 0-1518,-1 3 3943,-13 6 0,10-5 0,-11 4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1193 565 19552,'2'-8'2519,"0"-2"-7607,-2-3 5715,0-5 1292,0-6-1471,-5-4-1482,-3-7 1353,-10-2-75,-6-5 3,-8 0 5,-5-1 2220,-4 1-2304,-8 3-62,-3 4-22,-6 6-39,-4 8 39,-35 6-51,20 8 1538,25 5 0,1 4-1633,-25 15 23,1 14 39,1 28 25,36-15 1,3 5 7,1 6 1,3 4-313,0 13 1,3 2 320,3 3 0,3 1-17,4-2 0,4 0-22,2 2 0,2-1 13,5-7 1,2-1-14,1-2 0,1-1-1,5-5 1,3-3-121,1-4 1,3-3 123,22 41-1,11-12 1,6-10 33,5-11-5,8-11-29,3-11 1,7-12-1,1-11 40,8-8-45,3-14 11,9-16 3,-45 4 0,0-4-14,4-9 0,-1-4-643,2-5 1,0-4 645,1-3 0,-1-4 13,-2-1 1,-2-2-405,-2 0 1,-2-1 387,-6 3 0,-3-1 220,-6 4 0,-3 0-136,8-41 0,-18 6-45,-12 7 6,-21 6 5,-6 4 6,-19 7-44,-7 5 21,-7 7 204,-1 5-142,-30-7-56,21 16-33,-17-7 27,31 19-21,5 2 21,8 4 1229,4 1-1251,8 4 1207,3 0-1218,7 4 262,4 2-251,4 3 40,2 2-12,2 0 22,1 2 203,1 0-264,14-1 0,21-4 39,43-8-14,-17 2 0,8-1-465,18-5 1,6 0 442,-25 3 1,2 0 0,0 0 7,-1 1 0,-1 0 1,1-1 1,0 0 0,1-2 0,-5 3-10,5-1 0,-5 2-3,2-2 0,-6 1 11,12 1 28,-16 4 12,-16 3 16,-17 3 29,-15 2-96,-5 0 374,-3 0-1449,-6 0-1502,-4 0-1254,-25 5 2983,-36 8 0,31-6 0,-15 5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14034,'2'-6'2700,"0"2"-2258,-2 4 1009,0 0-1058,77-33-113,-39 21-171,12-7 0,-1 2 59,-13 12-39,-7 4 0,-9 1 83,-8 7-10,-8 10 106,-2 12 168,-5 14-84,-5 3-45,-4 6 18,-2-7 139,4-4 190,5-10-195,4-6-292,3-5-95,8-2-39,4-1-6,8-2-62,0 0-5,1-5-280,17-1-778,-7-6-1636,19-3-1916,-14-11 4610,-3-2 0,-16 1 0,-9 3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14857,'0'-12'3249,"0"4"-2683,0 8 1210,0 0-657,27 89-43,-7-14-662,1 4 1,0 6-2160,-8-18 0,-1 0 2056,-2 3 0,-2 1-82,-1 2 1,-2-1 328,-2-4 1,-1 2-355,-1 16 1,-1-3-146,0-27 0,0-2-29,0 8 1,0-6 9,0-10-35,0-16 6,0-14 3345,0-6-3462,0-7-945,0-1-696,0-13-2633,-4-43-1820,-3-19 6119,0 15 0,0 0 0,0-4 1,-1 10-1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176 1 16689,'69'8'898,"0"1"0,-6 0 1,-7 4-110,-4 19 96,-12 5 50,-15 0-245,-12 3 99,-8 1 57,-17 5-152,-12 4-228,-17 3-192,-14 1-72,-4-3-85,-3-8-55,0-8-6,7-10-56,2-5-555,-5-4-229,20-8-448,1 0-1295,25-8-1617,12-2-1592,19-10 5736,10-8 0,-7 5 0,-2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33 18638,'8'0'2123,"1"-3"-1574,-3 0-230,-1-2-45,-1 1 270,-1 3-331,-3-1-67,3 2-34,2-2-11,5 1 16,5 1 135,17-5-168,-6 4-28,10-3-11,-12 4-39,-6-2-1,-3 2 1,-5 0 5,-2 0-11,-3 0 6,0 0-6,-3 0-17,0 0-22,-1 0-141,-1 0-172,3 0-568,-1 0-575,3 2-1731,3 1 3226,6 4 0,-6-3 0,1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14566,'-2'5'2353,"0"0"-1592,2-5 763,0 0-1025,27-2 111,-10 2-162,24-1-106,-15 1-68,3 0 23,2 0 50,4 0-10,0 0-124,0 0-90,-3 0-45,-4 0 17,-7 0-27,-5 0-18,-6 0-16,-5 0-1,-2 0-850,-3 0-310,0 1-967,0 1 2094,0 1 0,0-1 0,0-1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1708 24 15501,'10'0'3558,"-3"0"-2757,-7 0 1035,0 0-1292,-83-9-90,41 5-188,-13-1 0,-2 1 204,4 3-117,-9 1-101,-8 0-45,-12 8-887,-12 5 747,42-1 1,-1 3-10,-5 0 1,-1 1-14,-3 3 0,0 1-3,-3 2 0,0 1 5,0-1 1,0 2 5,3 0 0,0 1-125,6-2 1,2-1 113,6-1 0,4-1 14,-25 12-23,22-7-27,21-10 27,15-7-117,6-5 797,5-3-713,3 0 403,5 0-263,9 0-22,10 0 44,36 8-112,-2 1 1,31 8-18,-14-3 18,4-1-51,0-5 0,-3-1 45,-5-2-45,-9-2 0,-8 2 11,0 3 34,-22-2-40,-4 3 29,-21-5 16,-7 1 17,-1 0-16,-2 1 50,-7 4 246,-7 7-174,-17 9-120,-10 8 1,-5 3-49,5-4 1,-3 2-1133,-20 15 1,-2 1 1126,13-11 0,0-1 2,0-1 1,1-1-141,2-2 0,1 0 141,4-3 0,1 0-3,-31 21 0,16-8 0,19-13-56,17-10-112,13-11 2178,7-6-2010,12-2 474,11 2-322,17 5-80,18 4 12,16 1-16,13-2-10,-12-7 1,5-3-20,-18 0 1,1-1-1101,24-1 1,-1-1 1093,-24-3 1,-1-1 5,0 0 1,1-1 10,-4-3 1,2-1 61,14-1 0,-1 0-45,25-4-28,-40 7 0,-4 1 0,-6-1 45,-17 5 0,-12 0 186,-8 1-270,-4 0 2177,-3 1-5326,-1 0-526,0-11-2979,0-2 6654,3-15 0,-2 14 0,2-1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10489,'0'-6'2526,"0"2"-1641,0 4 1647,0 0-1748,0-21-96,0 14-44,0-15 29,0 18-57,0-1-84,0 2-22,0-1-68,0 1-50,0 1-67,0 1-72,0-2-18,0 1-6,2-2-21,-2 3-18,2-1 398,-2 2-375,1 0-208,1 0 29,3 2-23,2 10 40,4 9 16,6 18 34,3 10 78,2 13-78,0 5 27,-2 5-10,-2 2-34,-1-2 73,-2-2-62,-5-5-56,1-6 12,-4-7 33,2-10-23,-3-7-5,2-12 29,-2-6-40,0-9-40,-2-5 1,-1-1-6,-1-2 5,1 0-5,0 0 6,5-2 44,6-10-44,7-9-6,8-16 0,5-8-6,2-7-27,-2 0 27,-2 0-33,-9 7 28,-3 6 11,-7 9-6,-2 9 6,-5 7 0,-1 8-45,-3 3 40,-1 3-225,-1 0 78,2 0 85,0 7 62,3 8-1,0 14 6,3 9 6,0 6 27,1 5-27,5 14 27,-6-17-21,9 13-12,-10-35 84,3-2-51,-6-17-27,1-2 33,-3-3-33,1 0 38,-3 0-38,3 0 33,-1 0 12,4 0 33,3-9-22,6-8-12,3-15-11,16-34-33,-9 10 39,8-21-40,-13 20 29,-2 1-28,-1 2 27,2-19-27,-5 20-1,1-8 35,-7 30 4,-3 6 24,0 6 16,-3 5-34,-1 2 40,1 4-23,-2 1 28,1 2 6,-1 2 5,0 1-8939,0 0 3781,-4 5 5052,-2 0 0,1 0 0,0-2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27 11810,'0'-15'2235,"0"3"-1759,0 12 2465,0 0-2179,0 9 90,1 8-63,1 17-212,3 11-96,-1 12 40,2 5-39,-2 8-101,1-2-61,-2 0-12,0-5-68,-1-5-27,0-7-56,-2-6-28,0-5-12,0-3-33,0-7-16,0-3-35,0-9 1,0-4-29,0-8 1,0-1 39,0-5-6050,0 2 2309,-6-5-3311,-2-8 7007,-5-7 0,5 5 0,2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1 13082,'-13'0'3254,"3"0"-2066,10 0 862,0 0-1333,94 0-180,-43 0-338,12 0 0,2 0 81,-7 0-79,-6 0-33,-7 0-100,-10 0-63,-8 1-5,-7 1-218,-7 2-751,-3 0-1675,3-1-2452,-1 0 5096,3-3 0,-6 0 0,-3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14 13211,'-10'-4'3030,"3"1"-2083,7 3 1221,0 0-1653,-2-2-39,2 2 5,-1-3-89,1 3 1547,0-2-1889,0 13 79,0 8 156,0 19 35,0 14-136,0 10 80,0 10-12,0-7 0,0 0-118,0 14-75,0-19 0,0-6 41,0-14-49,1-11 50,2-5-34,1-11 45,1-4-22,-2-6 56,2-3-23,-1 0-28,1 0-39,-2 0-22,0 0-29,-1 0 34,1 0-33,-2 0-6,0 0-34,0 0-10,0 0 4,2 0 35,0-1 5,5-5 39,7-8-39,7-8 6,7-6-6,6-6 0,0-1 5,3 0-5,-4 3-33,-4 4 27,-6 6 6,-8 5-34,-4 5 29,-4 6 5,-4 2-39,-1 3-12,-2 1-296,0 0 196,2 0 27,-3 1 57,4 10 67,0 5 0,4 12 5,1 3 57,1 4-56,0-3-6,-2 1 11,1-6-6,-3-2 35,0-6-40,0-5 0,-1-2 0,0-5 11,0-1 23,-2-2-28,1-1-6,-1 0 11,2 2-6,-1-1-5,-1-1 0,0-1 0,-3-2-11,2 0-40,-1 0 51,1 0 0,1-3 68,5-7-57,3-8 34,37-60-39,-16 23 24,3-6 1,-1-2-31,-1 1-337,6-19 342,-16 33-5,-4 8 6,-6 12-6,-3 10 33,-7 8-33,0 3 45,-1 4 293,-2 1-327,2 1-3288,-2 1 0,0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16936,'11'0'3394,"-2"0"-2403,-9 0 208,0 0-790,-3 0 565,4-1-621,0 1-78,7-3 10,8 2 23,7-2-22,12 0-123,12-1-90,5-2-40,2 2-27,-2-1-6,-7 2 5,-5 1-5,-8 1 0,-7 1-50,-10 0-79,-4 0-308,-7 0-599,-1 0-7870,-3 0 4218,-3 1 4688,-5 5 0,3-3 0,-2 3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15592,'0'9'3982,"0"-2"-2924,0-7-173,75 3-123,-32-2-448,9 1 0,2-1 201,-4-1-62,0 0-195,-8 0-157,-4-2-51,-8 1-44,-8-1-6,-7-1-6,-8 2-246,-4 0-3713,-3 1 3965,-2 4 0,2-3 0,-2 4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1475 14 13536,'11'0'3758,"-2"0"-2823,-9 0 1675,0 0-1859,3-6 6,-3 4 71,3-4 1,-3 6-140,0 0-230,-9 0-274,-3 0-50,-16 0-34,-9 0-17,-10 0 28,-13 0 5,-7 0 18,-8 0-29,-9 0-44,-4 0-9,19 4 0,-2 0-20,16-1 1,0 2-136,-16 1 0,1 1 186,-18 6-28,8-3-11,13 2-94,8-4 55,14 1 44,3-4 0,19 0-5,5-3-39,15-1-29,3-1 321,7 0-293,5 0 91,12 0-57,33 6-33,-3 4 18,6 4 0,15 4 1,-7-1-23,-15-4 1,1 1 4,26 7 1,13 2 0,-16-3-3,3 0-2,-25-7 0,-6 0 3,-19-3 33,-15-1 22,-7-3 113,-7 7 28,-8-2-90,-5 7-45,-16 2 6,-12 9-6,-19 13-56,-19 14 6,32-24 0,-2 1-552,-6 3 0,-1 0 538,-2 1 0,0 1 2,0 1 1,0-1-4,2-1 1,1 0 3,5-2 0,1 0-47,5-4 1,2-1 40,-26 21 6,19-12-1,13-9-5,17-12 0,7-6 1032,7-7-1116,3-4 46,1-1 38,4 0 128,8 0-27,11 2 6,15 2-40,17 6-17,17 3-39,20-3 17,-39-6 0,3-2-1195,6 0 0,1-2 1192,5 0 0,0 0-22,4-3 0,0-2-467,-2 1 1,0-2 479,-2-3 1,-1-1-150,-7 2 0,-1-1 163,-7 1 1,-2 0-75,32-4 94,-24 2 2020,-18 5-1969,-17 0 1087,-11 5-1188,-7-2 399,-4 2-2309,-1 0-1126,5-18 3036,15-28 0,-11 18 0,11-13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1040 88 14191,'2'-4'3977,"-1"1"594,-1 3-3642,3-13-128,-12 6-235,-6-10-309,-17 11 13,-9-2-102,-12-1-40,-11 0 24,-13 3 38,-10 2 79,-6 3-107,0 4-730,1 5 675,11 4-6,8 5 11,14-2-45,14-1-62,12-4 46,11-2-46,9-3 7,3 0 690,6-3-697,1-1-229,3-1 252,3 0-22,6 0 61,7 0-16,13 3 94,64 23-145,-26-8-1693,-10 0 0,-1-1 1698,7 0-155,-4-2 150,-9-3 0,-6-1 0,-13-2 0,-9 0-6,-9-2 3010,-8 12-3021,-15 2 17,-9 17 112,-21 10-45,-12 16-50,19-27 0,-1 2-294,-3 2 0,-2 2 282,-1-2 1,-2 1-243,-11 13 1,2-1 238,14-16 1,1-2-3,-4 7 0,4-2 0,4-2 0,13-12-5,10-10-79,5-7-17,4-7 728,0-2-627,3-1 614,6 0-530,5 2 0,9 1-5,7 2-6,10 4 22,17-2 6,15-2-51,18-2-269,-39-3 0,2 0 224,3-1 1,0-1-3,2-2 0,-2 0 2,-1-2 1,-2-1 0,45-8 27,-15 0-22,-14 5-5,-15 2 28,-16 3-1,-11 3 29,-12 1 44,-9 1 163,-3 0-1042,-3 0-1209,0-5-2231,-3 1 4213,-8-6 0,6 6 0,-6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4 14807,'2'-2'3142,"-1"1"-1399,-1 1-1105,5 16 56,-3 6-50,6 18-66,-3 6-125,1 3-128,-3 2-118,-2-3-89,-1-7 11,0-6-56,0-10 11,0-7-6,2-6-72,-2-7 44,3-2-5,-2-3-45,0 0 39,1 0-834,-2 0-186,1-3-1040,-1-5-1508,-3-16-1148,-6-5 4677,-5-12 0,3 20 0,2 3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28 14101,'0'-10'2773,"0"3"-2258,0 7 1457,0 0-1283,8-2-163,-7 2-179,7-1-78,-8 1-3680,0 0-313,3-2-3199,2 2 6923,5-3 0,-4 2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312 1 14544,'0'5'3030,"0"0"-1804,0-5-88,0 0-287,0 82 45,0-31-693,0 9 0,0 2 474,0 12-89,-6 1-100,-8 1-108,-10-1-145,-1-24 1,-4-1-68,-15 24-87,14-29 0,-1-4 43,-5 1-29,7-14-72,12-13-23,4-9-90,8-4-112,2-2-95,0 0-836,2-3 2,0-2-85,1-7-559,0-3-287,0-7-1030,0-18 3092,3-29 0,-3 28 0,3-9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15569,'4'13'2828,"-1"-3"-1998,-3-10 861,0 0-1540,-6 31-89,4-22-57,-4 23 6,6-30-2035,0-2 0,0 0 1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741 7 19540,'-63'-3'556,"0"0"1,1 5-1,7 5-5841,-6 18 5778,-11 21-73,-3 11 340,36-23 0,0 3-548,3-1 1,0 3 47,-2 16 1,4 2-115,-7 22 69,23-19 1,10-2 551,27-2-391,24 7-231,23-28-55,11-9-12,11-6-22,3-12 12,6-3-21,-34-12 1,0-3-15,29-3-30,-38 0 0,-3-1 31,1-3 880,-14 3-880,-13 6 11,-10 3-6,-8 4 3230,-4-1-6372,-3 2 904,0-7-1448,3-3 3647,0-11 0,1 11 0,-1-2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48 18852,'65'1'610,"0"0"0,-5 2 1,-9 6-35,-16 20-150,-8 9 51,-9 4 374,-10 2-4436,-3-4 3904,-5 0 798,-6-5-674,-21 12-292,-2-13 0,-18 6-17,6-18 265,-22-3-226,14-9-10,-10-3-163,25-9 3364,0-22-3364,14 4-96,-1-19-44,14 10-107,3 4-122,2-1-68,0 0 39,2-3-89,9-2-168,4-2-151,10 1-203,1 2-2033,14-7-464,-4 5 3506,23-16 0,-32 27 0,3-3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34 18425,'18'61'946,"-1"1"1,-1-3 0,-1-6-230,-1 9-11,-3-1-79,-2-4-223,-2-7-85,-2-8 17,0-9-23,-1-9-27,-1-10 11,2-7 62,0-4 78,3-3-208,-1 0-111,1 0-51,-1-1-28,-2-3-5,3-1 44,2-6 6,8-4-11,9-12-28,8-8-40,6-12 17,-11 8 1,1-1 28,12-22-46,10-17 40,-25 31 5,2-6-44,-12 19 28,1-3-23,-11 21-6,-2 4 40,-2 3-39,-2 3 27,0 2-27,-2 4-6173,0-1 1535,10 2-4974,2-4 9606,11-5 0,-12 3 0,0-2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418 38 21931,'-34'-24'1295,"3"11"-1054,6 26 61,-5 15 68,-10 13-46,-4 14-44,-3 9-11,3 9 17,4 7-59,18-19 0,3 1-25,-2 34-110,10-33 0,2-2 110,8 24 39,14-3 22,6-3-22,14-7-73,4-5 285,19 8-257,-11-22-89,10 3-29,-20-28-22,-8-6-45,-4-7 29,-7-4-29,-4-2-6,-2-4 1,-5-2 39,-1 0-40,-3-3-5,-1 2 6,2-2-7377,-2 0 3618,3 1-918,0 3 4671,2 0 0,-1-1 0,-1-2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 18347,'-9'0'2436,"1"0"-1775,8 0 1485,0 0-1435,36 12-218,0 13 39,37 22-5,-1 16-557,-34-27 1,2 1 138,1 1 0,1 0-6,-2 0 1,-1 1 39,0-2 0,-1-1 176,30 33-84,-6-6-33,-5-6-90,-10-7-45,-5-6 23,-8-9-40,-5-7-39,-6-8-5,-4-5 27,-7-6 374,-3-4-407,-5-2-499,0-3-329,-3 1-3692,0-1 576,-1-4-2856,0-9 6800,0-9 0,0 6 0,0 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0 973 19120,'0'-4'2643,"0"1"-1768,0 3-175,85-108-112,-30 45-1394,8-13 1,3-1 1040,-26 36 0,-1 3-22,1-1 0,0 0-40,-1 2 1,1 0-28,-2 2 0,0 0 537,33-27-482,-8 7-38,-11 10-29,-8 8-28,-13 9-27,-6 8-46,-6 5 1601,-8 5-1634,-1 3 67,-3 2-67,-1 3-11,0-1 6,0 3-46,-2-1-150,-1 1-29,0 0 6,-1 0 28,1 0-22,2 0-169,3 0-476,4 0-1680,15-6 2543,21-12 0,-20 8 0,8-7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14454,'5'11'4420,"0"-2"-3300,-5-9 1389,0 0-1730,0 46-225,0-17-117,0 39-163,0-29-72,0-4-96,0-3-27,-2-8-46,0-6-33,1-7-5,-1-4-163,2-4-347,0-1-2017,0-2 460,0-8-2062,0-26-229,0-13 4363,2-29 0,-2 36 0,1 4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20464,'24'7'-7085,"2"-1"7085,6 1 0,-14-3 0,-4-1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395 4 14997,'2'-2'3064,"-1"1"347,-1 1-2296,18 41-168,-11-1-219,12 46-403,-16-7 404,-12 12-309,-11 0-185,-16 2-22,-12-7-39,-8-5-23,-2-9-34,2-10-38,4-11 23,12-15-147,8-11-258,12-10-525,9-8-534,6-4-1231,3-12-824,23-32-2508,8-13 5987,-2 11 0,1 1 1,3-3-1,-3 8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 18128,'0'-7'2409,"0"1"-1731,0 6 258,0 0-371,100 89-807,-44-40 502,12 11 1,2 1 439,2-2-179,-1-4-123,-1 1-62,-4 0-33,-2 1 174,-4-1-281,-5-2-56,-4-1-28,-8-6-11,-5-2-34,-6-5-61,-4-4 39,-3-5-45,-4-5 0,-5-6-84,-3-5 385,-4-7-1012,-2-3-426,-4-2-991,-1-3-1182,-2 6-1541,-3 0 4851,-9 5 0,7-5 0,-6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1230 20963,'31'-75'864,"0"-1"1,2 2-1,2 5-595,0 19 0,3 4-378,3-5 1,1 1 295,2-1 1,1 1-740,-1 1 1,0 1 700,-1 3 0,0 0 2,-3 4 0,0 0 140,-4 4 1,0 1-23,29-28-67,-8 11-51,-7 8-67,-8 8-22,-6 7-29,-9 5 271,-5 6-271,-9 6 1243,-5 6-1276,-4 4 3,-3 3-2182,-1 0-1025,5 0 3204,9 0 0,-6 0 0,5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161 11 15507,'5'-6'3569,"0"2"-2892,-5 4 762,0 0-1024,4 0 425,-1 12-72,3 10-152,-4 19-163,-1 9-173,-1 7 17,0 0 11,0 1 45,0-4 11,-3-1 28,-3-4 12,-6-4-158,-3-2-39,-2-7-95,0-3-56,0-6-50,1-4-6,-1-4 0,0-3-51,1-4-66,2-2-34,4-3-101,4-4-152,4-2-111,0-1-1025,2 0 184,0-9-526,0-5-734,0-21-4198,0-4 6814,0-12 0,0 24 0,0 5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16622,'4'0'3165,"-1"0"-600,-3 0-2447,0 3-118,2 4-336,-1 2-589,4 2-1652,3-2-4774,3-2 7351,2-4 0,-5-1 0,-2-2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20851,'64'20'1692,"0"5"-1060,-17 12-77,6 11-57,1 12-515,-2 13 509,-6 16-251,-26-40 1,-2 1-63,-2 4 0,-2 1-48,-1 1 1,-3 0-6,-1 1 0,-2 0-42,-2-2 0,-1 0 62,-2-1 0,0-1-4,-1-2 1,-1 0 87,0 47-37,-6-33 0,-3 0-75,-5 33-90,0-39 0,-1-3-17,-9 15 123,-10 8-129,11-27 1,-2 2 28,15-32-29,4-9-5,4-6 0,0-4 365,2-2-10196,0-1 6554,2 0 0,0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1 100 20431,'3'-3'1871,"-1"0"-1345,-1 3-72,-1 0 229,5 0-280,0 7 23,8 8-51,4 15-5,4 14-51,3 13-16,0 10-68,3 8-89,-4 4-23,2-3-11,-3-5 22,-2-9-11,-3-7 107,-1 10-146,-4-22-34,-2 6-16,-2-25 0,-4-7-1,-1-6 18,0-6 5,-2-2 78,0-3-84,1 0 102,-2 0-119,3 0-22,-3 0 62,2 0-84,-1-3 5,3-2 6,4-8 6,5-7-6,9-10 0,5-10 0,6-4-11,1-5-28,-1 6-23,-2 2 6,-6 8-22,-4 5 5,-2 6-6,-6 5 7,-1 4-74,-4 6 56,-4 2-61,0 4-101,-2 1 90,6 7 134,1 10 28,7 15 0,0 15 45,3 8-40,-3 6 34,5 18-33,-10-26 33,5 6-5,-11-36 33,2-8-5,-4-8-12,-1-4 51,1-3-45,-1 0-11,3-2 55,3-12-16,8-13-44,8-24-29,11-23-9,-15 29 1,0-4-256,2-5 1,0-2 255,0-2 0,-1-4-1,7-20 1,-1 1-3,-7 24 0,-2 2 3,3-11 0,0 7 3,-2 9 44,-8 20 0,-4 15 12,-5 11-6,0 2-1915,-2 2 296,3 0 24,3 5-1402,6 5-1053,8 19-2094,-1 6 6088,0 13 0,-9-22 0,-6-5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21528,'1'59'403,"-1"0"1,0-4 0,0-9-158,-2-19-117,-1-7-73,2-7-51,0-7-5,1-2-487,0-3-3159,0-1 179,1-12-2196,7-7 5663,3-16 0,-2 14 0,-1 1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16790,'9'45'-1679,"5"-10"0,0-32 0,-1-3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14079,'0'-6'3237,"0"2"-2229,0 4 1239,0 0-1648,0-5-6,0 3-65,1-3-30,-1 3 2291,2 2-2727,-1 0 28,3 8 44,2 9 17,6 14 34,3 18 28,4 10-28,1 11-1673,-2 5 1617,-1 3-109,-8-28 0,0 0 81,2 22 34,2 8-18,-5-35-44,-1-13-11,0-5 27,0-12-38,-3-7 1659,1-5-1677,-3-3 186,-1 0-186,1 0-27,3-4 0,3-6 27,5-10-33,8-11-5,4-6-46,5-6-27,12-14 22,-13 17 11,4 1-56,-21 26-56,-4 8-44,-3 3 55,0 5 107,1 11 33,9 31 12,-4-1 28,7 19-23,-8-22 45,0-8-11,-2-9-6,-1-11 28,-2-7-5,0-4 5,-2-2 6,4-5 22,3-11-45,8-14-44,6-20-1,9-14-5,2-12 0,7-6-671,-2-3 671,0 3-445,-4 5 450,-6 13-5,-8 11 6,-6 16 0,-6 12 44,-5 10-5,0 10-40,-5 2-8993,2 3 3427,-2 10 5561,0 3 0,0 0 0,0-2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292 301 11771,'-6'-15'3182,"1"4"-2062,5 11 5350,0 0-5563,0 13 17,0 7-263,0 19-174,0 10-78,0 7-140,0 4-118,0 0-39,0-4 39,-4-2-16,-3-7-12,-5-5-11,-1-5-45,-1-9-11,1-4 6,-2-6-29,0-5-27,-3-3-6,-2-1-34,-1-6-33,0 0-50,4-3-1,2 0-16,5 0 10,2 0-38,2 0 11,2 0-252,-3 0 167,3 0-4,-2 0-47,3 0-149,1 0-259,0 0-240,1 0-225,0 0-402,-2-1-1009,0-14 2571,-4-19 0,3 12 0,0-6 0</inkml:trace>
  <inkml:trace contextRef="#ctx0" brushRef="#br0" timeOffset="1">281 0 13435,'13'35'1938,"1"-9"-6178,-5-23 4240,1-3 0,-5 0 0,-2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426 585 23002,'0'55'901,"0"-5"1,0 9-2604,-1 34 0,-2 13 1943,0-16 0,0 6 0,-1 2-86,-1-13 0,0 2 1,0 1-1,-2 1-34,0 0 1,-1 2 0,0-1 0,-1-2-40,1-4 1,-1-1 0,-1-2 0,0-1 8,-4 20 1,-2-2-1,1-4-7,2-14 0,1-3 0,-2 1 15,-2 5 1,-2 1-1,2-6 36,0 1 0,0-4-135,-3 12 0,0-6 0,-1 11 579,-2 5-579,4-8 0,8-38 0,0-2 0,-2 12 0,-1-3 2118,8-40-2118,1-9 960,3-6-960,-1-3 357,2 0-357,3 0 0,19 0 0,47 5-1376,2 0 1,12 1 1375,3-1 0,10 0 0,5 0 0,-26-1 0,4-1 0,2-1 0,2 1 0,2-1-414,-5 0 1,3 0-1,1-1 1,1 0-1,1 0 1,-1 0 413,3 0 0,1 0 0,1-1 0,-1 1 0,0-1 0,0 0-277,-3 0 1,-1 1-1,0-2 1,0 1-1,-1 0 1,-1 0 276,13 0 0,-2 0 0,0 1 0,-1-1 0,-2-1-192,-8 1 1,0-1 0,-2 1-1,0-1 1,-1 0 191,14 0 0,-1 0 0,-1 0 0,-2-1 10,-7 1 0,-1-1 0,-1 0 0,-3 0-10,16-1 0,-2 0 0,-4-1 215,-12 2 0,-3 0 1,-4-1-216,14 1 0,-7-1 718,-18 1 0,-4 0-718,28 1 1806,-18 0-1806,-3 1 2180,-4 0-2180,-16 0 1544,-9 0-1544,-18 1 196,-5 1-196,-3 0 0,-2 0 0,-1-2 0,-3 0 0,1 0 0,-1-9 0,0-13 0,0-36 0,0 8 0,3-14-566,5 0 1,3-16 0,2-10-1,2-4 1,0 3 0,-2 10 565,2-6 0,-2 6 0,2 0 0,1-8 0,-1 11 0,1-8 0,1-4 0,1-1 0,0 2 0,-1 6 0,0 10-354,8-26 1,-1 12 0,-1 4 353,-2 9 0,-1 4 0,-1 3-195,3-13 0,-2 6 195,-4 17 0,-2 4 0,4-29 0,-9 31 0,0 1 0,2-22 2674,0-19-2674,-8 39 1478,0-16-1478,-1 17 0,2-17 0,-1 20 0,-1 1 0,-1 5 0,-1 10 690,0 9-690,0 9 0,0 6 0,0 5 0,0 1 0,0 2 0,-4 0 0,-2 0 0,-4 0 0,-1 0 0,-46-3 0,1-2 0,6 1 0,-5-1-379,-2 1 0,-2 0 379,-15 0 0,-5 1-338,12 1 0,-4 1 0,-2-1 338,-12 1 0,-2 0 0,-2 0 0,15 0 0,-2 0 0,-1 1 0,0-1 0,-4 0 0,-1 0 0,0 0 0,-1 0-561,0 1 1,0-1-1,0 1 1,-1 0 560,-3-1 0,0 1 0,0-1 0,0 1 0,0 0 0,0 0 0,0 0 0,-1 0 0,-1 0 0,-1 0 0,1 0 0,-1 0 0,3 0 0,0 0 0,0 1 0,1 0 0,4 0 0,-1 0 0,2 0 0,1 0-461,-21 0 1,2 0-1,2 0 461,7 0 0,3 1 0,1-1 0,9 0 0,2-1 0,3-1 0,-24 1 0,5 0 0,15 0 0,5 0-13,12 0 1,2 0 12,4 0 0,2 0 452,-43 0-452,-3-3 0,14 1 0,14-3 1899,22 2-1899,17 0 2044,11 1-2044,10-1 789,5 3-789,3-3 237,2-1-429,6 0-536,-1 1-532,5 0-314,-4 3-1249,4-3-201,4 1-1099,27 0 4123,49 1 0,-39 1 0,19 0 0</inkml:trace>
  <inkml:trace contextRef="#ctx0" brushRef="#br0" timeOffset="1">2261 669 18460,'1'82'536,"-1"0"1,1 0 0,-1 0 0,0 4 0,1 1 0,-1 1 0,-1-1-243,-1-1 0,0-1 0,-2 1 0,1 1-1070,0 3 1,-1 0 0,0 1 0,-1-1 981,-1 0 0,-1-1 0,0-1 0,-1 0-44,1-2 1,-1-2-1,0 0 1,1-1-37,-1-4 0,0-1 0,0-1 0,0 0-7,-2 21 1,0-2-1,1 0-524,1-6 0,1-1 0,0-1 483,2-7 1,0-1-1,2-2-17,0-8 1,1-1 0,0-3 377,1 22 0,1-6-411,0-18 0,0-6 25,0 30-13,1-29 1604,4-16-1644,1-6 3120,1-11-3283,-3-10 472,0-10-858,1-4-255,1-16-775,10-29 254,-2-4 1,0-8-1738,9-29 0,3-14 3062,-7 21 0,3-10 0,0 1 0,-3 9 0,4-14 0,-2 5 0,-3 14 0,0-1 0,0 0 0</inkml:trace>
  <inkml:trace contextRef="#ctx0" brushRef="#br0" timeOffset="2">3210 27 18011,'10'-14'1109,"-3"2"-101,18 108-2882,-15-35 0,-2 8 2393,5 14 0,2 12 0,-2 3-199,-6-20 1,-1 3 0,-2 1 0,1 2-427,0 9 1,-1 3 0,-1 1 0,0 1 392,0 1 0,-1 1 0,0 0 0,-1-1-87,0-6 0,-1-2 1,0 1-1,0 3-115,0-8 0,0 3 1,0 0-1,0-2 1,0-6 9,0 14 0,1-6 1,0 3-133,1-6 1,0 6-1,1-4 1,1-13 36,0-7 0,2-6 404,2 7 1,1-5-405,5 6 1546,-1 4-1546,1-6 0,-4-4 0,0-13 2595,-5-11-2595,0-9 421,-2-7-1765,-1-12-93,-1-5-1857,-1-10-884,-4-44-2034,-9-11 6317,3 5 0,-1 0 0,-4-4 0,2 7 0</inkml:trace>
  <inkml:trace contextRef="#ctx0" brushRef="#br0" timeOffset="3">329 1962 20285,'65'0'984,"0"0"0,20 0 0,6 0-753,-17 0 1,3 0-1,12 0-1010,-14 0 1,9 0 0,6 0 0,2 0 0,-1 0 0,-5 0 852,2 0 0,-2 0 0,-2 0 0,3 0 0,4 0-26,3 0 1,7 0 0,1 0-1,1 0 1,-4 0 0,-7 0 14,11 0 0,-7 0 0,-1 0 0,6 0-132,-19 0 1,5 0-1,2 0 1,-1 0-1,-2 0 1,-5 0 132,16 0 0,-6 0 1,0 0-1,3 0-89,-4 0 0,5 1 0,0-1 0,-4 0 0,-8-1 53,6 1 0,-8-1 0,-2-1-138,-10 1 1,-1 0-1,-5 0 113,12-2 0,-7 1 2,31-3 46,-24 1 27,-12 1 1380,-5 1-1380,-10 1 1834,-12 1-1811,-16 0 828,-9 0-851,-6-2 3364,-3 2-3391,-1-2-46,1 2-2895,-2 0 342,2-3-1043,-11-2-5429,-10-5 9020,-13 1 0,11 3 0,1 3 0</inkml:trace>
  <inkml:trace contextRef="#ctx0" brushRef="#br0" timeOffset="4">523 2848 20604,'68'-12'1019,"-1"0"1,19-1 0,6 3-2567,-16 5 1,5 1 0,4 0 1694,-7 1 1,3 0-1,3 0 1,2 0-50,-9 1 1,3 0 0,1 0 0,1 1 0,-1 0-272,4-1 1,1 1 0,1 0 0,-1 0 0,-1 1 211,-2-1 0,-1 1 1,0 0-1,-1-1 0,0 1-62,15 0 0,-1 0 0,-1 0 0,-1 0 51,-10 0 1,-2 0-1,0 0 1,3 0-159,13 1 1,5 1 0,-2-1 0,-6 1 191,-2 0 1,-5 0-1,0 0 146,16 1 0,1 1 0,-12 1-148,-18-1 1,-5 2 804,7 0 1,-2 1-828,-21-2 0,-1 0 6,12 1 0,-2 0 17,17 2-29,-9-3 6,-18 0 1728,-14-2-1672,-10 1 1977,-6-2-1960,-5 1 1947,-3-2-1992,0 3-16,-4-2-1,0-1 29,-6-1-23,-1 0-2442,-3 0 509,0 2-1886,-5 3-2388,-9 0 6151,-12 5 0,8-6 0,0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886 1 18476,'7'0'2207,"-1"0"-1535,-6 0 3775,0 0-3909,-1 1-62,-6 3-230,-1-1-78,-9 1-50,-7-3-51,-12-1 0,-17 0-33,-15 2 33,-15-1-11,-10 6-331,-3 0 359,2 4 22,8 0 23,14 0-11,16-2 50,7-1-135,23-4 1,3 0-1,19-3-27,1 0-947,3-1 192,3 0-1150,2 0-1624,8 0-2297,3 0 5820,4 0 0,-9 0 0,-2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74 16342,'-8'6'3926,"2"-2"-3007,6-4 386,0 0-812,14-4 45,-2 1-6,18-4-101,4 1-78,11 0-40,10-2-4,9-1-74,0-1-3481,-2 1 3318,-8 1 29,-2 2-56,-21 2 11,-1 1-6,-21 3-5,-2 0-11,-3 0 3397,-1 0-3420,0 0 28,-2 0-3646,0 0 264,11 1-752,4 6 4095,16-1 0,-15 0 0,0-3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1652 94 17132,'7'-7'5511,"-1"1"-4715,-6 6 962,0 0-1141,-98-12-74,37 9-303,-13-3 1,-3 0-1513,-21 6 1440,37 1 0,-2 1-42,-2 3 0,-2 1-34,-9 3 1,-2 1 16,3 4 0,0 1-31,5-1 1,0 1-15,0 0 1,2 0 39,10-3 0,2 1-104,3-2 0,3 0-82,-29 7 82,23-6 0,19-4 0,19-5 1254,8-1-1254,9-2 350,8 0-362,5 0 76,45 7-64,0 7 23,-9-3 0,4 2-23,42 14-209,-42-13 1,0-1 208,0-1 0,0-1 0,44 9 0,-13-3 0,-17-2 0,-20-4-41,-17 2-110,-16 1 112,-18 8 39,-27 16 3,-21 14 0,-10 6-3,6-7 0,-3 3-409,4-3 0,-5 4 0,4-2 415,-11 11 0,5-3 22,5-3 0,3 0-26,8-9 1,4 0-199,10 2 1,7-1 223,6 12 403,44 6-431,41-32 0,-15-19 0,4-2-129,8-2 0,3-1 129,5-3 0,1-3 0,3-1 0,0-2 0,-3-2 0,-1-1 607,-3 0 0,-2-1-607,-7-2 0,-2 0 0,39-5-2828,-18-3 2828,-22 2 0,-15 2 0,-17 4 208,-10 1-208,-8 2 0,-3-1 0,-2 1 3392,0-2-4228,0-1-1785,7-17-2621,2-7 5242,12-24 0,-10 25 0,1-1 0</inkml:trace>
  <inkml:trace contextRef="#ctx0" brushRef="#br0" timeOffset="1">3457 31 19322,'3'-4'3949,"0"1"-2874,-3 3 1233,0 0-1972,-47-9-40,7 6 12,-49-7-28,10 9-11,-13 1-411,41 4 0,-2 2 288,-3 2 0,-1 2-146,-2 5 0,0 3 0,0 2 0,1 0 0,1 3 0,0 0 0,5-1 0,2 1-94,-39 19 94,19-7 0,21-8 0,21-10 0,16-8 0,9-5 514,13-3-514,13 4 100,23 2-100,19 6 0,17 2 0,12 1 0,-45-9 0,1-1 0,47 5 0,-8-1 0,-13 2 0,-16 0 0,-20 1 0,-41 51 0,-32-12 0,-12 4 0,1 7 0,-5 3-575,4-16 1,-4 0 0,3-2 574,-5 4 0,4-2 0,6-4 0,5-2 0,-16 28 0,26-15 0,15-14 0,44 5 0,3-15 0,38 9 0,-2-18 0,5-4 0,1-5 0,-3-5 0,-5-4 1723,-5-2-1723,-3-3 0,-7-1 0,-8 0 0,-8 0-74,-11 0-1220,-5 0-2022,4 0-2363,3 0 5679,5 0 0,-15 0 0,-5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721 37 21164,'-57'-10'306,"0"0"0,4-1 1,5 5-5749,-6 20 5610,-6 13 40,-10 26-562,32-17 0,0 4 530,0 5 1,1 2 456,0 4 0,3 2-490,6-1 0,4 1-23,6-4 1,4 0 188,-1 38 448,34-12 728,15-32 0,8-4-1334,40 14-95,-20-23 0,1-4 28,33-1-45,-4-9-33,-8-6 250,-11-5-452,-11-3-908,-11-2-1002,-4-2-1915,7-26-3575,-4-9 7628,8-28 0,-29 29 0,-6 6 0</inkml:trace>
  <inkml:trace contextRef="#ctx0" brushRef="#br0" timeOffset="1">1560 275 20214,'38'57'939,"1"0"0,-4-5 0,-10-8 30,-20-13-172,-3-8-355,-2-5 86,-5-3-125,-5-3-19,-7-2 53,-5-3-41,0-4-273,1-2-89,1-8 11,0-8-90,-1-11 39,1-7-178,2-3-130,1 1-123,4 2-33,4 1-135,4 4-286,4 1-498,1 0-588,4 2-1171,20-6-1036,7 2 4184,15-1 0,-20 14 0,-7 5 0</inkml:trace>
  <inkml:trace contextRef="#ctx0" brushRef="#br0" timeOffset="2">2589 178 15109,'0'-8'5641,"0"2"-5333,6 3-45,-3 13 600,8 10 33,-4 26-229,3 19-242,0 13-117,0 4-28,-1-2-22,-1-11 22,-2-9 6,1-15-28,-2-13-79,2-11-62,-2-12 23,0-5-5,3-4 10,0-1 113,10-11 61,7-9-84,12-16-55,32-35-141,-11 9-23,-18 20 1,-1 0 17,18-22-28,-3 4-1,-4 5 1,-8 10-1,-9 9-5,-11 14 6,-7 10-6,-10 6-6,-2 6-5544,-3 1 1522,0 1-5667,0 3 9695,-4 2 0,2-1 0,-2-1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24 218 12517,'6'-11'2335,"-2"2"-1567,-4 9 296,0 0 772,0 43-1040,0-10-96,2 16 0,-1 4-145,2 10-186,-1-9 1,0 1-173,0 3-57,0 12-28,-1-23-40,1-8-60,0-7-7,-1-11 29,1-15-29,-2-1-5,2-3-28,-2 0-3153,0-2 492,-6-6-1842,-5-9 4531,-7-9 0,6 7 0,2 2 0</inkml:trace>
  <inkml:trace contextRef="#ctx0" brushRef="#br0" timeOffset="1">11 58 13855,'0'7'1658,"0"-1"-1064,0-6 1304,0 0-1399,7 6 5,-3-5-61,4 5-174,-7-6-73,-1 2-2364,0-2 0,0 2 1</inkml:trace>
  <inkml:trace contextRef="#ctx0" brushRef="#br0" timeOffset="2">676 469 20867,'0'-13'628,"3"2"-371,6 11 164,7 0 49,7 0-94,8 0-68,7 0 5,20 0-206,-13 0-40,11 0-6,-22 0-5,-4 0 6,-2 0-28,-3 0-29,0 2 46,-3 0-7,-2 1-44,1 2 6,-8-3 5,0 2-5,-8-3-1,-3 0 7,1-1-7,-3 0 68,1 0-73,-1 2-118,0-2-83,0 3-102,0-2-245,0 2-236,0-2-231,0 3-452,0 1-1222,-1 0-1158,-2 6 3847,-6 4 0,5-5 0,-2 1 0</inkml:trace>
  <inkml:trace contextRef="#ctx0" brushRef="#br0" timeOffset="3">783 850 13844,'-9'2'3556,"1"-1"-2844,8-1 1881,0 0-2134,5-1 17,5-3 12,10 0-129,10-3-18,9 1 40,7-2-73,6 0-22,4 1-68,0-1-39,1 1-61,-4 0-23,-4 2 0,-8 0-44,-8 2 16,-6-1-62,-10 3 35,-4-2-40,-7 2 5,-2 0 40,-3 1-2879,-1 0 1070,-4 0-2392,-15 0-5675,-8 0 9585,-10 0 0,15 0 1,8 0-1</inkml:trace>
  <inkml:trace contextRef="#ctx0" brushRef="#br0" timeOffset="4">1127 124 17456,'-10'72'765,"0"-1"1,0-4 0,0-6-111,-5 7 23,-1 1-118,-3 1-89,-1 1-96,-2-4-5,2-2-118,0-8 5,3-7-61,4-8-106,4-12-28,3-5-6,4-12-56,1-3-68,1-7-72,0-1-3797,0-2 1209,10 0-1355,6-5 4083,11-2 0,-10 1 0,-4 0 0</inkml:trace>
  <inkml:trace contextRef="#ctx0" brushRef="#br0" timeOffset="5">1996 519 14163,'4'0'3893,"-1"0"-359,-3 0-2677,9 77-140,-4-34-2574,0 9 0,0 2 2311,-2-1-29,-3-4 805,0 0-833,-8-3-43,-3-1-114,-7-5-60,-2-2-74,-2-4 3381,-1-6-3369,-1-4 22,1-6-6,1-6-83,2-2-51,0-7-62,0 2-28,0-5-206,-6 2 139,7-2-22,-1 0-12,10 0-448,1 0 40,6 0-415,-2 0-324,5 0-567,-3 0-1691,0-6 3596,-3-21 0,3 15 0,0-14 0</inkml:trace>
  <inkml:trace contextRef="#ctx0" brushRef="#br0" timeOffset="6">2026 1 21657,'0'64'975,"0"-11"-913,0-48-62,0 0-459,0-3-1021,0 1-1634,0-2-1170,0 4 4284,0-1 0,0-1 0,0-1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372 1 14230,'-15'7'2739,"3"-1"-908,12-6-1012,-78 100-63,42-46-434,-14 15 0,1 3-491,13 7 797,4 8-292,18-38 0,2 0-51,1 1 1,2 1 16,2 2 1,3-1 13,0 0 0,2-1-106,2 0 0,2-1 132,10 48 28,7-2-141,13-4-94,5-2 16,3-3-28,2-8-22,1-7-39,1-13-23,-2-11-6,-2-10-16,7-2 17,-17-14-29,3-1-5,-21-15 570,-4-2-637,-3-3 42,-3-1-9806,0 0 0,-2-7 9672,0-6 0,0 3 0,0 0 0</inkml:trace>
  <inkml:trace contextRef="#ctx0" brushRef="#br0" timeOffset="1">807 589 16936,'9'-13'2369,"-2"2"-1590,-7 11 1792,0 0-1810,75 55 1,-33-20-516,9 5 1,2 2 122,3 9-55,0-1-62,1 2-44,-2-4-46,-5 1-5,0-4-62,-6 0-56,-2-5-33,-6-1-1,-4-6-5,-4-6-100,-7-4-410,-5-9-745,-6-4-1271,-3-7-3955,-2-5 1743,-2-9 4738,0-6 0,-1 3 0,0 2 0</inkml:trace>
  <inkml:trace contextRef="#ctx0" brushRef="#br0" timeOffset="2">823 1327 17008,'-7'-1'2448,"1"-1"-1546,6 2-202,56-76-56,-12 29-590,3-9 0,3-2 301,-14 22 1,0 2-62,2-3 0,1 0-84,-1-1 0,1 1-84,-1 0 0,-1 2 98,32-32-39,-10 10 116,-11 8-150,-10 13-16,-9 7 49,-6 8-99,-11 9-23,-4 4 330,-7 6-4851,-1 2 1378,2 2-537,6 7-2846,4 2 6464,5 10 0,-6-11 0,-4 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1378 14762,'1'91'1807,"0"1"0,1 0 0,-1-6 0,0-3 0,0-32-1829,-1-43-281,0-5-374,0-1-371,-3-2-464,0-2-2812,-3-32 615,1-9 3709,0-35 0,1 36 0,3 7 0</inkml:trace>
  <inkml:trace contextRef="#ctx0" brushRef="#br0" timeOffset="1">48 1094 17529,'30'0'-5293,"-2"0"5293,1 0 0,-15 0 0,-2 0 0</inkml:trace>
  <inkml:trace contextRef="#ctx0" brushRef="#br0" timeOffset="2">596 1648 14975,'15'0'2689,"-3"0"-1984,-12 0 1922,0 0-1949,14 101 45,-10-41-666,4 11 1,-1 1 619,-10 4-105,-10-3-164,-7-2-57,-12-5-172,-5-4-45,-2-5 86,1-7-119,-1-6-45,6-10-56,2-8 267,8-9-447,5-6-82,5-6-371,3-2-599,4-3-600,3 0-1249,3 0-1254,3-6 4335,5-5 0,-3 2 0,3-1 0</inkml:trace>
  <inkml:trace contextRef="#ctx0" brushRef="#br0" timeOffset="3">1147 552 17759,'-5'-2'3162,"22"45"0,15 20-2737,8-1-221,3 14 1,2 3-445,-14-36 1,0-3 393,1 3 1,0 0-24,-1-2 1,0 0 109,27 36-56,-3-5 27,-5-7-27,-1-5-95,-5-7-40,-3-6 278,8 2-328,-17-19 117,4 0-318,-19-22-331,-4-3-298,-3-3-172,-3-2-953,-4 0-1176,-1 0-739,-2-6 3870,-8-3 0,6 1 0,-5 1 0</inkml:trace>
  <inkml:trace contextRef="#ctx0" brushRef="#br0" timeOffset="4">903 1665 19860,'46'-72'673,"-1"0"1,0 2 0,1 4-304,-9 18 0,0 3-40,3-2 1,0 1-63,-2 0 1,0 1-48,-1 3 1,1 0-2169,-4 2 1,0 1 2231,31-32-72,-6 6 787,-5 11-922,-9 8-44,-8 14-29,-11 7 1,-9 12-6,-7 5 3364,-5 4-3459,-4 3-197,1 1-464,-2 0-3646,1 0-561,3 0 4963,2 3 0,-2-3 0,1 3 0</inkml:trace>
  <inkml:trace contextRef="#ctx0" brushRef="#br0" timeOffset="5">2434 1461 14314,'7'4'3770,"-1"-1"-2689,-6-3-112,0 0-241,6 95-17,-4-45-344,1 15 0,0 0 445,-3-1-162,-2 0-180,-4-1-44,-6-4-56,-5-7-11,-3-6-130,-2-9-72,0-3-62,-1-8-39,0-2-56,1-6-67,2-3-11,3-5-29,2-3-89,3-4-96,2-1-223,2-2-347,1 0-342,2 0-471,2-9-2229,1-22-5117,2-10 9021,2-20 0,-2 29 0,2 5 0</inkml:trace>
  <inkml:trace contextRef="#ctx0" brushRef="#br0" timeOffset="6">2511 1094 17300,'4'-2'2576,"-2"0"-1142,-2 2-1434,2 22-291,0-12-986,3 20-2661,1-21-3366,3-1 7304,1-5 0,-4-1 0,-2-2 0</inkml:trace>
  <inkml:trace contextRef="#ctx0" brushRef="#br0" timeOffset="7">2852 1 13121,'9'0'3669,"-2"0"-2678,-7 0-33,48 95-56,-18-39-1187,4 14 1,1 4 934,7 13-309,-22-38 1,-1 2 64,1 3 1,-2 1-55,-2 2 1,-1 1-76,-1 2 1,-2-1-18,-3 1 1,-2-1-65,-1-2 0,-1 0-34,-3-2 0,-1 0 12,0-4 0,0-1 196,-1 45 151,-8-8-269,-2-6-117,-11-7-79,0-7-12,-3-10-44,4-10 0,2-12 88,4-9-440,4-11-186,3-5-325,4-7-2061,-1-1-235,0-2 3206,-6-6 0,6 5 1,-2-5-1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14706,'0'-11'2566,"0"2"-1710,0 9 1111,0 0-7000,13 12 5895,-2 15 1398,13 25-1616,-4 22-291,2 19-191,-9-42 0,-1 1 279,-1 3 1,0 1-299,1-4 0,-1 0-31,-1-2 0,0-2 101,10 35-62,-1-15-28,-2-16-5,-2-17 3139,-2-10-3178,-3-13 417,3-6-429,-6-5 373,3-1-474,-2-3 28,5-6-27,6-10 27,9-9-44,6-9-17,6-2 16,-1 0-94,9 1-7,-16 19 29,3 3-6,-15 20 129,-2 14 50,4 13 34,0 13-50,0 6 16,-1-4-44,-2-5 44,-3-10 17,-2-10 12,-3-9 89,-2-7 6,-3-4-56,1-1-40,-4 0 12,5-6 61,1-7 118,19-42-191,0-4-50,-7 11 0,1-2 17,13-43-279,-17 43 0,-1-2 236,0 0 1,-1 0-3,0 1 0,-1 0 12,14-43 21,-5 14-27,-2 16-1,-9 19 1,-1 17 61,-9 12 0,0 9 1,-3 4-18,0 3-3536,2 0 680,0 0-1619,8 4 4425,13 8 0,-9-5 0,5 3 0</inkml:trace>
  <inkml:trace contextRef="#ctx0" brushRef="#br0" timeOffset="1">1765 976 13429,'0'-5'3288,"0"0"-1955,0 5 1294,0 0-1697,0 92-235,0-37-362,0 9 0,0 1 306,0-1-203,0-4-189,0-10-107,0-8-101,0-9-28,0-12-5,0-7-6,0-9 0,0 0-252,0-5-2795,0 2 117,-4-27-5127,-2-8 8057,-4-31 0,5 30 0,0 3 0</inkml:trace>
  <inkml:trace contextRef="#ctx0" brushRef="#br0" timeOffset="2">1802 525 15872,'0'17'1590,"0"-4"-1215,0-13 68,0 0-527,5 25-1423,6-3-5385,7 20 6892,6-12 0,-10-14 0,-2-4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30 18324,'-2'-16'1866,"1"2"-1497,1 16 107,0 10 174,0 12 107,0 16-309,0 15-101,0 10-61,0 8 22,3 4-40,2 0-32,2-4-12,2-1-45,-2-5 6,3-6-62,-3-7-11,1-8-67,1-9-96,1-9 46,0-14-57,3-5 56,2-9 6,6-6-84,9-7-50,11-13-96,6-11-10,3-5 66,0-3 90,-7 4 0,-8 9-50,-10 11-34,-10 11-12,-6 5 180,-2 5 12,-2 12 94,3 8-5,1 12-34,1 6-22,0-1 28,-2 0 5,0-7 79,-1-5 11,0-8-34,-1-7 269,5-5-279,-1-7 10,3-10-16,1-13-40,2-17-38,7-17-7,2-11 1,2-11-15,-9 20 1,-2 0-20,7-31-350,-10 34 1,-1 2 349,-2-10-155,0 14 155,-5 14 0,-1 15-34,-1 8-33,-3 10-57,1 2-4605,-1 3 910,6 0 3862,9 0 0,-6 0 0,5 0 0</inkml:trace>
  <inkml:trace contextRef="#ctx0" brushRef="#br0" timeOffset="1">1381 816 13032,'0'5'3562,"0"0"-2750,0-5 470,0 0-732,3 14-46,-1-8-67,1 10-57,-1-12-111,-1 1-67,0 1 89,2 3-17,-1 4 85,1 2-6,0 7-22,1 3 50,-3 6-62,1 5 11,-2 2-61,0 2-34,-6 2 6,-3-2 179,-23 21-252,3-14-34,-17 11-16,6-20 67,-17 5-117,13-15 21,-8 0-10,22-18-23,5-4-51,5-4 1,4 0-6,2-2-45,6 0-123,1 0-157,6 0-3574,-1 0 1839,2-11-2007,5-3 4067,0-16 0,1 14 0,-2 0 0</inkml:trace>
  <inkml:trace contextRef="#ctx0" brushRef="#br0" timeOffset="2">1548 287 16051,'0'8'2677,"0"-2"-2010,0-6 89,0 0-756,0 3-303,0 1-693,0 2-887,0 1-1472,0 3-6476,0-2 9651,0 3 0,0-6 1,0-2-1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12 16454,'0'-6'2526,"0"2"-1876,0 4 817,0 0-1058,3-2 420,3 8 123,5 13-145,4 20-169,0 25-11,2 18-172,-4 12-212,-6-43 1,-1 0-51,-2 0 0,-1 0 76,4 47-123,-4-8 22,2-11-34,0-10-28,2-10 29,-1-10-51,1-8-34,-2-11-5,0-5-39,-2-7 5,1-6-6,-2-2 7,-1-5 21,1-1-33,-2-3-6822,1-1 3439,-4-7-3019,-6-6 6402,-7-9 0,5 9 0,0 1 0</inkml:trace>
  <inkml:trace contextRef="#ctx0" brushRef="#br0" timeOffset="1">0 623 20224,'80'0'847,"-1"0"1,-3 0 0,-5 0-126,20 0-598,-3 0 363,-6 0-128,-11 0 53,-11 3-233,-16 0 12,-10 3-91,-13-2-10,-7 0 22,-7-2 226,-2 0-215,-4-2 95,1 0-167,-2 1-51,0 0-151,0 2-376,0-2-381,0 1-8923,0 0 9744,0-16 1,0 11 0,0-10-1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1548 392 20671,'0'-6'2051,"0"0"-1346,0 5 533,0-4-768,-5 0 18,-5-1-90,-7-1 11,-6 1-157,-3-5 151,-20-4-269,7 1-22,-19-4-11,8 4-28,-8 2 11,-8 1-37,12 7 1,-4 1-42,-35-2-167,31 4 0,0 1 195,-33 1-1,2 8-27,-2 5 28,5 8 10,3 3 7,8-1-12,10-1-22,-7 8 16,28-12-27,-3 5 44,31-14-5,9-3-11,6-4-29,3-2 1,2-1 355,12 2-361,9 3 33,22 3 6,17 7-5,19 1 16,13 3-47,-41-10 0,0 0-451,2-1 0,0 0 451,-2-1 0,0 0-300,15 1 1,-2 0 296,21 1 0,8 4-6,-56-7-128,-17 7 16,-11 1 959,-22 14-729,-14 10 398,-30 17-488,21-19 1,-2 2-278,-7 3 0,-1 1 255,-1 2 0,0 0 6,2-3 0,1-1-4,4-3 1,3-1 3,-25 26-6,16-11 0,12-7-56,14-10-23,10-4 29,7-8 50,8-3 0,11-3 95,13 0-11,18-2 6,13-1-23,15-3 0,12-5-42,-37-3 1,0-1 107,2 0 1,2-2-134,23-7 0,1-2 0,-22 4 0,-1-1-144,14-6 1,-4-1 143,6-5-277,-16 6 277,-17 1 0,-11 4 0,-16 4-353,-5 1 353,-6 3-1169,0 0-1788,8-3-1680,3-5 4637,7-6 0,-7 5 0,-2 0 0</inkml:trace>
  <inkml:trace contextRef="#ctx0" brushRef="#br0" timeOffset="1">2453 255 16213,'-3'0'3120,"0"0"-7016,3 0 4893,46 91 123,-11-20-518,2 4 0,2 5-362,-12-21 1,-1-2 362,1-1 1,0 0-349,-2-1 1,0-1-49,0-6 0,0-1 163,19 37-113,-4-13-22,-7-13-22,-7-12-22,-7-12-12,-5-11-6,-4-8 2834,-4-9-2834,-1-3 1435,0-3-1462,-1 0 421,1 0-499,-2 0-12,-1 0 1,1-1-57,-1-4 0,2-5 0,6-11 0,8-14 0,9-21 0,13-26-181,-14 26 1,1-4 180,3-6 0,0-1-782,5-10 1,0-1 781,-1 1 0,-1 1 0,-2 6 0,0 1-232,0 2 0,-2 3 232,-5 11 0,-1 4 0,17-36 0,-11 28 0,-13 22 287,-6 18-287,-7 10 1529,-1 4-4352,-2 3-185,7 3 3008,19-1 0,-13 1 0,11-1 0</inkml:trace>
  <inkml:trace contextRef="#ctx0" brushRef="#br0" timeOffset="2">3941 1455 14734,'7'-8'5014,"-1"2"-4370,-6 6 1551,0 0-5371,0 84 3971,0-24-365,0 6 0,-1 2 58,-3 19-159,-1-5 29,-2-10-39,2-10-106,0-14 2974,2-9-3120,1-14 850,1-9-917,1-8 79,0-4-331,0-3-1041,0-1 189,0-7-929,0-10-1333,4-39-4256,3-13 7622,-1 18 0,0 1 0,1-5 0,-1 9 0</inkml:trace>
  <inkml:trace contextRef="#ctx0" brushRef="#br0" timeOffset="3">4044 1050 22015,'0'36'-750,"0"-5"-1372,0-13-2556,0-1 4678,0 4 0,0-11 0,0-2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1 505 15748,'0'9'2532,"0"-1"-1966,0-8 22,0 0 420,6 0 67,-3-2-582,3 2-22,-5-2-1,-1 1 813,0 0-1076,0-2-22,0 3 1395,0-1-1580,3 4 5,3 6 85,2 8-29,5 12 46,-1 4 10,3 9 35,-1 5 44,-1 5-23,-1 6 6,-1 3-95,-1 1 56,3 16-106,-2-25 50,7 21-34,-9-46-16,2 3 0,-7-25 16,-1-2-44,-3-3 89,2-1-84,-1 0-11,-1 0-6,3 0-38,-1 0 10,3-6-5,3-4-45,9-13-45,6-9-28,9-9-5,5-3 61,-1 3 45,-3 5 6,-6 11 5,-9 9 11,-5 8 1,-7 4-23,-2 3-28,-4 1-62,3 1 146,-1 14 129,2 10-12,0 20-5,-1 7-11,1 7-34,-2-2-27,1-4-29,1-7 45,-1-11-51,0-9 7,1-12-7,-1-6 62,0-7-27,2-1-35,3-3 62,6-9-11,24-37-50,-1-4-3,-9 12 0,1-2 2,18-31 1,3-5-6,-4-2-725,0 1 725,-7 5-41,5-5 47,-21 32 39,0 4-12,-18 33-27,-4 7 39,1 3-4740,-2 1 1520,0 4-1179,0 17-2737,0 6 7091,0 16 0,0-21 0,0-2 0</inkml:trace>
  <inkml:trace contextRef="#ctx0" brushRef="#br0" timeOffset="1">1224 1414 20621,'-4'56'526,"1"0"1,-3 36-202,6-68-22,0-9-118,0-6-185,0-5-79,0-3-106,1-1-101,1 0-78,0 0-224,1 0-459,-3 0-499,2 0-1350,1-12-4109,2-5 7005,2-14 0,-2 13 0,-2 3 0</inkml:trace>
  <inkml:trace contextRef="#ctx0" brushRef="#br0" timeOffset="2">1251 906 16364,'-4'11'2263,"1"-2"-1814,3-9 55,0 0-504,-2 21-476,2-14-964,-1 15-1619,2-20-934,5-1 3993,5-1 0,-3 0 0,-1 0 0</inkml:trace>
  <inkml:trace contextRef="#ctx0" brushRef="#br0" timeOffset="3">1314 4 13491,'4'-2'3226,"-1"0"-1221,-3 2-1455,43 0-170,-16 0-55,37 0-50,-28 0-23,-2 0-79,-4 0 29,-6 3 55,-6 2 96,-8 5 78,-4 5 203,-4 2 10,-2 6-319,-9 3-141,-1 5-55,-8 3 39,3 3 151,2 13-190,5-13-17,4 9 6,8-17 72,7-2-44,7-4-40,4-3-22,3-5-84,-1-2-145,1-4-410,-2-2-621,4-1-689,-4-2-1871,1-1-5355,-7-1 9091,-6-2 0,-6 0 0,-3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54 13345,'10'0'1456,"-3"0"-1248,-7 0-203,2 0-5,-2 0 0,2 0 0,-1 0-5,-1 0 9527,2 0-9388,-2-1 0,0 0 85,0 0-124,0-1-11,0 2-45,0-1-28,0-1-5,0 2-1591,0-2-1165,0-2-2919,3-3 5669,-2-8 0,2 7 0,-3-1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1146 239 21780,'-43'-55'666,"0"0"1,3 5 0,1 10-101,-10 19-191,-6 10-134,-10 4-56,-13 15 16,-14 22-1936,39-5 1,1 6 1818,-6 11 0,2 6-3,-4 11 1,4 7-115,-1 11 0,5 5 75,4 5 0,6 4 11,6 2 1,7 0-12,10-9 0,6-2-744,3-13 0,10 0 904,19 16 0,13-2-32,11-10 1,7-4-169,3 2 1,8-6 97,-3-25 1,7-5 0,-4-7-37,-2-9 1,1-5 406,20 2 0,0-6-421,-22-10 1,-3-5-18,2-4 1,0-4-1,-2-4 1,2-6-9,19-20 0,-2-7-8,-19 13 0,-3-1-14,13-14 0,-5 0 2,3-14 650,-16 7-621,-16 7 2997,-11 7-2998,-10 7-21,-5 3-7,-4 8 290,-1 5-290,0 9 525,0 3-524,0 6 304,0 1-304,0 3-7081,0 0 2550,0-1-2700,0-10 7225,0-3 0,0 1 0,0 2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1325 1246 23237,'-20'-92'1887,"-3"9"-1522,-10 43-242,-11-2-73,-9-2-38,-14 5 44,-8 6 56,-11 12-530,-9 10 437,45 9 1,0 4 56,-3 5 1,-1 6-44,-24 19 1,1 9-31,18-2 0,3 4-1042,-18 19 1,6 6 1038,25-8 0,7 2 16,2 5 1,6 2-14,4 5 0,6 1-1,6 0 1,4 1-27,1-1 1,8 1 65,20 20 0,9-3 17,-6-25 0,5-3-339,17 14 0,8-7 319,-9-30 0,2-7-22,0-3 0,1-4 53,3-4 0,2-4-106,0-5 0,1-4 126,1-2 0,2-5-15,2-1 1,0-6-9,2-5 0,2-9-22,-3-5 0,4-7 0,-4-1-29,10-12 1,-2-4-159,-9 5 0,1-4 0,-7-1 164,-1-8 1,-6-2-21,-6 0 1,-4-2-594,-7 0 1,-6-1 592,-5 1 1,-6 1 264,-4 2 0,-3 0-267,-5 4 0,-3 1-101,-18-38 51,-17 12 50,-20 12-6,-13 8 12,-9 9-6,-4 4 0,2 9 0,5 6 229,11 8-229,14 6 2092,14 6-2092,13 5 1882,13 1-1921,6 2 283,6 0-345,0 0 101,11 0 56,12 0 96,21 8 16,23 1 44,18 6-41,-6-7 0,4-1-107,-17-2 1,1-1-782,24 0 0,-1-2 742,-28-1 0,-5 0 3,-2-1 0,-3 0 34,38 0 5,-16 0 7,-17 0-74,-16 0 0,-14 0 0,-11 0 0,-9 0 0,-4 0-914,-3 0-2485,-7 1-511,-15 4-2050,-8 2 5960,-13 0 0,21-2 0,2-4 0</inkml:trace>
  <inkml:trace contextRef="#ctx0" brushRef="#br0" timeOffset="1">1779 83 17512,'-1'-6'2280,"-1"2"-2022,2 4 291,0 0-325,103-31-79,-56 21 42,16-8 1,-3 5 333,-28 20-229,-15 21-51,-17 24 185,-24 27-497,6-31 0,-4 2 314,-5 0 1,-2 1-34,1-2 0,0-1-225,-15 33 200,17-18 39,14-18 140,18-9-106,17-6-146,13-1-78,19-4-34,7-5 390,7-7-1119,3-6-732,3-4-325,-1-3 1786,-10 1 0,-3-1 0,-7 1 0,29 0 0</inkml:trace>
  <inkml:trace contextRef="#ctx0" brushRef="#br0" timeOffset="2">2040 2793 17227,'0'-11'3209,"0"2"-5342,2 63 0,1 32 2732,0-32 1,1 4-324,-1 15 1,0 10-1,1-6 663,1 6 0,0-6-699,-2-8 1,-1-2-65,0-4 1,-1-1-56,-1-7 0,0-1-71,0-2 0,0-1-16,0 42-34,0-21-134,0-17-1268,0-18-1365,2-18-101,1-39-2560,2-24 6257,-1-41 1,-1 36-1,-3 3 1</inkml:trace>
  <inkml:trace contextRef="#ctx0" brushRef="#br0" timeOffset="3">2227 2616 17647,'68'-8'933,"0"0"1,-5 1 0,-5 2-223,12 3 471,-16 7-185,-21 9-118,-17 12-5,-19 17-347,-24 11-180,-18 11-73,-25 4-173,31-35 0,-1-1-23,-39 26-72,5-12-6,15-12-319,17-13-808,16-9-1622,14-9-842,20-14-3371,17-14 6962,19-17 0,-15 15 0,-2 2 0</inkml:trace>
  <inkml:trace contextRef="#ctx0" brushRef="#br0" timeOffset="4">3447 1938 21770,'79'8'157,"0"-1"0,-6 0 0,-9 1-157,-7 4-33,-7-1-675,-15 1-2003,-14 7-2369,-14 2 5093,-25 8 0,10-15 0,-10-2 0</inkml:trace>
  <inkml:trace contextRef="#ctx0" brushRef="#br0" timeOffset="5">3410 2399 19484,'65'17'45,"0"1"0,-5-3 0,-6-3-1821,4-9-8055,-5-1 9487,-2-2 1,-25 0-1,-10 0 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1571 18 22856,'-6'-6'2784,"-6"0"-7806,-11 4 5436,-18 0 398,-32 1 1,-13 2-729,1 9 0,-8 4-5,2-2 1,-8 1-1,-1 4-9,17 3 0,-1 4 0,1 1 0,6-2-20,4-2 1,5 0-1,0 1-15,-7 2 1,0 2 0,14-4 3,4 2-39,19-7 2838,18-4-3106,47 3 268,55-2-433,-7-5 0,8-1 447,-15-2 1,3-2 0,1 1-13,3-1 0,1 0 0,-1 0 11,-6 0 0,-1-1 0,-3 1-10,14 2 0,-6 0 547,-18 0 0,-5 1-556,16 8-33,-18 7 45,-42 36 36,-32-20 0,-14 4-575,-4 2 0,-8 3 0,-5 1 564,-14 5 1,-7-1 0,-2 2 7,18-12 0,-2 1 1,0-1-1,2 0 28,-15 9 0,2-1 1,5-3 55,-11 9 1,10-6-124,22-15 0,9-2 0,6 8 0,21-6 0,71 27 0,-16-36 0,7-1-269,26 10 1,7-2 268,2-10 0,0-4 0,-3-4 0,-3-3-80,-8-4 1,-3-2 79,-5-2 0,-1-3 0,-7-1 0,-1 0 0,42 0 0,-15 0 1506,-23 0-1506,-23 0-1367,-11 0-1669,-5 0 588,11-13 2448,22-20 0,-21 12 0,7-9 0</inkml:trace>
  <inkml:trace contextRef="#ctx0" brushRef="#br0" timeOffset="1">4562 268 26463,'-78'-24'360,"0"0"0,-15 1 1,-4 9-277,28 15 0,-2 7 0,-2 1-1654,-15 1 1,-3 2-1,-2 3 1626,19-1 0,-1 1 0,0 2 0,1 0 62,-19 7 0,2 0 0,4 1 12,12-3 1,3 0 0,5 0-131,-10 4 0,9-1 908,-18 10-908,32-9 0,25-1 0,121 9 0,-32-17 0,8-3-3,10 0 1,10-2-1,-1-1 3,-8-3 0,-1-1 0,1-1 0,7 2 0,0 0 0,-6-2 209,-1 1 0,-6-1-209,1 2 0,-11 3 0,-17 6 0,-19 38 0,-59 10-294,3-14 0,-9 2 294,-23 3 0,-8-1 737,-2 4 1,-1-1-738,4-4 0,1-1 0,2-2 0,5-2 207,17-12 0,5-1-207,-10 27 0,48-14 0,75-8 0,-9-23 0,10-4-911,-9-5 1,4-2 0,3-2 910,6 0 0,3-2 0,-2-1 0,-3-2 0,-2-1 0,-2-1 6,23-1 1,-6-3-7,-20 0 0,-6-2 531,25-3-531,-20 1 0,-17 3 0,-4 2 3001,-15 2-3001,-11 1 585,-13 2-2512,-7 0-7904,-6 3 8872,-9 1 1,7 0-1,-6-1 1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291 421 16331,'10'0'2806,"-3"0"-1490,13 76-78,-11-14-720,2 2 0,0 5 294,-6 30-459,-4-48 0,-1 0-58,-12 44 142,-7-1-101,-19-8-50,-8-5-84,-8-6-51,4-11-101,3-14-50,12-13-11,10-16-120,8-11-541,7-5-824,4-10-1243,2-39-5459,3-13 8198,4-42 0,-3 46 0,3 7 0</inkml:trace>
  <inkml:trace contextRef="#ctx0" brushRef="#br0" timeOffset="1">509 0 21058,'4'62'-6570,"5"-5"6570,5-20 0,-5-16 0,-2-7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1 365 13194,'9'0'2117,"-1"0"-1232,-8 0 107,0 0 133,9 19-183,-3 1 474,16 42-861,-10-14-6,6 23-78,-10-13-51,0 0-112,-4 1-51,-1-6-44,-3-2-28,0-8-11,0-5-40,0-6-39,0-4-56,0-6-27,0-5-7,0-6 1,0-4-1,0-2-5,0-3-4318,0-1 1573,-6-2-862,-6-22-2100,-5-8 5707,-2-21 0,9 23 0,4 5 0</inkml:trace>
  <inkml:trace contextRef="#ctx0" brushRef="#br0" timeOffset="1">245 4 20145,'3'-2'168,"1"1"-610,0 1-1166,11 3-2598,2 8 4206,10 3 0,-12-1 0,-3-4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1092 116 15636,'-88'23'886,"-1"1"0,0 0 0,1-1 0,-1 1 0,0 0 0,-7 1 1,-3-1-1,3 1 0,14 2 0,22 4-3548,17 13 0,17 4 2813,-13 42-62,20-3 709,48-6-756,-2-42 0,13-3 8,27-8 0,18-6 1,-1-4-51,-13-3 0,-1-3 0,6-2-209,1-3 1,7-1 0,0-2 0,-6-5 208,3-5 0,-5-5 0,-1-2 13,-7 0 0,-1-1 0,-2-2-129,23-11 1,-5-2 67,-15 4 1,-4-1-4,-8 2 1,-1-1 5,-4 2 0,0-2 42,-2-1 1,1 0 2,3-1 0,0 1-6,-5 1 1,0 0-9,5 0 0,-3 1 14,9-1 2144,-6 4-2172,-41 18 701,-8 33-398,-16 9 5,-10 35-540,-20 7 445,15-38 0,-3 0-6,-2-1 0,-3 0-17,-2-3 0,-1-1-22,-1-5 0,-1-2 95,-40 22-112,4-16-39,7-12 11,14-14-140,4-20-72,24-19-135,5-26-101,17-23-17,23-17 134,-6 42 1,5-3-141,23-29 1,9-1 212,-12 20 1,3 2 1287,15-20 0,2 5-1125,-15 30 0,-1 6-17,-1 4 0,1 5 17,34-12 475,-6 21-430,-11 14-45,-5 19 67,-4 15 180,11 54-6,-16-5-151,-18-19 1,-2 2 228,2 31-89,-4-2-23,-7-5-5,0-13-51,-5-11 735,0-14-701,0-9-28,-2-9-28,2-7 11,6-6 106,6-6-27,13-2 33,15-12-106,12-14-146,12-13 0,0-16 0,-2-2 0,-11 1 0,-10 1 0,-11 5 370,-7 7-370,-10 3 0,-3 7 0,-12 11 0,0 6 0,-8 10-3121,0 3-778,4 0-1679,3 0 5578,5 0 0,-5 0 0,-1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1 325 18268,'0'-17'1592,"0"4"-1335,0 13 1081,0 0-458,41 21-84,-2 9-491,1-2 0,3 4-106,-5 2 0,-1 3-87,4 2 0,1 1-12,0 1 1,1 0-48,-2-2 1,-1-1-21,-3-2 1,-1-2 11,26 26-40,-9-8 1,-11-7-1,-4-5-5,-7-3-61,-3-4-208,-5-1-778,-1-4-903,-5 1-1976,-5 0-2398,-6-3 6324,-5 1 0,-1-15 0,0-3 0</inkml:trace>
  <inkml:trace contextRef="#ctx0" brushRef="#br0" timeOffset="1">41 1087 21226,'51'-67'806,"-1"0"1,0 4 0,-1 4-625,-10 18 0,-1 3-28,1 0 0,1 1 14,-2 3 0,1 1 0,34-28-84,-4 9-51,-5 8-33,-8 9 0,-5 8-302,-5 6-672,-3 4-886,1 2 1860,50-11 0,-57 15 0,32-8 0</inkml:trace>
  <inkml:trace contextRef="#ctx0" brushRef="#br0" timeOffset="2">1612 1314 16191,'15'-2'3702,"-4"1"-2571,-11 1 35,0 0-147,2 89-117,-2-44-471,1 12 0,-3 1 264,-9-10-141,-8 1-150,-13-1-152,-8 4-124,-9 0-77,-6 1-51,-2-1 5,0-3-5,7-4-5,5-6-68,9-7-89,8-6-242,10-9-273,5-6-1625,7-6 486,3-12-2087,12-35-483,4-16 4386,10-32 0,-9 41 0,-2 9 0</inkml:trace>
  <inkml:trace contextRef="#ctx0" brushRef="#br0" timeOffset="3">1565 960 16835,'4'-7'2476,"-1"1"-1877,-3 6-196,0 0-459,3-2-728,2 2-2341,14-2-1894,4 2 5019,12 0 0,-16 0 0,-3 0 0</inkml:trace>
  <inkml:trace contextRef="#ctx0" brushRef="#br0" timeOffset="4">2253 41 12886,'0'-7'4016,"0"1"-2750,0 6 1086,0 0-1797,0-9-46,0 5-27,0-7-78,0 9 486,0 1-823,2 1-61,4 0-6,9 10 101,12 15 44,13 25 63,7 26-391,-21-29 0,-1 3 370,0 7 1,-3 3 11,-3 4 0,-3 3-20,-2 3 1,-3 2-46,-4 1 1,-2 0-29,-2-1 1,-2 0 21,-5-3 1,-4-1-14,0-5 0,-3-2-12,-4-4 1,-2-2 13,-2-6 1,-1-1 44,-18 37 6,-4-13 34,-12 4-202,17-28 0,-6 1-28,26-30-218,6-8-247,6-5-2263,3-4 73,2 0-398,6-8-4183,5-7 7264,3-8 0,-4 6 0,-4 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408 64 20436,'-57'-36'1585,"9"8"-1203,31 34-30,-7 18 40,-13 23 45,-10 30-354,19-26 1,2 3 134,-1 7 0,3 1-390,2 7 1,3 1 342,7 1 0,2 1 19,3-1 1,4-1-20,10-4 0,4 0-65,1-5 0,4-2-22,7-5 0,5-4-234,-1-4 0,1-4 156,28 29-6,-5-15-34,-5-14-84,-5-9-638,-4-11-661,-2-9-1115,-2-6-4469,35-47 722,-14-11 6319,-14 4 0,-4-1 0,-4-3 0,-11 8 1</inkml:trace>
  <inkml:trace contextRef="#ctx0" brushRef="#br0" timeOffset="1">1046 181 20294,'41'55'640,"0"0"0,0 0 0,18 23 0,-4-7-262,-18-27 0,-2-3-485,3 2 0,0 1 328,0-1 1,0 0-68,0 0 0,0 0-62,-3-2 1,0-1-51,-1-2 0,-1 1-14,25 32-28,-3-5-118,-4-6-364,-5-5-817,-2-7-591,-4-3-1964,-3-8-4585,-8-5 8439,-9-12 0,-11-8 0,-6-8 0</inkml:trace>
  <inkml:trace contextRef="#ctx0" brushRef="#br0" timeOffset="2">956 1060 21380,'35'-60'478,"0"0"1,-1 0 0,19-24 0,1 10-261,-10 29 1,2 6-9,0 2 1,2 2-85,-4 3 0,0 2 25,35-15 508,-12 10-659,-12 13-45,-10 6-375,-5 6-1037,1 3-1931,17 4-6005,7 1 9393,10 2 0,-33 0 0,-13 0 0</inkml:trace>
  <inkml:trace contextRef="#ctx0" brushRef="#br0" timeOffset="3">2510 1377 15098,'6'0'3523,"-2"0"-2066,-4 0-332,0 0-194,9 94-321,-7-43-392,3 11 1,-1 1 106,-4-8-96,0-11-128,0-8-95,-1-11-6,0-5-258,0-7-884,1-4-3463,0-4-2203,0-28 6808,0-8 0,0 1 0,0 5 0</inkml:trace>
  <inkml:trace contextRef="#ctx0" brushRef="#br0" timeOffset="4">2737 903 16980,'0'-4'650,"0"1"-10481,0 3 9199,46 13 0,-34-9 0,34 9 0</inkml:trace>
  <inkml:trace contextRef="#ctx0" brushRef="#br0" timeOffset="5">3613 1591 21175,'0'82'833,"-1"1"0,-2-5 0,-7-7-5833,-22 17 5527,-18-3-281,-11-7 503,28-41 0,-2 0-724,-14 8 1,0-3-390,-20 15-532,-7 5-924,45-42-194,19-13-2994,22-23 5008,16-17 0,-6 9 0,0 1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 21243,'23'-11'1708,"9"4"-1080,17 19-175,20 10-134,17 19-756,-37-17 0,1 2 577,2 4 0,1 2-28,0 2 0,0 2-1779,0 2 1,-1 1 1784,-2 4 0,-1 1-603,-2 0 0,-2 1 622,-2 1 0,-3 1-221,-2 0 0,-4 1 271,-2 0 1,-3 1-26,-5 2 1,-2 0-4,-3 2 1,-3 1-57,-3 2 1,-4 2-23,-2 0 1,-2 1-38,-2 1 1,-2 0-6,-4-1 1,-3-2-15,-1-1 0,-6 0 36,-17 15 1,-7-1-40,8-18 1,-4-3-20,-13 13 0,-2-5 1972,-24 10-1970,3-12 29,4-16 2953,-7-13-2925,23-14-29,-5-18 939,27-14-1005,5-19 536,10-12-548,6-9-5,7-7 22,16 15 0,6 0-6,15-27 34,-5 27 0,5 4 0,22-6 6,1 11 28,0 15-1,0 8 1,-3 11 33,1 5 34,-6 4 22,-2 0-4,-6 1-119,-8 6 0,-4 0 0,-9 5 0,-5-4 0,-7 0 0,-4-1 0,-4-2 0,-3-1 0,-1-1 0,0-3 0,0 1 0,2-1 0,-2 0 0,3 0 0,-1 0-1065,1 0-1658,3 0-2429,0-4-4679,2-5 9362,-4-1 0,-1 1 0,-3 5 0</inkml:trace>
  <inkml:trace contextRef="#ctx0" brushRef="#br0" timeOffset="1">1551 2372 14622,'6'0'3417,"-2"0"-2656,-4 0 2337,0 0-2106,0 49-68,0-8-297,-3 49-89,-5-18-73,-9 10-95,-8 2-34,-7 1-34,-6-4-95,-3-6-56,-2-11-33,1-9 16,3-13-38,7-9-46,6-11-44,9-7 27,1-6-128,9-5-252,-1-1-308,6-3-152,-1 0-5,3-6-471,-3-4-437,2-12-452,0-21 2172,1-41 0,0 37 0,0-15 0</inkml:trace>
  <inkml:trace contextRef="#ctx0" brushRef="#br0" timeOffset="2">1762 1851 16325,'14'-13'3103,"-2"3"-2251,-12 10 1091,0 0-1377,-13 17-185,8-8-96,-9 12-100,13-15-90,1-3-89,0 1 28,0-1-34,-2 0 0,2 1-773,-1 3-611,1-2-1635,0 6-2324,0-6 5343,0 2 0,0-4 0,0-1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64 21909,'-4'-24'2297,"1"4"-857,3 14-1093,0 0-95,0 3-11,0 0-62,0 3-78,0-2-29,2 2-10,-1 0-56,4 0 44,0 0 135,20 0 33,2 6 12,24 8 11,6 11-96,12 10-10,10 10-35,-17-7 1,1 3-65,-13-8 1,-1 1-304,16 11 1,-1 2 308,-19-11 0,-2 1 34,0 0 0,-2 2-76,0 2 0,0 1 0,-3 0 0,-1 1 0,-1 0 0,-2 2 0,-2-1 0,-3 1 0,-2-1 0,-3 1 0,15 45-303,-9 1 303,-13 0 0,-8 3 0,-5-27 0,-5 0 0,-3-16 0,-3-1 0,-2 13 0,-3-1 0,-27 18 0,-14-5 0,-12-1 0,26-39 0,-2 0 0,-3-2 0,0-2 0,-2-3 0,0-1 0,-42 16 0,36-25 0,1-4 0,-20 1 0,-4-6 0,40-23 0,13-9 0,11-24 566,7-12-566,14-14 0,12 14 0,6-2 0,-3 14 0,3 1-354,15-14 1,4 4 353,-10 19 0,0 6-578,40-25 578,-3 13 0,-4 10 0,-7 12 0,-6 7 0,-4 9 0,17 2 0,-20 4 0,13 4 0,-31 4 963,-4-1-963,-11 4 643,-4-7-643,-8 3 0,0-3 0,-5 0 0,1-1 0,-1-1 0,0-3 0,0 2-248,2-2-1393,4 0-3036,22-8-2380,10-6 7057,25-15 0,-30 12 0,-2-2 0</inkml:trace>
  <inkml:trace contextRef="#ctx0" brushRef="#br0" timeOffset="1">1745 2250 13015,'3'-2'2560,"0"0"1506,-3 2-3052,0 24-270,0 1-167,0 28-33,0-6-135,0 5-107,0-4-89,0-2-90,0-5-22,0-7-22,0-6-23,0-8-51,0-5 34,0-6-27,0-4-12,0-4-3221,0-1 1059,0-7-2386,0-10 4548,0-14 0,0 12 0,0-1 0</inkml:trace>
  <inkml:trace contextRef="#ctx0" brushRef="#br0" timeOffset="2">1835 1738 20252,'0'6'224,"0"-2"-824,1-1-2133,9 1-2163,4 3 4896,8-1 0,-9-2 0,-3-1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7 100 20296,'85'-10'763,"0"0"1,-5 0 0,0 0-3236,1 0 1,-4-1 2611,-17 3 0,-1 1-54,14 0 1,-2 0 1434,12 1-1465,1 4 809,-31 0-865,-4 2-11,-33 0-465,-9 0 2165,-4 0-5946,-27 9-5574,-9 4 9414,-33 10 1,31-9 0,-1-3 0</inkml:trace>
  <inkml:trace contextRef="#ctx0" brushRef="#br0" timeOffset="1">0 448 21181,'71'0'683,"0"0"1,-4 0-1,-4 0-492,16 0-96,-2 0-95,-10 0-342,-8 0-1495,-6 2-6652,-11-1 8489,-2 3 0,-20-2 0,-7-1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1689 262 15564,'9'-6'4161,"-2"2"-2845,-7 4 1630,0 0-2184,-16-12-213,-5 4-196,-23-11-146,-11 8-95,-30 0-964,25 7 1,-6 1 867,-19 1 1,-6 3-14,21 3 1,-2 2 0,-1 1 13,-1-1 0,-1 2 0,1 1-1,6 2 1,1 2 0,4 0 58,-16 3 1,7 0-1405,16-2 1,4 0 1412,-25 9 28,11-1-45,7 0-67,15-5 0,16-2-202,21-1 1368,27 2-1082,25 10 17,29 3 1414,-26-11 0,3 1-1468,7 0 1,2 0-328,6 0 0,1-1 338,2 0 1,3 1 0,24 4 0,-1 0-56,-27-6 0,-3 0 2,14 5 1,-6-1-1,-6 5-159,-29 0 166,-19 4 88,-43 17-47,-9-11 1,-10 3-754,-27 17 1,-10 3 701,16-14 0,-3 1 0,-2 1-385,-4 2 0,-2 1 0,3-1 383,7-7 0,3 0 0,3-3 39,-13 10 0,7-3-163,15-11 0,6 0 174,-16 20-11,11 1-33,23-5 102,12 1 15,55-4 225,43-13 0,19-7-277,-9-6 1,7-5-72,-28-5 0,7-1 0,0-2 0,-4-2 0,1-2 0,-4-3 0,-2-1 0,24-2 0,-4-3 0,-18 1 0,-4-2 0,-15-1 0,-2 0 0,41-11 600,-33 5 0,-1 0-600,20-4 839,10-4-839,-60 13 0,-17 4 0,-8 1 1388,-4 2-1546,0 0-1222,5-4-2860,23-23-5591,8-9 9504,27-25 0,-31 28 0,-2 4 1</inkml:trace>
  <inkml:trace contextRef="#ctx0" brushRef="#br0" timeOffset="1">4680 64 17686,'7'-3'3999,"-1"0"-2693,-6 3 1718,0 0-2447,-37-21-79,2 11-162,-54-12-218,35 18 0,-5 4-371,-21 6 1,-7 4 339,18-2 1,-3 1 0,0 2-683,-4 4 1,0 2 0,1 0 693,5 0 0,2 0 1,2 0-100,-14 7 0,7-1-77,17-4 1,5-1 76,-20 10 0,16-3 0,13-3 0,16-2 564,13-2-564,32 0 0,25 7 0,37 2 374,-27-10 0,4 0-374,6-2 0,3 0 0,2-1 0,0-1 90,-3-2 0,-1 1-90,6 3 0,-5 2 0,10 13 0,-10 19 0,-72 7-243,-17-14 0,-10 2 243,-5 4 0,-9 3 0,-14 6 0,-10 4 0,4-4 0,-1 3 0,0-2 0,7-5 0,-4 2 0,9-5 0,14-8 0,8-1 0,3 10 0,10 0-1886,16 21 1886,43 9 0,3-52 0,10-6-362,7 0 1,5-3 361,10-1 0,4-4 0,0-4 0,0-3 0,-2-2 0,-1-3 0,1-1 0,-2-2 0,-9-1 0,-2 0-841,-5 0 1,-2-1 840,28-3 0,-28 0 0,-22 1 0,-18 3 2015,-9 1-4026,-4-2 2202,-2-6 0,0 5 1,0-4-1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3987 20604,'12'-43'1675,"4"-7"-6685,1-2 5547,9-21-50,6-20 102,-10 32 1,1-4-397,3-14 0,2-6-113,-5 17 0,2-4 1,-1-1-137,4-10 0,-1-2 1,1-1 100,3-6 0,1-2 0,1 1-23,0-1 0,0 0 1,1 2-133,-2 6 0,1 2 1,1-2 111,-3 15 1,1-3 0,1 2 0,-2 5 13,11-24 1,2 2-4,-3 6 0,4-4 1,-3 10 2,-6 11 1,0 4 754,13-24 0,1 0-754,-9 17 0,1 2-12,1-2 1,2 1-4,0 0 1,2 2 0,0 3 0,3 2-3,1 1 0,3 2 0,1 3 0,2 2-3,1 4 0,1 3 0,0 4 1,1 2-1,-2 6 0,0 3-14,-6 5 1,0 3 502,43-7-547,-18 16 61,-12 15 84,-14 23 22,-10 16 90,-14 22-39,-13 11 128,-12 9 214,-28 10-253,4-43 1,-6-1 191,-16 8 1,-8-1-269,-3 0 1,-6-2-28,-10 3 0,-4-1-121,0-3 1,-1-4-23,2-5 0,1-4 0,-1 0 0,1-3 0,8-8 0,2-3 0,4-2 0,2-1 0,-38 6 810,24-11-810,20-11 37,19-4-37,11-2 1479,13 0-1479,3-3 1081,5 0-1081,0 0-158,0 1-2418,0 2-1143,-4 2-1731,-2 6 5450,-5 2 0,5 0 0,0-3 0</inkml:trace>
  <inkml:trace contextRef="#ctx0" brushRef="#br0" timeOffset="1">1464 3268 14387,'-6'-2'2347,"2"1"-1804,4 1 1648,0 0-1021,0 28-353,0 3-268,0 30-66,0-4-159,0 0-100,0-2-61,0-9-57,0-6-27,0-12-23,0-6-23,0-9-22,0-6-5,0-4-1844,0-3-1141,-2-9-880,-10-35-4372,-4-15 8231,-10-38 0,12 46 0,4 7 0</inkml:trace>
  <inkml:trace contextRef="#ctx0" brushRef="#br0" timeOffset="2">1377 2840 15233,'17'-5'2890,"-4"0"-2353,-13 5 909,0 0-1569,4 0-476,1 0-2017,7 9-1042,-1 5 3658,5 9 0,-8-9 0,0-3 0</inkml:trace>
  <inkml:trace contextRef="#ctx0" brushRef="#br0" timeOffset="3">2082 3379 20845,'19'79'607,"-1"1"0,0-5 0,-6-7-210,-12 5-61,-10 1 51,-6-2-40,-12-3-50,-3-9-28,-1-6-107,0-11-95,2-10-67,5-9-33,3-11-847,6-6-973,-1-9-847,3-21-913,4-42-1047,4-26 4404,4 26 0,2 3 0,0-7 0,0 12 0</inkml:trace>
  <inkml:trace contextRef="#ctx0" brushRef="#br0" timeOffset="4">2085 2760 17115,'12'0'2190,"-3"0"-2223,-9 0-18,4 11-420,0 0-1691,10 12-6422,0-2 8584,5-4 0,-8-7 0,-4-6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1112 255 20951,'-25'-72'1429,"-2"10"-6820,1 45 5564,-6 2 1432,-6 5-1555,-9 5 124,-13 2-65,2 15 0,-3 6-53,9-2 1,-1 3 27,-23 15 0,1 5 22,16-1 1,4 4-236,-1 4 1,3 3 198,3 2 0,3 6 17,-3 26 0,8 4-29,15-23 1,7 3 109,7 3 0,4 7 0,8-9-87,12-9 1,6-4-29,6 17 0,6-6-14,3-26 1,3-5 16,42 27 6,7-12-264,8-18 331,5-12-70,-47-15 0,2-2 19,2-5 0,0-4-14,3-4 1,0-6-20,1-3 0,1-8 3,-4-6 1,3-6-1,-4-1-23,6-7 1,-2-3 6,15-19 0,-7-3 13,-29 19 0,-8-1-12,-7-1 1,-4-2 196,-5 4 1,-7-1-189,-13-19 0,-8 2-37,-1 20 1,-5 3 1412,-10-13 1,-9 5-1397,-17 11 1,-4 8-6,16 9 0,-2 2 173,-15-6 0,0 3-128,-15-2 5,10 7 39,13 6 1436,18 5-1469,13 6 5,13 2-27,5 2-51,5 1-17,3 0 220,13-1-102,17 3 16,29-2 51,26 2-233,-31 0 1,2 0 128,8 0 0,2 0-30,3 0 0,4 0 33,-9 0 0,5 0 0,-4 0-44,5 0 0,-1 0-23,15 0 0,-5 0 0,-4 0 0,-23 0 0,-22 0 0,-16 0 0,-11 0 0,-5 0-729,-1 0-1797,-1 3-1938,-5 4-5367,-3 4 9807,-6 0 1,7-4-1,1-2 1</inkml:trace>
  <inkml:trace contextRef="#ctx0" brushRef="#br0" timeOffset="1">1857 1786 14057,'17'-2'3047,"-4"0"-1810,-13 2 58,0 0-86,2 85-391,-2-27-423,1 6 0,0 2 199,-1 14-141,-3-8-83,-1-7-113,-1-11-72,1-12-50,2-8-79,1-10-23,-2-6-27,3-6-1,-2-5-5,2-4 0,0-2-2178,0-1-852,0-35 3030,8-53 0,-6 33 0,5-24 0</inkml:trace>
  <inkml:trace contextRef="#ctx0" brushRef="#br0" timeOffset="2">2008 1311 21024,'5'17'-2172,"6"5"-7659,-1 1 9550,10 2 0,-10-11 1,1-5-1</inkml:trace>
  <inkml:trace contextRef="#ctx0" brushRef="#br0" timeOffset="3">3949 378 18453,'3'-62'754,"0"-1"1,0 5-1,-2 9-99,-1 17 6,-6 2-111,-1 8-225,-9 1-135,-3 6-56,-6 3-38,-6 4 10,-9 4 12,-13 3-74,-14 10 63,-15 14-1736,36-6 0,-2 7 1811,-26 24 0,1 8-207,19-11 1,2 2 85,-18 22 1,7 3-14,27-17 0,7 4 120,-1 28 0,7 3-31,8-23 0,5 0-298,0 20 0,8-3 261,10-30 1,4-4 84,21 44-90,19-14 12,9-12 3027,4-12-3048,-17-29 1,2-5 98,28 2-87,-27-12 0,1-5 25,25-17-44,6-15-60,-38 4 1,-1-5-20,2-6 0,-1-5-12,0-3 1,-2-4-14,0-3 0,-4-4-397,-2-2 0,-3-1 354,-4-3 1,-3 0-6,-5 0 1,-4 0-113,-4 2 1,-3 1 49,0-45 0,-10 41 1,-5 2 129,-9-18 5,-13-8 0,-6 42 680,-3 5-680,-3 6 101,-13 0-62,17 11 1175,-4 2-1114,26 9 281,6 4-213,5 1-78,4 1 78,12-1 0,16 2 101,27-3-23,24 0-179,-31 1 0,2 0-182,7-1 0,2-1 148,1 2 1,0-1 2,0 1 1,-2 1 27,-4-1 0,-1 1 88,39 1 4,-18 0-4,-17 0 27,-11 0-66,-20 0-113,-9 0 0,-15 0 0,-5 0 315,0 1-315,0 1-259,0 0-755,0 1-1506,0-1-1815,0 2-5496,0 2 9793,0 0 1,0-2-1,0-1 1</inkml:trace>
  <inkml:trace contextRef="#ctx0" brushRef="#br0" timeOffset="4">4718 1665 15608,'0'-3'3002,"0"0"785,0 3-2790,55 75-34,-34-14-490,10 5 0,-3 6-120,-21-15 1,-7 0-1301,-1 7 0,-4 1 1207,-4 5 1,-6-1-76,-4 1 0,-4-2-70,-8 0 1,-4-1-46,-1-4 0,-4-2-28,-1-4 0,-1-2-17,1-5 1,-1-3-122,4-5 0,-1-4 102,-28 23 27,15-17-27,13-18-6,12-13 1375,6-9-2142,5-17 164,3-17-2492,7-29 1,4-11 609,1 13 1,3-3 2484,3-35 0,2 6 0,1 10 0,4 20 0</inkml:trace>
  <inkml:trace contextRef="#ctx0" brushRef="#br0" timeOffset="5">4969 1288 14591,'2'60'-3282,"-1"-1"-3045,5-33 6327,3 3 0,-1-13 0,-1-6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 44 22828,'-5'-22'1008,"5"4"-834,10 16-6,10 1-51,11 1 51,16 10 73,21 14 5,-5 11 1,11 14 0,-5-1-124,2 4 0,1 5-727,-13-11 0,6 6 0,0 2 1,-9-2 703,-5 3 1,-8-1 0,0 2 14,2 8 1,-1 3 0,-3 1-281,-1 2 1,-3 0 0,-3 1 240,-4-3 1,-3 1 0,-3-3 18,6 19 0,-7-4-3,-10-16 1,-5-3-12,-2-9 0,-3-2 87,-3 39-28,0 5 70,-13-35 0,-5-2-30,-15 28-135,0-35 0,-6-4-45,-35 5 0,31-27 0,-2-4 0,-3-3 0,-2-3-656,-47 5 656,5-11 0,14-16 739,15-13-739,18-38 0,21 6 0,21-22 0,31 22 0,21-3 0,23 5-284,12 1 284,5 11 0,0 9 0,-9 9 0,11 12 0,-33 3 0,1 5 0,-38 0 3252,-9 0-3252,-7 2 0,-4 0 0,-1 1 424,0 0-424,0-1 0,0 0 0,0-1-785,0 0-1921,9 0 2706,18-13 0,-11 9 0,9-9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61 456 20627,'-7'89'920,"0"0"1,-1-4-1,2-8-343,-1 14-196,-2-6-157,4-16-107,0-11-4363,4-17 4246,-2-10 860,2-11-994,0-8-695,1-4-863,0-6-1366,0-19 3058,0-48 0,0 32 0,0-28 0</inkml:trace>
  <inkml:trace contextRef="#ctx0" brushRef="#br0" timeOffset="1">94 1 19608,'66'35'-2024,"-3"-5"1,-39-21-1,-3-3 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21343,'20'-9'538,"6"4"-331,7 26 248,20 16-892,-17-4 1,2 5 663,11 12 0,6 8 51,5 13 0,5 11 0,-3-3-733,-14-16 0,-2-3 0,1 4 518,-2-3 0,2 4 0,-1 1 0,-5-3 53,-4 8 0,-4-3 0,-3-2 235,4 12 0,-3 0-161,-1 15 1,-5-1-4,-12-27 1,-5-1 139,-4 14 1,-6-1-227,-5-22 0,-5-2 8,-4 10 0,-6-5 26,-39 7-18,-15-11-33,30-31 0,-2-2-37,-2-2 1,-2-2-20,0-3 0,1-1 124,-43 2-57,17-7-39,22-8-56,20-14-241,19-31 191,22-2 44,16-25-78,17 19 78,10 1-5,0 6 6,-4 8-1,-7 11 538,-3 4-526,-14 14 1753,0 2-1703,-13 7 487,0 0-509,-2 0-29,0 0 7,-4 0-12,2 1-90,-3 2-448,3 3-1175,0 3 1713,41 22 0,-31-18 0,27 14 0</inkml:trace>
  <inkml:trace contextRef="#ctx0" brushRef="#br0" timeOffset="1">1672 2608 18240,'5'0'2627,"0"0"-2352,-5 0 1098,0 0-332,29 28-111,-14 13-90,23 42-493,-32-33 1,-3 2-40,1 8 0,-2 3-360,-4 4 0,-2 2 253,-4 0 1,-4-1-48,-2 0 0,-4-2 11,-5-4 1,-3-2-49,-2-4 1,-2-2 17,-2-4 0,-2-3-135,-1-4 0,-3-2 0,-2-3 0,0-3 0,0-3 0,-1-2 0,-41 22 0,10-10 0,8-12 0,13-12 0,9-8-315,0-13-575,17-18-605,2-16-1687,18-23-766,17-40-968,-2 48 1,2-2 4846,7-14 1,1 4-1,5-6 1,-4 17 0</inkml:trace>
  <inkml:trace contextRef="#ctx0" brushRef="#br0" timeOffset="2">1852 2043 21114,'6'22'-9831,"-2"-1"9716,-4-2 1,0-8-1,0-4 1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24 22599,'-6'-9'1327,"2"0"-958,4 9-21,6-2 761,26 1-426,12 0-240,33 0-74,7 1-238,-35 0 1,2 0-31,3 0 0,1 0-48,2 0 0,0 0-11,-2 0 0,1 0 22,14 0 1,-2 0-26,24 0-33,-39 0 0,-5 0 33,-3 1-28,-15 1-5,-10 0 38,-8 1-44,-7-3 0,-2 3-33,-3-2-191,0 0-426,0 1-694,0-2-784,0 3-976,0-1-1219,-2 4 4323,-22 4 0,17-4 0,-17 2 0</inkml:trace>
  <inkml:trace contextRef="#ctx0" brushRef="#br0" timeOffset="1">21 432 17686,'-11'9'3876,"2"-1"-2839,9-8 357,95 0-1383,-13 0 510,1-2 0,7-1-118,-19 1 1,-1-1-136,2-2 1,0 0-26,-2 0 1,-1 1 9,-4 0 0,-3 0-253,-7 1 0,-2 1 0,34-3 0,-24 3 410,-21 1-410,-18 1 212,-12 0-790,-8 0-1135,-2 0 538,-2 0 1,0 0-1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1222 1000 14202,'0'-9'3915,"0"1"-1915,0 8-1132,0 0-157,-68-41 18,41 27-40,-55-31-62,57 40-140,-1 1-196,-7 3-22,-11 1-151,-12 12-34,-19 13-320,30-2 0,-1 4 314,-6 7 1,0 4 64,-4 8 0,1 3-740,-2 6 1,2 4 730,2 6 1,2 3-18,2 3 1,4 3-444,6 2 1,4 1 387,6 0 0,5 1-20,7-1 0,5-1-17,3-4 0,5 0-185,7-5 1,7-2 187,3-5 0,6-3-6,5-5 1,7-3 27,4-5 1,5-4 172,-1-3 1,5-5-143,25-2 1,4-6-40,-18-8 0,2-5 98,20 0 0,0-8-123,-20-13 0,-3-7-12,4-4 1,-1-6 88,1-10 1,-1-6-95,3-6 0,-1-4 0,-2-4 0,0-5 2,-7 2 0,0-5 0,-4 3-2,3-9 0,-5-1 1,-8 12 1,0-2 0,-8 3 1,-10 1 0,-6 2 14,-3 3 0,-4-1 130,-8 4 0,-5 0-147,-19-42-33,-20 10 33,-15 10 5,-7 14 29,16 25 0,-2 3 44,-24-8-50,26 17 0,2 3 34,-8 3-23,7 5 28,12 5 11,12 0 1138,9 5-1183,11-5 705,5 3-766,8-3 236,8 4-96,12-1 40,18 2 4,14 0 29,17 0-103,-11 0 0,2 0-82,-13-1 0,-1-1-407,19 0 0,-3-1 407,21-6 0,-11 1 0,-17-1 0,-15 4 0,-17 0 0,-11 4 0,-11-1 0,-3 2-4521,-3 0 853,-10 0-3098,-3 0 6766,-9-1 0,9 0 0,4 0 0</inkml:trace>
  <inkml:trace contextRef="#ctx0" brushRef="#br0" timeOffset="1">1430 81 17406,'-12'-2'2980,"4"0"-2778,8 2 1209,0 0-1041,95-31-68,-52 20-179,14-6 1,-1 3 55,-25 11-5,-12 3 55,-8 4 40,-6 9 117,-3 9-27,-1 12-51,-1 4-39,0 4 34,3 3 27,3-1-11,5 0-112,3-4-61,4-5-40,12 7-94,-4-14-12,10 4-6,-9-16-179,-2-1-1014,1-3 1199,12 12 0,-21-16 0,7 8 0</inkml:trace>
  <inkml:trace contextRef="#ctx0" brushRef="#br0" timeOffset="2">1884 2634 20553,'14'96'916,"0"-1"1,-1-5 0,-2-7-640,-5-29 0,-2-4-39,0 1 0,-1-1 177,2 40-79,-4-9-100,2-12-80,-2-10-60,0-9 359,-1-8-443,0-12 164,0-7-176,0-8-105,0-8-567,0-2-334,0-5-853,0-5-5339,0-49 1816,-3 0 5388,-3-43 0,1 53 1,-1 10-1</inkml:trace>
  <inkml:trace contextRef="#ctx0" brushRef="#br0" timeOffset="3">1684 2484 18609,'87'-3'823,"1"0"0,-5 0 1,-7 2 129,13 11-153,-9 5-105,-14 8 421,-19 2-432,-19-1 207,-15-2-320,-9 2-94,-13 3-247,-11 5-79,-15 3 166,-14 2-317,-6-3-17,-1-3-240,4-6-460,7-3-767,11-5-1714,6 1 3198,7 5 0,10-11 0,2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19462,'7'76'2767,"-2"3"-4878,-4-21 1,-1 2 2631,0 36-489,0-29 0,0-1 366,-1 27 1006,-3-3-1147,-1-6-89,-2-9-84,2-8-33,2-13-18,1-11-27,2-15 2584,0-9-2584,0-10 2436,0-5-2442,0-3-4487,0-1 2494,0-10-1312,-1-23-706,-2-11 4011,-1-21 0,1 31 0,1 6 0</inkml:trace>
  <inkml:trace contextRef="#ctx0" brushRef="#br0" timeOffset="1">57 4 18560,'49'17'1100,"-1"0"1,32 25-591,-58 12 33,-8 7-66,-6 1-35,-5-2-56,-3-5 6,-5-5-44,-3-9-57,-4-10-62,-2-9-72,6-10-34,1-5 73,4-5-162,1 0 5,1-2 376,1 0-348,3 6 118,6 7 106,8 12 45,9 14-5,5 11-6,5 9-29,4 8 46,2 0-62,1 1-73,-3-5-22,-1-7-51,-6-9-33,-6-10-34,-4-9-5,-6-8-56,-5-7 44,-4-4-44,-5-5-6,0-2-230,-2 0-397,2-2-902,-3 0-6078,5 1 7607,-3 0 0,1 0 0,-1-1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2008 85 23567,'-81'-17'2107,"0"0"-7129,9 2 5598,-15 5 1,-7 2-423,29 4 0,-2 0-6,-3 1 0,-6 0 1,5 0-48,1 3 0,3 0 308,-2 3 1,-1 2-321,3 0 1,0 2-42,3 2 1,-1 2-49,-9 6 0,3 0 0,-24 6 0,0 4 0,62-15 0,17-7 0,10-2 2686,4-3-2686,4 2 1506,7 2-1506,10 8 0,12 9 0,17 10 0,13 12 0,14 5 0,-12-10 0,1 2 0,-15-10 0,0 0 138,17 9 1,-2-1-139,14 11 0,-10-4 0,-16-7-32,-17-1 32,-16-1 0,-15 9 0,-42 26 0,2-19 0,-8 3-343,-16 11 1,-9 3 342,16-19 0,-7 4 0,0-1 0,4-4-239,1-1 0,4-2 0,-2 0 239,-16 12 0,-2 2 0,7-6 0,8-5 0,6-4 0,2 0 0,3-1-23,8-3 0,4-2 23,-9 25 0,23-11 0,32-7 0,26 1 0,38 3-253,-21-23 0,5-2 253,6 1 0,3-1 0,10-2 0,2-1 0,-1-2 0,1-2 0,-3-3 0,0-1 0,1-2 0,0-1 170,-5-2 1,-2-2-171,-2 0 0,-1-2 0,10 2 0,-5-1 0,17 0-145,-1 2 145,-66-5 0,-12-1 0,-9 1 1162,-2-1-1162,-2 0 708,0 1-708,0-3 267,0 3-267,0-3-2846,0 2-3455,0-7 6301,0-8 0,0 6 0,0-5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1518 34 12685,'-5'-15'9830,"-12"3"-5865,-18 9-3416,-23 1-40,-21 0-285,24 3 0,-4 1-81,-14 7 0,-3 2-496,-8 2 1,-2 3 431,-5 6 0,1 1-79,6 0 0,4 1 0,11-2 0,3 0 0,6-1 0,2 1 0,9-2 0,3 0 0,-34 16 228,20-6-228,24-12 0,21-6 0,9-9 0,7-2 0,41 4 718,7 0-718,48 5 0,-46-5 0,0-1-986,7 0 0,0 0 986,4-2 0,0 0 0,0 0 0,0 0 0,-4 0 0,0 0-130,10 3 0,-3 1 130,18 5 0,-1 7 0,-59 2 0,-14 8 0,-30 16 0,-32 26 0,13-29 0,-9 3 134,-10 7 0,-8 4 1,3-2-135,-5 3 0,0 1 0,5-6 0,-2 4 0,7-5 0,8-3 0,6-3 0,5-2 0,4 0 272,-9 33-272,22-13 0,22-6 0,30-4 0,21-4 0,15-14 0,9-5 0,-15-7 0,2-2-312,26 5 1,1-3 311,-21-10 0,-3-3 0,0-1 0,1-2 0,-3-1 0,-1-1 0,-3-1 0,-2 0 0,-4-2 0,-2 0-7,6 0 0,-4 0 7,13-1 1443,-2 0-1443,-45 0 0,-8 0 0,-7 0 733,-1 0-1048,-2 0-2893,-8 0-3878,-7 0 7086,-15-9 0,12 6 0,-2-6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0 382 16364,'4'0'4128,"-1"0"-1125,-3 0-2488,7 90-123,-5-48-264,3 16 1,-1-1 73,-4-15-40,2-1-89,-2-3-62,0-3-5,0-5 0,0-4-6,0-2-45,0-4-140,0-5-302,0-4-723,0-5-39,0-3-683,1-11-152,4-17-162,4-23-1356,0-25 1,0-10 3417,-3 23 1,-1 1 0,2-13 0,-1 7 0,-3 10 0</inkml:trace>
  <inkml:trace contextRef="#ctx0" brushRef="#br0" timeOffset="1">137 1 20621,'2'14'599,"0"-2"-599,-2-8-308,0 0-873,4 3-1777,8 6-5066,4 1 8024,8 6 0,-12-10 0,0-2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64 469 18924,'4'63'558,"1"1"0,-2-6 1,0-6-212,-1 1-84,-1-7-106,-1-3-68,2-9-38,-2-6-46,0-8-5,0-6-44,0-6-119,0-3-419,0-4-868,0 1-634,-2-9-5851,1-13 7935,-3-16 0,2 12 0,1 1 0</inkml:trace>
  <inkml:trace contextRef="#ctx0" brushRef="#br0" timeOffset="1">0 34 19361,'40'0'-1276,"4"2"0,-21-2 1,-3 1-1</inkml:trace>
  <inkml:trace contextRef="#ctx0" brushRef="#br0" timeOffset="2">2651 519 21293,'5'51'1092,"1"-1"1,3 44-6278,-11-37 5605,-7 0 1209,-7-3-1377,-10-4-78,-8-3 866,-6-3-955,-2-5-18,-3-2-33,6-10-29,2-4 29,10-9 3301,0-3-3638,12-7-528,-2-1-1224,8-8-1727,4-29-1645,-1-10 5427,5-29 0,0 34 0,1 6 0</inkml:trace>
  <inkml:trace contextRef="#ctx0" brushRef="#br0" timeOffset="3">2554 1 15429,'7'0'2447,"-1"0"-2027,-6 0-364,0 0-890,15 13-1306,-4 1-7691,12 11 9803,-10-5 1,-6-9 0,-2-4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6 17249,'4'-6'5714,"14"12"-4723,-11 9-129,11 20-21,-13 15-136,-1 21-178,-3 16-57,-1 11-737,-4-48 0,-2 0 535,-10 47-100,-14-6-164,-3-11 69,-2-13-28,5-10-40,3-15-5,7-12-61,8-12-253,5-10 545,3-5-1278,1-4-3051,-3-37 1343,3-23 2755,0-9 0,2-2 0,1-2 0,0-18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18184,'6'0'3619,"-2"0"-3221,-4 0-998,0 0-1578,10 0-3944,2 0 6122,11-5 0,-11 4 0,-2-3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3560 16185,'13'-76'834,"1"0"1,1 0-1,2 2-408,1 13 0,2 0-1828,5-11 1,2-5 1759,5-12 1,2-5-139,-7 18 0,2-4 1,1-2-69,-5 15 1,-1-2 0,2-3 0,2-4 9,4-11 0,3-6 1,1-4-1,1 1 1,-2 7-126,0 1 1,-2 5 0,1 0 0,5-6 6,0 5 1,3-6 0,3-3 0,1 1 0,-2 6 0,-4 10-8,9-10 0,-4 12 1,4-1-16,-5 8 1,3-3-1,0 5 1,-4 9 44,8-1 0,-3 9-291,-2 6 0,1 4 291,-2 4 0,3 1 82,23-10 1,0 2-97,-18 13 1,-2 2-48,15-4 0,-4 5 134,5 12 1557,-13 9-1350,-11 21 79,-13 12-11,-10 26-63,-15-5 1,-8 4 286,-24 35-8,0-24 1,-11-2-341,-16-12 1,-8-5-268,-9 3 0,-5-3-24,-6-2 0,-2-3 0,4-6 0,2-4-230,13-9 1,2-4 229,5-4 0,3-3 0,-32-1 0,3-4 0,37-3 729,12-11-1994,32-4 314,14-13-1939,8-5-690,28-9-3181,5 3 6932,13 3 0,-30 15 0,-10 8 1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1015 1307 20117,'-45'-63'668,"1"0"1,2 7 0,3 8-132,-10 17-134,-1 9-201,-5 10-62,-8 6 11,-7 17 0,-12 12 96,-4 18-197,41-13 1,1 4-1,1 0 0,2 3-8,2 4 0,3 2-22,3 0 0,4 2-247,5 1 0,4 2 412,-5 46 72,15 2-352,23 0 291,19-4-87,-8-46 1,8-3 49,25 12 1,7-5-85,-14-14 1,2-4-26,18 6 1,0-6 24,-18-16 1,-2-6 14,48 2-23,-2-9 0,-4-18-22,-2-10-20,-45 3 1,-1-3-10,-2-2 1,-2-2 0,0-4 0,-1-2-1533,-5-1 0,-3-2 1611,24-43-5,-19-3-118,-16 2 112,-13-1-50,-26 3-34,-16 0-45,6 42 0,-6 3 45,-3 0 0,-4 3 11,-3 3 1,-1 2 4,0 4 1,0 3-11,-46-11 28,11 11 10,9 11 334,18 4-294,15 5 191,15 1-191,13 1 3243,8 0-3175,21 0 338,16 6-131,28 4-74,23 9-436,-35-9 1,1 0 150,5 1 0,4-2 0,24 1 0,1-1 0,-21-3 0,-1 0 0,16-2 0,-3 0 0,10 0 0,-17-3 0,-19 0 0,-17 1 0,-16-2 0,-9 2 0,-7-1 0,-1 0 549,0 0-549,0 1 0,0-2 0,0 3 0,0-1-769,0 1-2558,0 5-2340,0-1 5667,0 8 0,0-9 0,0 2 0</inkml:trace>
  <inkml:trace contextRef="#ctx0" brushRef="#br0" timeOffset="1">1680 2427 20536,'-5'77'692,"0"0"1,1-6 0,1-9-262,0-6 59,3-9-204,0-14-113,0-10-55,0-6-16,0-7-91,0-5 12,0-1-23,0-3-3106,0 0 81,2-28-5424,2-4 8449,3-32 0,-1 30 0,-1 3 0</inkml:trace>
  <inkml:trace contextRef="#ctx0" brushRef="#br0" timeOffset="2">1777 1822 16930,'0'-4'2616,"0"1"-2106,0 3-678,2 24-1284,-1-11-2793,4 20 4245,-1-19 0,-1-5 0,-1-5 0</inkml:trace>
  <inkml:trace contextRef="#ctx0" brushRef="#br0" timeOffset="3">1647 17 14605,'0'-9'3081,"0"1"-2790,0 8 1239,0 0-746,15 25-140,-4 3-118,13 29-117,-7-3-50,-1 8-107,-1-3 45,0-1-40,-1-8-72,-1-6 50,2-3-179,-6-17-11,-1-3 6,-5-15 16,-3-3 73,3-3 78,-1 0-22,2 0-22,-3 0-40,2 0 6,1 0-95,-2 0-11,2 0-29,-3-2 6,3-1-5,1-4 39,20-19-40,0-2 1,16-20 0,-5 3-6,0-4 0,0-1-34,-5 0 28,-3 3-5,-6 5 6,-4 9 5,-6 8-6,-4 10 6,-3 5 6,-3 7-1,-1 1 404,-1 2-347,-4 0-23,-3 3 39,-8 4-4,-8 5 38,-10 6 30,-20 5 1,-5 1-70,-20 7-428,12-5 0,-1-1 428,-8-2-11,3-4-29,5-1-27,8-6 39,10 1-40,13-6 6,11-1-5,10-2 0,8-2 765,4-1-939,3-1 101,3 0 67,4 0 0,6 0 61,12 5-10,9 2-46,15 4 46,10 3-46,13-1 1,4 1 0,6-1-6,-3 2 5,-4 0-5,-7 2 0,-9-1 0,-10 0 0,-11-4 6,-11-3-6,-9-4 5,-8-1 57,-5-1 106,-4-3 644,-1 2-566,-4-2-162,-8-3-78,-10-10 0,-11-8-1,-11-14-5,-10-8-5,-10-6-1,-8-5 0,-2 1-38,0 2 44,8 6 5,8 7-5,14 8 0,11 8 6,13 7-6,7 5 5,8 5-5,2 2 0,3 1 6,0 1-3210,0 0 359,10 0-6524,8 7 9369,14-2 0,-13 3 0,-1-4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552 231 14359,'4'-7'3719,"-1"1"-2665,-3 6 1320,0 0-1763,3-76-6,-6 49-101,-3-56-95,-13 70-163,-6 2-168,-10 6-72,-5 2 56,-7 3-57,-7 15 62,-4 13-16,0 24-18,0 16-33,6 14 48,24-15 0,5 3-20,7-17 0,3 1-93,-1 16 0,5-1 166,6 20 84,14-8-45,9-8-39,17-9 11,5-12 31,30-3-65,-16-23-43,20-5 4,-21-18 23,3-14-57,3-12 29,3-16 16,2-9-16,-2-7-23,-4-1 28,-10-4 12,-8 2 44,-12-1 28,-11-2 240,-10 2-268,-7-5-11,-37-23-45,1 20-22,4 25 0,-3 2-11,-21-11 42,1 5-48,2 6-11,4 8 11,9 7 0,2 7 0,16 9 33,3 3-27,12 6 0,3 0 240,0 0-156,17 0 190,10 0 89,24 0-100,17 3-3471,17 1 3365,12 1-96,-43-3 0,1 0-120,-1-1 0,0-1 120,0 0 1,0 0 49,43 0 7,-11 0-50,-14 0-74,-16 0 0,-16 0 0,-15 0 3273,-10 0-3273,-8 0 359,-3 0-2365,-2 0-1204,0 2-1354,0 11-5267,0 4 8705,0 13 1,0-15 0,0-2 0</inkml:trace>
  <inkml:trace contextRef="#ctx0" brushRef="#br0" timeOffset="1">1307 1143 16331,'8'0'3316,"-2"0"-2633,-6 0 1866,0 0-1911,6 55-100,-5-23-62,2 47-135,-14-37-94,-7 1-63,-10-3-60,-2 0-23,-4-5-23,-1-3-38,2 0-29,-2-5 22,3 1-27,0 0-6,2 1 0,3-1 0,4-1-6,5-5-5,4-2 6,7-11-242,3-2-274,4-7-2061,0 0 1047,0-6-1182,0-4-744,3-17-1389,3-7 4850,5-8 0,-4 19 0,-1 5 0</inkml:trace>
  <inkml:trace contextRef="#ctx0" brushRef="#br0" timeOffset="2">1451 619 20257,'4'32'-1097,"-1"-3"-1979,-3-22-2043,0 1 5119,0-2 0,0-3 0,0-1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469 17 11654,'2'-9'2011,"-1"1"-1502,-1 8 2062,0 0-7173,1 32 5554,0 7-1149,0 38 986,-1 10 752,0 11-1334,0-45 1,0 1 13,-1-1 0,-1 0-64,1-3 0,-1 0 84,-4 40-23,3-16-66,2-14-147,1-18 1,0-12 61,0-12 0,0-9 2177,0-5-2144,0-4 3269,0 0-3318,3-1 340,2-9-397,5-7-380,18-34 128,-3 6 73,17-23 17,-7 19 68,4-1 27,2 5-6,1 4 73,3 4-28,-1 6 34,-1 3 0,-2 6 0,-6 2 6,5 2 0,-15 6-1,0 0 34,-17 8 91,-3 2-7,-3 0 96,-1 2 772,-1 0-734,-2 0-38,-7 0-23,-10 0-123,-13 0-40,-20 2 1,-15 1 16,-21 2-271,38-1 0,-1 0 260,-5 0 0,0-1 3,-1 2 0,1-1 8,1-2 1,1 1 117,-43 2-37,14-3-47,19 1-17,17-3-67,20 1-11,13-1-90,9 0 487,4 0-453,1 0 194,7 5-37,17 9-29,7 5-10,18 7-12,3-1 6,10 1-40,11 2 1,9 3-283,6-2 283,0 2-1,-5-1 1,-34-9 0,-1-1-1,15 8-5,4 5 6,-39-17 5,-10-5 23,-8-6-28,-3 0 44,-5-5 1,-1 2 436,-1-2-166,-7-6-270,-7-9-18,-10-11-27,-7-12-1,-5-7 1,-5-10-6,-6-6-6,-3-7 1,-2 0-29,3-2 23,7 8-73,0-11 84,16 25-6,4-3-38,14 28 38,6 6-39,1 6 40,1 4-1,0 4-39,0 1 12,-2 2-394,2 0 114,-3 0-230,2 0-751,0 0-1277,-1 0-469,2 0 1,-1 0-1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47 19249,'-11'-24'2195,"2"6"-1534,9 15-106,0 3 224,0-2-595,3 2-111,3 0 190,17 6-78,4 8-17,18 11-39,4 12-45,9 11 11,7 10 129,4 14-727,-34-31 0,0 2 666,0 4 0,-2 3-49,1 2 1,-2 3-301,-1 3 0,-2 1 306,-1 2 1,-1 0 13,-2 2 1,-1 0-9,-2-3 0,1 4 50,5 22 1,-2 1-79,-6-22 0,-2 0-14,5 20 0,-3-1 16,-9-24 1,-3-3-23,-2 2 1,-2-1-15,-1 2 1,-2-1-32,0-2 1,-2 0-1,-2-2 1,-1 0-53,-2-5 1,-2-1 69,-17 41 49,-6-16 18,-2-12-34,-2-14-78,-2-11 38,0-11 46,-3-7-12,2-11 1137,-5-3-1215,-1-11 622,-3-11-622,3-10 77,3-12-111,5-1-11,6 0 45,8 1-5,8 4-57,7 2 23,4 0-62,21-13 96,4 11-29,24-8 28,3 16 6,6 5 0,4 4 0,-4 4 6,2 6 0,11 2 5,-21 4-6,4 0 7,-30 2-7,-9 0 1,-4 0-6,-6 0-835,-1 0-1013,-1 2-1821,17 4-5116,3 1 8785,20 5 0,-19-6 0,-2-2 0</inkml:trace>
  <inkml:trace contextRef="#ctx0" brushRef="#br0" timeOffset="1">1578 2711 20660,'-3'65'730,"1"0"0,0-5 1,-1-7-239,-4 0-27,2-10-207,2-6-141,1-9-72,2-7-45,0-8-50,0-6-365,0-3-492,0-4-1893,0 2 693,0-8-1388,0-28-5549,0-13 9044,0-28 0,0 34 0,0 7 0</inkml:trace>
  <inkml:trace contextRef="#ctx0" brushRef="#br0" timeOffset="2">1702 2169 14320,'1'-15'2084,"1"3"-3127,-2 12 358,0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19837,'42'11'1870,"5"13"-7008,3 22 5524,12 19-179,-26-26 0,2 4 690,2 4 1,3 6-702,-1 2 0,3 5 0,-2-2-104,7 11 0,0 3 46,1 4 0,3 8 1,-5 5 78,-18-15 0,-3 3 0,-2 1 0,-2-5-139,4 2 1,-3-3 0,-2 3-86,0 19 1,-3 4-1,-8-14 99,-11-25 1,-5-6-23,-2 2 0,-2 0-41,-2-2 0,-4-2 30,-4-2 0,-3-1 109,-24 37 39,-4-10 11,-5-13-70,13-28 1,-2-4-59,-24 7 2813,-19-1-2797,36-27 116,10-5-222,11-16 1616,13-11-1756,8-23 45,5-14 39,7-11 5,13-3-10,11 2 61,19 7-12,5 8-21,8 9-1,1 11 157,-3 8-129,-6 13 6,-8 7-44,-11 6 38,-6 3-44,-7 5 5,-2 5 39,0 12 1,-5-5-124,-1 3-230,-6-10-761,-3-3-1008,-2 1-1922,-1-3-3091,0 0 7141,0 0 0,0-3 0,0-1 0</inkml:trace>
  <inkml:trace contextRef="#ctx0" brushRef="#br0" timeOffset="1">1561 2838 17126,'2'9'4122,"0"-1"-3523,-2-8 91,-14 101-1522,-2-34 1184,1 9 1,-2 4-39,0-32 0,-1-2-54,-1 1 0,0-1 178,-23 41 183,-2-8-319,1-9-95,1-10-89,0-9 252,5-10-370,4-10-95,7-8-280,5-12 607,7-4-1151,1-6-547,6-16-1397,2-36 2863,11-9 0,2-3 0,-4-9 0,10-24 0</inkml:trace>
  <inkml:trace contextRef="#ctx0" brushRef="#br0" timeOffset="2">1595 2220 20448,'7'48'-9231,"-2"-7"9231,0-33 0,-4-3 0,1-4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1183 1882 20196,'21'-20'2419,"-2"-2"-7183,-8 0 5570,-2-2 2161,-2-14-2334,-4 9 1116,-31-25-1525,-3 24-128,-33-7-29,-2 18 67,-13 11-95,-13 6-374,39 11 0,-1 4 337,-6 5 1,1 5 25,-5 10 0,0 6 3,0 5 0,1 4-12,0 5 1,3 3 5,5 2 0,5 3-22,5 0 0,6 2 1247,7-1 0,7 1-1234,7 0 1,6 0 0,3-3 0,6 0-14,8-1 0,5-2 19,2-3 0,5-1-123,8-4 0,4-3 104,4-3 0,3-2 33,2-4 0,2-3 6,4-3 0,1-3 0,2-3 0,1-3-11,3-4 1,2-3-32,1-4 0,1-3 0,0-2 0,2-3 0,1-5 0,0-3 0,0-4 0,2-5 0,26-22 0,0-8 0,-21 8 0,-3-4-925,20-17 0,-6-4 925,-29 16 0,-5-2 0,-5-1 0,-4-2 359,-6 1 1,-4-3-360,-5-18 0,-6-2 0,-3 19 0,-4 0 155,-7-14 0,-7 4-155,-18-13 0,-21 8 0,-13 11 0,-7 7 0,-9 6 0,-4 6 0,-4 5 0,3 5 0,2 6 228,8 2-228,8 5 0,9 2 0,11 3 0,8 1 2205,11 4-2205,6 2 0,9 0 0,6 3 221,2-2-221,2 1 0,0 0 0,0-2 0,0 1 0,8 1 0,10-1 0,21 2 0,38 0 0,-18 0 0,6 0-354,20-1 0,10-2 354,-21-1 0,8 0 0,0 0 0,-5 0 0,1 0 0,-5 0 0,2-1 0,16-2 0,2 0 0,-12 1 0,-22 1 0,-7 1 0,32-4 0,-10 3 0,11-3 0,-35 5 0,-4-1 0,-38 4 0,-7 0-3914,-1 0 2290,-4-9 1624,-20-16 0,14 11 0,-12-8 0</inkml:trace>
  <inkml:trace contextRef="#ctx0" brushRef="#br0" timeOffset="1">1871 318 14477,'0'-10'2895,"0"3"-2211,0 7 767,0 0-1031,3-4-39,-2 2-23,2-2-190,-2 4 101,3 15 179,4 11 157,4 26-218,3 13-152,3 12-56,-2 4 6,0-2 0,-4-7 61,-1-7-56,-2-11-27,-1-8-46,-3-12-16,0-8-34,-3-9-16,1-7-12,-3-5 23,2-4-57,-2-1 6,1 0 68,1 0 201,5 0-23,-1-6-105,9-7-91,5-17-61,12-14 6,13-17-6,10-13 0,-22 33 0,1-1 0,1-1 0,1 0 0,0 0 0,0 2 0,-1 0 0,0 1 0,30-32 0,-6 10 0,-10 9 5,-10 13-5,-12 8 6,-7 12 33,-10 7 6,-5 7 11,-4 2 73,-1 3 275,0 1-298,-1 0-44,-8 1 5,-8 3 17,-20 4-51,-16 8-27,-27 8 25,30-8 0,-4 1-160,-7 4 0,-2 0 171,-5 1 0,-2 1-346,1 2 0,-1-1 357,3 0 0,2-1-20,6-2 1,0 0-81,-4 2 0,4 0 86,-13 4-33,3 0-6,50-19 272,12-3-323,5-3 678,2-1-727,0-1 318,2 0-252,7 2 34,8 3 0,16 5 11,14 4 23,16 4-29,15 0 7,12-1-7,6 1-357,2-6 358,-2 1-6,-7-4 5,-9-2 1,-12-2-6,-11-4 5,-12 1 29,-13-2-28,-9 0 61,-11 0 34,-6 0 402,-4 0 119,-2 0-527,-8-5-62,-5-8-27,-15-13 28,-13-13-34,-11-11-182,-11-6 238,-6-2 28,-5 0 11,2 2-62,4 5 18,4 3 33,9 5-11,6 1-6,9 5-6,5 1-55,8 5 56,4 3-57,8 7 12,2 4-11,8 9-1,-1 2-5,5 6 93,0 0-99,-1 0-7981,2 0 3719,7 0 4268,18 0 0,-11 0 0,9 0 0</inkml:trace>
  <inkml:trace contextRef="#ctx0" brushRef="#br0" timeOffset="2">3512 2377 17126,'6'-8'2297,"-2"2"-1440,-4 6 761,0 0-1029,95 0-125,-43 2-223,13-2 0,2 0 134,-2 3-106,1-3-51,-3 2-94,-6-2 21,8 3-111,-25-2-29,1 3 29,-28-4-23,-5 3 23,-5-2-85,-1 2-576,-2-1-767,0 2-477,0 5-1092,-18 8-1664,-4 5 4627,-20 7 0,20-14 0,2-1 0</inkml:trace>
  <inkml:trace contextRef="#ctx0" brushRef="#br0" timeOffset="3">3352 2731 21282,'67'1'780,"1"0"1,-3-1-1,-5 1-360,19 1-117,-7 1-130,-11 2-38,-16 2-4303,-11 0 4179,-10-2 849,-9 1-860,-5-2-482,-7 1-1080,-2-1-1250,-1 5-1888,0 1 4700,-7 3 0,5-5 0,-5-2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1126 632 15490,'9'-9'3877,"-2"1"-2712,-7 8 1921,0 0-2431,-13-80-168,-4 44-1965,2-15 1,-4 1 1847,-20 15-135,-9 1-67,-9 6 6,-8 4-45,-12 9-129,-7 7-74,-9 5 198,-4 12-57,47 0 0,1 3-20,1 5 1,2 4-15,2 5 1,2 3 17,-31 38-51,33-8 0,5 7 25,11-14 0,5 3-8,-4 21 0,7 2-15,9-18 1,6-1 11,3 1 0,5-1 25,2-1 1,7-1 55,20 14 0,9-3-62,-8-19 1,5-4-3,16 12 0,4-7 5,-13-21 1,2-6-171,3-1 1,1-4 167,3-4 0,1-3-1,0-3 1,1-3-9,0-1 0,2-3 87,22-12 0,1-5-70,-21 3 0,-1-3 1049,17-10 0,-3-6-1032,-27 6 0,-4-3 5,-4 0 1,-2-1 24,27-31 26,-34 15 1,-4-1-116,5-25 142,-17 24 1,-5 0-143,-6-16 0,-6-1 478,-3 3-478,-7 3 0,-6 3 0,-6 7 1067,-2 3-1067,-2 5 0,-2 6 0,1 2 0,-3 5 0,3 1 0,-1 2 0,3 3 0,-2 1 0,4 2 0,-1 1 0,-6-3 0,9 6 0,-6-3 0,9 10 0,1 1 0,-3 1 0,1 2 0,-2-2 0,-12 2 0,10 1 0,-4 1 0,14 2 0,5 0 0,1 0 0,4 0 0,1 0 0,2 0 0,0-1 0,0-1 0,0-1 0,5-1 0,6 1 0,19-1 0,30-2 0,-8 0 0,7-1-739,23-3 0,8-2 739,-19 3 0,2-1 0,2 0 0,4 0 0,0 0 0,-1 0 0,-6 1 0,-2 0 0,-3 0 0,15-1 0,-7 2 0,-16 1 0,-6 1 0,23-3 0,4 3 0,-33 2 0,-2 1 0,-35 3 0,-9 0 0,-1 0 88,0-1-1527,0-1-572,5-5-1540,24-15-3053,8-5 6604,25-16 0,-29 21 0,-5 2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1354 18028,'82'-46'1529,"-9"7"-6433,-18 19 5229,-9 9-17,14-3 857,-15 7-992,2 2 865,0 0-697,10 3-72,-15 1-61,4 1-12,-20 0 3151,-5 0-3167,-4 0 692,-5 0-604,-4 0 304,-5 0-332,-1 7 63,-2 11-68,0 21 6,0 21 39,0 22-56,-8 17-157,4-46 1,-2 3-4,-6 22 1,0-1-184,4-21 0,0-1 178,-1 12 0,2-3 36,0 6-22,6-16-6,-1-11-33,2-12-1,0-9-22,0-7 316,0-8-237,0-4 392,0-3-359,0-5-22,2-3-51,2-9-39,7-8 23,2-10-29,8-9 29,2-11-28,5-5-1,1-8 1,2-6-295,3-8 295,1-8-271,-16 40 1,0-2 267,1-4 0,0-3-3,1-2 0,0-5 28,-2 0 0,1-5 0,-2 2-28,2-9 0,-1 0 0,-3 10 0,-1-2 0,-1 5 22,-3 3 0,-2 5-2,-1 6 0,-1 2 92,1-31 22,-3 20 40,-3 12 122,-2-4-212,0 14 266,0-7-232,-3 12 545,-3 2-607,-1 0 45,-4-8-49,4 11-52,-1-4 0,3 14 0,1 3 0,1 4 0,0 5 0,-1 4 0,1 2 0,1 0 0,1 0 0,19 0 0,26 0 0,4 0 0,9 0-504,24 0 0,15 0 504,-9 2 0,13 0 0,3 1 0,-6-1-655,-16 0 0,-3 0 0,1 0 1,3 1 654,1 0 0,5 0 0,1 1 0,-2 0 0,-7-1 0,13 1 0,-6 0 0,-3 1 0,-8-1 0,-2 0 0,-2 1-305,25 0 0,-5 0 305,-17-2 0,-5 1 0,-13 0 0,-3 0 0,38-1-120,-10 4 120,2-2 0,-11 0 0,-11 1 0,-18-2 0,-14-1 0,-8 0 643,-7-2-643,-5 0 2584,-4 1-2584,-2-2 926,-3 1-926,-1-1 204,0 2-204,0 0-349,0 0-1039,0 1-1335,0-1-637,0 5-2275,-3 2 5635,-4 6 0,3-7 0,-2-1 0</inkml:trace>
  <inkml:trace contextRef="#ctx0" brushRef="#br0" timeOffset="1">2383 716 13978,'0'-11'4044,"0"2"-3158,0 9 2771,0 0-2862,2 6 51,2 11-225,2 19-111,4 19-39,-5 18-1,0 19-218,-4-39 0,0 2-59,-1 6 1,0 1-643,-1 3 0,-1 0 558,-3 2 0,0 0-20,-1-3 1,-1-1-160,-1-4 0,-2-2 159,2-4 1,-1-2 50,-4 37-22,0-13-36,4-14-15,2-13-27,4-11-40,2-13 1159,1-8-1159,0-7 336,0-6-336,0-2-5054,0-1 2018,0-2-1293,3-23-3513,0-8 7842,5-22 0,-3 25 0,-1 5 0</inkml:trace>
  <inkml:trace contextRef="#ctx0" brushRef="#br0" timeOffset="2">1955 1140 15872,'8'-4'4604,"-2"1"-3854,40 2 0,15 2 360,19-1-1554,5 1 1,4 1 796,-28 1 0,-2 0-59,-2 0 0,-1 1-14,-3 0 1,-1 0 217,35 4 160,-15-1-423,-19 0 216,-14-1-401,-14-4-50,-12 3-235,-5-5-132,-6 3-2937,0-3-2785,0 3 6089,2-2 0,-2 0 0,-1-1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4269 0 8091,'0'0'0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2547 18641,'83'2'661,"0"-1"0,-5 0 0,-5 0-5758,15 1 5573,5-2-146,2 0 1395,-1 0-1515,-32-3 0,3-2-87,0-2 0,1-2-81,-1-1 0,-1-2 8,-4-3 1,-4-1 978,24-11-912,-20 0 1,0-3-87,-12 6 0,-1-2-175,16-12 0,0-2 172,-17 7 0,-3-1 14,0-3 0,-1-2-9,0-1 1,-2-1-17,-3-2 0,0-1-12,-3 1 1,0-3 1625,7-17 1,-1-1-1629,-12 16 0,0-1-137,6-12 1,-2 0 133,8-22 5,2 2 1,2-2 5,2 1-5,6-1-6,-24 40 0,1 1 2,1-1 1,2 0 0,1 0 0,2 1-3,0 0 0,2 0 0,18-13 0,3 2 0,-13 12 0,2 2-252,14-10 1,1 2 251,-15 16 0,1 3-3,1 1 1,0 1-4,4 1 1,1 2 5,2 0 0,2 1-3,1 1 0,5 0-14,-1 3 0,4-1 1,-2 2-1297,11-2 1,-1 1 1312,-10 3 0,3 0 0,-4 2 2,3 1 1,-4 1-131,-3 0 0,-1 2 128,-2 0 0,-1 1 0,-4 1 0,-2 1 5,43-6 40,-9 4 22,-11 2 17,-4 3-33,-8 3 156,25 3-140,-22 4-61,18 6 39,-30 4 39,-4 6 56,-3 4 609,19 30-648,-12-5-62,-19-13 0,0 0-5,17 28 33,-1 5 2973,1 4-3006,-2 1 440,1 1-406,-3-1-1,1 3-3129,-1 0 3157,-3 4-28,-1 3 1,-4 3-46,-11-25 0,-1 2-8,-7-17 0,0 1-84,5 15 0,0-1 70,6 22 45,-2 0-39,2 0-6,-3-3 5,1 1 63,-1-3-35,1 1-126,1-2 127,6 2 52,-8-25 1,3 0-54,-4-14 1,0 0-17,9 12 0,1-2 17,20 15-23,2-5-6,1-8 7,5-6 21,5-5-14,-13-17 1,3-2 0,-12-7 0,1-1 2,17 5 0,-1-3 18,33 4-24,-47-14 1,1 0-12,0-1 1,1 0-3,0-2 0,0 0-3,1-1 0,-1 1 5,-1-3 1,-1 0 0,48 6 13,-32-6 1,0 0-20,33 3 0,-36-3 0,-2-1 6,17 0-6,-6 0 3164,-8 2-3164,-8-1 0,-7 1 0,-6-2 0,-3 0 6,-8-1 27,0 0 29,-10-1 439,-2-1-440,-9 2 221,-2-2-221,-5 0-10,-2 0-2376,0 0 225,-19-2-2454,-5-10 4554,-18-9 0,18 5 0,2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582 11 12377,'10'-6'2441,"-3"2"-1763,-7 4 2122,0 0-1897,6 27-203,-5 3-51,5 31-128,-6 4-56,0 7-112,-3 10-84,-3 4-23,-2-21 1,-1 3-51,2-14 0,0 1-555,-3 19 1,0 0 568,3-16 0,1 0-59,-2 4 1,1 2-204,0 1 1,0 1 230,-1 4 0,0 0-17,0 1 1,-1-1 55,0 2 1,0 0-51,-2-3 0,-1 3 115,-6 24 0,-2 1-196,5-25 0,-1-1-288,-6 19 1,0-2 300,7-28 1,0-5 22,-1 2 1,0 0-38,1-3 1,0 1-14,2 0 0,1 0-20,0-2 0,1-1 14,2-2 1,1-1 77,-2 45-27,2-12 0,6-12 892,0-10-959,2-13 362,0-12-379,0-7 703,0-5-692,0-9-40,0 1 29,0-10-1,0 1 18,0-2 79,0 2-130,0-1 0,0 5 0,0-4 0,2 3 0,-2-5 0,2-1 0,-1 0 0,0-2 0,0 0 0,1-1 0,-2 0 0,3 0 0,-3 0-3972,2 0 1283,-5 0-1064,-19-6 3753,-32-18 0,22 13 0,-14-12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245 1 13082,'-17'0'2683,"3"0"-1921,14 0 2207,0 0-2510,3 0-17,-2 0-33,2 0 2369,-3 0-2559,2 0-7,-1 0-38,3 7-12,-1 1-22,-1 10-22,1-1-28,-1 5 44,0 1-16,1 4-1,-1 3 51,1 3 1,0 4-18,-1 3-67,0 4 17,-2 2 0,0 3 11,0 6 106,0 2 17,0 8-39,0-14 0,0 2-33,0 30-9,0-11 0,0 1-42,-2 12-51,1-29 1,0-1-3275,-1 19 3314,1-1-28,1-6 11,0 0 0,0-7 16,0-1-16,0-4-16,0-2 27,0 1-6,1-2 7,0 1 17,2-3-113,-3 3 0,3-2 0,-3-1 3392,2 0-3392,-2-3 0,0 1 0,0-1 0,0 3 0,0 0 0,0 5 0,0-1 0,0 0 0,0 16 0,0-18 0,0 13 0,0-25 0,0-3 0,0-3 0,0 0 0,0-2 0,0-2 0,0-2 0,0-4 0,0-1 0,0 4 0,0-5 0,0 6 0,0-5 0,0-1 0,0 4 0,0 9 0,0-8 0,0 7 0,0-11 0,0 1 0,0-2 0,-2-2 0,2-2 0,-1-4 0,1-1 0,0-3 0,0 0 0,-2 1 0,2 1 0,-3 3 0,1 0 0,-1 0 0,-1 2 0,1-2 0,-1 2 0,1-1 0,-2 8 0,2-5 0,-2 5 0,1-9 0,1 2 0,0-4 0,-2 4 0,0 0 0,-3 8 0,2-6 0,1 5 0,2-12 0,3 0 0,-2-5 0,1-3 0,0-1 0,0-1 0,1 2 0,0 0 0,0 0 0,-2 2 0,2-3 0,-3 1 0,3-4 0,-2 2 0,1-1 0,0 0 0,0 2 0,-1 0 0,2 2 0,-3 2 0,3 0 0,-2-2 0,2 0 0,-1-2 0,0 2 0,0-1 0,-1 0 0,2-2 0,-3 0 0,3-1 0,-2 0 0,2 0 0,0 1 0,0-1 0,-1 1 0,0 1 0,0-1 0,-1 2 0,1-1 0,-1-1 0,0 1 0,2-3 0,0 3 0,0-3 0,0 2 0,0-1 0,0 0 0,-1 0 0,0 1 0,0-2 0,1 2 0,-2-2 0,2 1 0,-3 1 0,3 1 0,-3 1 0,2-1 0,0-1 0,1-1 0,0 1 0,-2-2 0,2 3 0,-2-1 0,1 1 0,-1 2 0,0-1 0,-1 1 0,3-3 0,-2 1 0,2-3-3704,0 1 854,-11-1 2002,-28 0 0,18 0 0,-15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18291,'18'86'885,"0"1"0,-2-7 0,-1-2-3080,-3-14 1,-1-4 2648,6 32-275,-8-34 0,-1-4 1566,2 6-1134,-2 0-449,-2-26 815,-1-3-714,-2-24-61,0-6-90,1-1 3336,3-3-3386,2-8 22,22-26-45,1-2-34,20-24 40,-5 9-45,2-8 6,-4 2 11,7-20 16,-18 26-27,1-6-6,-22 33 0,-5 9-6,-3 6-212,-3 7-12,-1 2-3629,-1 3 1182,5-3-1804,0-2 4481,5-5 0,-4 4 0,-2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 1 14376,'-9'5'2834,"1"0"-2548,8-5 279,0 0-307,-25 86-73,19-56-96,-20 63-38,26-81-46,0-8 1,2-2-1,4-2 29,6 0-28,5 0-1,2-2 1,-1 1-1,-4-1 187,-1 0 194,-5 2 191,2 9-213,-2 7-174,1 11-95,-1 5-67,0 9-112,-2-14-218,0 4-605,-2-21 59,14-13 0,-13 3 0,12-9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 19529,'-16'87'597,"0"-1"1,2-7-1,2-8-244,4-1-51,2-10-77,3-10-79,0-11-96,3-9-50,-2-12-404,2-6-531,0-7-252,0-4-57,0-7-935,0-9-795,0-24-1361,0-7 4335,0-16 0,0 30 0,0 5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20162,'42'27'896,"0"1"0,25 22-425,-67-27 33,-5 7-45,-2 2-106,-3 8-118,1 0-106,4 5-62,4-1-16,1-1-12,9-1-39,2-6 0,9-3-118,0-8-391,0-5-7428,7-7 7937,-14-6 0,4-4 0,-17-3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1220 11346,'-11'6'2727,"2"-2"-2116,9-4 509,0 0-795,6 0 196,-1 0 28,3-3-208,0-2-133,0-6 167,43-40-330,-9 7 27,11-10 1,3-2-26,-20 18 1,-1 1-287,12-14 0,0-1 261,-13 11 0,-2 0 0,-2-1 1,-1 0-6,0-1 0,-1-1-12,17-43 57,-5 2 2,-21 29 1,-2 0-60,5-22 74,0-12 67,-15 47-45,-1 11-28,-4 12-40,0 6 1,-1 7 641,0 2-602,0 3 207,-1 2-185,0 3 62,0 8-68,-4 10-44,-5 14-45,-6 10 84,-4 12 0,2 5-6,2 4 18,8-4 71,3-7 18,4-8 17,1-9-45,9-9-79,2-11-33,11-8-12,2-7-21,9-5 21,4-11-27,7-10-6,7-17 5,-1-6-5,-1-4 6,-7 3 5,0-8-11,-17 19 0,-4 0-28,-17 22-140,-4 6-375,-1 5-582,0 1-1654,0 1 2779,0 1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14813,'11'0'3175,"-2"0"-2743,-9 0-29,0 0-44,15 82-79,-8-38-118,1 10 1,1 0 83,-4-6-100,-2-7-79,-1-6-67,-1-8-34,-1-7-498,0-6-521,0-6-784,0-4 112,0-4-224,0-4-4602,0-8 6551,-7-5 0,5 4 0,-5 2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14460,'13'0'2884,"-3"0"-2598,-10 0-163,88 9-89,-44-7-34,13 3 0,0-1-123,-11-4-426,-8 0-745,-8 0-526,-10 0-2521,-7-2 4341,-7-2 0,-3 1 0,-3-1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16330,'0'80'590,"0"0"0,-1-3 0,-1-5-634,-1 20 391,-3-2-95,0-9 474,1-9-620,0-14-61,-2-9 260,5-14-305,-2-9 237,3-11-690,0-6 132,1-7-845,0-2-88,0-10-444,0-10-357,0-31-3507,0-8 5562,0-16 0,0 34 0,0 10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12689,'98'-7'3831,"-38"1"-3689,9 5 1,3 2 64,5-1 101,-8 1-95,-7 4 522,-15 2-674,-11 3 161,-13-1-222,-9 0-11,-8 1-594,-4 4-422,-2 7-772,-6 6-1203,-12 19-2649,-5 1 5651,-11 8 0,18-26 0,2-8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13054,'6'0'2885,"-2"0"-2090,-4 0 375,0 0-929,83-5 22,-44 4-131,14-1 0,1 0 19,-12 2-66,3 0-46,-1 0 0,1 0-28,-3 0-11,-2 0 0,-5 0 0,-5 1-145,-7 1-315,-6 2-380,-7-1-532,-5 0-214,-3-1 1586,-2 1 0,0-3 0,0 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14353,'54'0'20,"1"0"0,35 0-104,-75 0-471,-4 0-895,-5 0 1450,-3 0 0,-3 0 0,0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13357,'7'7'2985,"-1"-1"-2425,-6-6-95,0 76-118,0-41 11,0 58-61,0-61-118,-1-8-78,1-6-101,-2-7-140,2-4-414,0-2-869,0-3-7107,0-1 8530,3-2 0,-2 0 0,2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221 13 10808,'0'-7'2991,"0"1"-2330,0 6 2302,0 0-2263,-3 10 5,-8 8-183,-6 18-113,-10 13 39,-2 16-40,-1 11-156,2 8-84,2 3-44,6-2-40,6-4-34,5-8-33,4-8 22,4-11-39,1-9-45,0-12-106,0-9-767,1-11-146,4-7 150,7-10-872,11-32 1786,18-47 0,-18 32 0,5-17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128 1 18750,'0'55'1056,"0"0"0,-5 37-429,-2-65-84,-5-5-195,-3-6-157,0-4-191,-2-7 0,1-2-152,2-3-72,1 0-79,6-3 68,2-4 33,4-2-94,1 1-18,0 2 101,0 4 62,4 0 146,2 2 5,5 0 0,0 0 5,2 0 57,-2 2 22,1 4-28,0 4-56,-4 9-6,1 1-257,-1 2-549,-1 1-404,1-6-923,-1 0-1087,1-10 3226,5-7 0,-7-1 0,3-4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4 12701,'9'-2'2464,"-1"0"-2335,-8 2 1373,0 0-674,40 79 18,-30-28-448,11 8 0,-2 2 274,-19 15-56,-10 3-157,-5-2-73,-11-4-134,-2-6-112,2-7-56,2-8-78,6-10-6,3-9-90,6-12-341,5-7-493,2-9-2487,2-2 471,0-18-751,3 0 3691,1-13 0,-1 13 0,0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17 15098,'6'-9'1350,"-2"3"-986,-4 5 868,0 1-1075,-1 0-22,-1 0-68,-1 3-17,-1 0 1,2 2-46,-1 3 85,2-1-57,-4 5 7,0 0-7,-4 3-27,2 3 67,-2 2 11,2 7 17,-2 4 0,4 5-62,-1 4 51,2-1-29,-1-3 7,4-2-12,-1-7 16,2-4-21,0-8-40,0-5 23,0-5-34,0-4-376,0-1 376,2-4 0,2-2 0,2-5 0,4-1 6,-2-3 0,2 0 10,-1-3-10,0 1 0,-3 0 27,2 2-27,-3 3-6,0 1 0,1-2 0,-3 3 39,1-2-5,-4 5-29,2-2 6,-2 1 45,1 0-44,0-2-7,0 0 62,-1 0-55,0-3 21,0 2-27,0-2-1,0 3-5,0-2 6,0 2-6,0 0 6,0 2-6,0 1 0,0 2 11,-4 0 39,1 2-11,-2 1-27,2 0-7,3 2 57,-1 0-17,-1 0 33,2 0-72,-2-1-6,2 1 1299,0-2-1299,3 2 5,1 0 34,6 0 1,1-3-29,8-2 22,4-5-27,4-2 5,2 2-5,-3 0-1,-4 3-5,-5 4-1461,-7 0-1709,-5 3 3170,-8 11 0,2-8 0,-4 9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15025,'0'17'3120,"0"-4"-2341,-6 73-504,4-39-2982,-1 11 0,0 0 2925,3-4 1460,0-6-1471,0-3 787,0-8-927,0-3-67,0-8-45,2-5 3202,0-5-3594,1-6-571,0-5-986,1-2-790,1-7-1478,-2-11 4262,1-9 0,-3 7 0,-1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13351,'14'-2'2694,"-2"1"-2033,-12 1-219,112-3-145,-46 2-714,12-1 0,2 1 759,2 1-96,-9 0 196,-12 0-375,-15 0-67,-13 0-50,-15 0-594,-8 0-1148,-7 0-1,-10 7-2088,-10 4 3881,-11 8 0,9-8 0,3-2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14936,'62'7'0,"0"0"0,-7 0 0,-7-1-207,-12-3-208,-9 0-251,-7-1-673,-10 4-453,-7-2 1792,-14 6 0,7-6 0,-6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 12230,'-1'7'3748,"-1"-1"-3278,2-6 813,0 0-1048,79 40-106,-37-28-129,11 9 0,0-2-140,-4-17-487,-4-2-773,-3 0-673,-8-8-5268,-6-1 7341,-11-8 0,-7 8 0,-7 2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30 14460,'0'-17'3971,"0"4"-3550,0 13 161,0 0-498,-32 22-78,24 0-6,-25 22 5,33-1 1,0 5 5,1 5 39,3 4 1,-1 0 5,1 1 45,-3-2 106,-1-6 118,-1-5 94,-7-7-127,-6-7-287,-8-6-5,-4-7-582,-3-6-885,-1-5-2236,-5-5-5074,3-2 8777,-3-4 0,17 3 0,4-4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1 522 16336,'14'-63'509,"0"0"1,-2 5 0,0 9-140,3 16-23,0 1-89,-3 4-34,1 1-33,-3 4-62,0-1-40,0 4-33,0-1 140,1-4-101,-2 8 17,0 1 34,-5 12-12,-2 2-5,1 2-17,-2 0-50,0 0-57,2 4 68,4 8-11,6 10 5,7 11 90,19 38-101,-9-11 5,12 24-5,-15-25 23,-2-4-7,0-8 52,7 3-40,-6-20-34,6-2-3347,-10-20 3482,1-4 123,0-3-72,4-4-46,2-11 29,2-11-79,0-16-11,2-9-79,-4-4 6,-1-3 6,-3 0-29,-5 4-27,-2-1 39,-3 9 3352,-3 3-3397,-2 9 0,-2 8 6,-4 8 44,0 7-16,-3 7 11,0 1-1396,-1 2 304,0 3-790,0 1-1770,0 9-510,0 1 4117,2 6 0,-2-9 0,2-2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115 14 12774,'0'-4'2790,"0"1"-769,0 3-1618,0-3-111,0 3 60,0-3 176,3 12 20,-1 11-66,3 15-174,-2 13-101,-1 6-22,-1 1-62,-1 0-22,0-5-51,0-5-44,0 12-6,-3-19-79,0 10-122,-6-19-275,2-4-538,-2-5-543,2-5-1345,-12-8 2902,-11-2 0,11-5 0,-5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27 17221,'64'-4'384,"1"0"1,-6 0 0,-6 1-318,6-2-56,-10 2-11,-11 1-353,-13 1-1399,-7 1-1598,-9 0 3350,-5 4 0,-2-3 0,-2 4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390 88 20044,'-2'-49'1736,"-7"11"-1225,-4 38-231,-6 0-73,-4 3-56,-4 8 67,-8 9 118,-6 27 0,-1 9-168,-11 20-625,11-8 1,5 2 506,11 14 0,12-4-114,8-7 76,7-7-7,15-8 29,10-9-34,16-9 0,8-10 0,7-13-34,6-8 1,6-7-29,-17-16 0,1-5-55,24-11 61,-27 1 0,-4-4-262,6-21 251,-15 0 1054,-14-1-1043,-13 2-22,-11-1 72,-18 2-53,-14 2-59,-43-9 152,19 21 78,-15-2 62,38 25 44,16 8-5,8 4 177,9 3-284,7 0 118,25 0 129,2 3 117,25 5-184,-10 5-50,2 2-57,-5-2-78,-5-3-68,-5-3-33,-6-2-201,-3-2-371,-4-1-487,-2-1-794,-2 1-735,-4-2-1366,-3 3 3954,-4 1 0,-4-2 0,-1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378 20 12769,'0'-4'3663,"0"1"-2588,0 3 157,-18-5-733,6 3 55,-18-4 96,7 13-180,-8 13-212,-5 16 78,-6 17 67,-5 14-55,1 10-771,6 10 681,10 2 67,15 2 44,7-6-50,14-33 1,4-1-113,9 17-78,18 7-56,-3-40-23,-1-10 17,-1-7-16,-4-6-18,-3-7 776,3-2-814,-13-3-63,2 0-16,-13 0-89,0 0-230,-3 0-3462,0 0 263,1-2-1400,2-7 5002,4-3 0,-3 0 0,0 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47 14107,'0'-7'3568,"0"1"-3395,0 6 606,0 0-258,90-11-106,-42 7-1935,11-2 1,1 0 1827,-7 4-28,-7-1-62,-4 3 17,-10-2-45,-9 2 85,-8 0 139,-8 0 3219,-4 0-3330,-3 0-152,-11 12 34,-5 6-45,-12 20-67,-7 6-11,-1 8-23,1 1 6,3-1 44,2 10-5,14-19 0,2 3 84,13-21 118,4-2-23,11 2-123,7-3-28,12 3-45,4-6-5,2-3-6,14 0-45,-14-9 17,6 2-28,-20-9-84,-7 1-123,-3-1-213,-6 0-510,-3 0-258,-4 0-2089,-1 0 0,-1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60 13323,'-1'-5'3736,"-1"1"-3014,2 4 836,0 0-634,62-9-325,-21 5-241,55-7-123,-38 8-33,1-2-62,-4 1-28,-5-1-50,-8 2-29,-8 0-22,-11 1 23,-8 0-34,-8 2-112,-4 0-9719,-3 0 9631,0 3 0,0-2 0,0 2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8 13138,'9'-4'3148,"-2"1"-2885,-7 3 1193,0 0-750,-1 25 0,-7-7-45,-3 21-135,-5-14-72,-3-3-113,-1-2-89,-3-2 6,-2-3-73,-5 2-61,1-5-40,-3 1 61,5-6-27,4-1-45,6-4-62,4-1-95,8-1 17,0 0 0,5-4-68,8-5 6,2 0 90,4 0-3353,1 4 3398,-2 1 67,1 1-23,4 1 0,1 1 146,8 1-72,-7 7-7,5 4 3415,-11 7-3420,-2 4-39,0-2-6,-4 1-33,2-3-23,-4-3-11,1-3-45,-3-3-436,1-2-383,-2-3-306,1-1-712,-1-3-1815,5 0 3697,2-21 0,-2 16 0,-1-16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32 12405,'9'-8'3355,"-1"2"-3019,-8 6 677,0 0-296,25-10 246,-11 7 24,23-1-467,-16 25 1,5 16-11,0 23-23,0 16-10,-4 10-288,-6 6 220,-8-2 28,-5-3-62,-3-8-61,0-7-68,-8-10-84,-1-7-72,-9-9-6,1-6-112,-7 1-207,8-14-387,-3-1-459,9-14-78,2-4-1849,0-3 3008,4-2 0,1-1 0,3-2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0 218 17148,'80'-10'653,"-1"-1"1,11 1 0,2-1-546,-27 4 0,1 0 1,2 0-1877,11-1 1,2 1 0,2-1 1914,5 1 1,2 0-1,0-1 2,0 2 1,0-1-1,-1 1 28,-4 1 1,-2 1 0,0-1-59,-5 0 1,0 0 0,-3 1-44,-6 0 1,-3 1-1,-1-1 19,24-1 1,-4 0 127,-14 1 1,-3 0-173,-13 1 0,1-1 24,14 0 1,0 0-57,-19 1 1,0-1-3,12 1 0,-2 1 2509,8-2-2481,-23 3 1503,-18 0-1302,-11 1 1351,-11 0-1507,-3 0-2740,-3 0-1271,0 1-3365,-7 4 7286,-7 1 0,4-1 0,-2-2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 14745,'9'-5'3753,"-2"0"-3248,-7 5 1376,0 0-1052,17 33-67,-7-1-134,12 33-91,-13-7-134,-3 2-83,-4-3-57,-1-1-34,-1-4-61,0-2-78,0-3-40,0-5-38,0-5-7,0-8-5,0-6-5,0-8-96,0-4-1322,0-5-89,0-3-297,0-3-1485,8-18 3294,13-28 0,-9 17 0,7-12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20375,'69'-12'285,"0"-1"1,-3 2-1,-4 0-201,20-1-11,-1 1-22,-9 3-46,-10 2 6,-12 4-11,-14 1-252,-11 1-559,-10 0-960,-8 0-1853,-4 3-3763,-3 4 7387,-6 3 0,4-3 0,-3-1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793 41 14639,'1'-9'3411,"1"1"-3025,-2 8 786,0 0-540,13-10-5,-9 7-78,9-7-196,-13 10 477,0 0-461,0 7-94,-6 7 38,-3 14-22,-10 11-22,-8 6-6,-9 7-55,-8-2-85,-10 2-45,-8-2-11,-8-3 1,-5-2-63,-4-6 51,2-6-11,5-6-45,10-8 34,11-8 5,15-6-39,11-3-90,11-2-61,8-5 67,5-3-129,1-6-33,5-4 117,4-1 45,10-3 45,2 1 33,8 0 1,3 0 5,4 5 5,6 2 34,2 3 6,3 6-6,1 2 23,2 3 39,1 11 330,22 31-179,-20 6-118,-19-11 1,-2 2 95,6 26 5,-16-19 0,-2-1 1,8 21-29,2 7-39,-16-36-84,-4-11-51,-3-7-33,-4-6-89,0-8-718,-3 0-834,5-5-1272,7 2 2913,16-13 0,-10 9 0,4-9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 1 25494,'-19'54'0,"1"1"0,-12 33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31 458 12118,'-13'-9'2885,"3"1"-2319,10 8 1187,0 0-1243,-2 2-6,2 3-112,-2 3-84,2 4-78,0 3-28,0-1-46,0 2 12,0-1 0,0 2 40,-1 0-18,0 1-33,0 1-6,1 2 67,0 8-117,0-3 0,0 3-17,0-7-11,0-1-6,3-2-11,1 2-45,4-5-5,0 0-1,4-3 6,0-1 29,1 0-35,2-1-5,2 1 11,1 0-5,2 1-6,-1-2 0,-1 0 6,-3-2-1,3-1 1,-5-3-6,1 0 5,-2-3 1,-2-1 0,3 1-1,0-2 46,1 1-51,8-1 5,-6 0 6,4 0-5,-6 0 0,-2 0-6,-1 0 0,-1-5-6,2-3 6,-2-7 0,3-1 17,2-13 11,-2 6-23,0-9-5,-5 10 0,0-3 6,-1 1-6,1 0 34,-3 0 61,0-7-56,-1 8 28,-3-6 23,1 10-23,-2 1 0,0 3-4,-9-6-30,2 7-27,-7-6-1,4 8 1,0-3 0,0 2-1,-2-1 29,2 1-1,0 1-27,0 2 28,3 2-29,-2 1 1,-6-1-6,2 2 0,-5 1 0,3 4 0,0 1 28,-2 0 73,-7 0-90,6 0 22,-5 0-27,7 0-6,0 1 6,1 4 38,-6 7-3430,8-1 3431,-4 3-6,8-4 45,1 2 0,1 0-17,2 3 40,0 1 27,2 5 3376,1-1-3415,1 1-28,1-1 34,0 6-45,0-7-51,0 0-5,0-9-5,0-5-1,0 0 1,0-3-376,0-1 0,1-1-863,-1 0 141,3 2-561,-2 1-1562,2 4-549,0 1 3775,1 0 0,-1-4 0,-1-2 0</inkml:trace>
  <inkml:trace contextRef="#ctx0" brushRef="#br0" timeOffset="1">238 10 13418,'17'-5'1731,"-4"0"-1339,-11 5 5741,-2 0-5786,2 6-44,-2 3-17,0 8-62,0 1-11,0 2-57,1 1-60,-1-1 38,3-2 56,-2 2 107,2 6-146,-3-4 6,2 5-6,-2-8-11,0-3-39,0-1-22,0-1-29,0-1 0,0 0 1,0 2 16,0 12-17,0-2-10,0 9 4,1-9-4,-1-2 4,2-1 7,-1-4-18,0-1 18,0 0-18,-1-7-33,0 0 12,0-7-12,0 0 5,2-1 1,-2 3-1,2 0 40,-2 5-5,0 0 72,0 12-39,0-6 5,0 6-27,0-10-18,0-2-27,0-2-1,1-1 1,0 0 0,1-1 27,-1 3-27,0-1 5,1 4 28,-2 0 12,2 1 16,-2 2 34,0 0 27,0 5-21,0 0-23,0 4-23,1-1-55,1-1 28,0-1-23,-1-2 45,-1-2 11,0-1 0,0-4 0,0 1-22,0-3-6,0-1-27,0-3 38,0 2 0,0-2 18,0 4-12,0-2-6,0 2 12,0-1-23,0-1-28,0-3 28,0 0 0,0-2 57,0 2-7,0 0 40,0 5-90,0-3-33,0 1 39,0-3-40,0 0 34,0-1 45,0 2 28,0-1 90,0 8-146,0-5-6,0 5-16,0-8-23,0 0-5,0-2-1,0 0 29,0 1-28,0-1-1,0 0-5,0-1 0,0 0 0,0-1-5,0 0 5,0 2-6,0-3-9825,0 2 9010,0-11 1,0 6 0,0-6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682 0 16773,'4'0'1025,"-1"0"2117,-3 0-3091,0 3-18,0 4 6,0 3 29,0 4-7,0 1 29,0-2 44,0 4-44,-2-2 39,0 0 5,-3 2-11,2-5 0,-2 2-27,2-3 39,-2 3-62,1-3 11,-2 2 0,1 0-6,-2 1 12,0 4 22,1 0-34,-1 1 140,-4 10-139,1-9-40,-3 8 23,3-8 5,0-3-17,0 1-16,-1 0-1,0-1 40,-8 10-39,6-8-1,-6 7-21,5-11 38,2 0 6,-1 0 6,3-2-23,-1 2 22,1-1-21,0-1 94,-6 5-33,3-4 28,-4 3-45,3-4-12,2-1-32,-5 2 4,2 2 29,-3 2 6,-1-1-7,1 3 12,-2-2-5,1 1-12,-1 0 84,-7 6-16,0-1-79,2 0 5,4-6-10,9-8-45,2-2 44,2 0-39,1-2-5,1 2 28,0-5-29,3 2 1,0-1-6,1-1 5,0 0 1,-1 1 0,2-1-6,-3 2 5,1-1 1,0 0-1,1-2 46,-1 1-46,1-1 29,0 0-23,1-1 34,1 1 5,0-2-5,-2 2-6,2-2-2380,-2 0 918,5-2-391,1 0-1435,17-8 3249,27-13 0,-20 9 0,12-6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271 976 15361,'71'-26'745,"-1"-1"0,0 1 0,-4 3-3278,-14 9 0,-1 1 2782,1 1 0,0 1 1194,42-1-978,-8 4 1041,-15 11-554,4 47-543,-32 4-275,-21-5 1,-6 5 258,-8 43-150,-11-43 1,-5 1-32,-3-1 1,-5 2 224,-22 19 0,-9-2 983,7-20 0,-3-3-1266,-18 13 0,-4-6-3,12-22 0,-1-7 25,-1-3 1,-2-4-17,0-4 0,-1-4 89,-16-5 0,1-6-148,21-8 0,2-4-40,-9-4 1,5-7 117,-1-34-62,15-10-55,13-6-62,14-2-34,7 3 716,13-11-682,7 28 6,11-6 533,6 32-506,2 2 19,-1 7-58,-4 3-117,-4 3-683,-9 5-365,-4 4-2717,-1 0 332,2-5 3556,8-14 0,-10 9 0,2-6 0</inkml:trace>
  <inkml:trace contextRef="#ctx0" brushRef="#br0" timeOffset="1">545 0 20814,'1'88'551,"0"0"0,-1 0 0,1 7 1,0 1-1,-1-1-1089,-1-5 0,0 0 1,0 1 731,-1 8 0,-1 1 0,0-1-694,-1-1 0,-1-1 0,0-3 630,0-11 1,-1-2 0,0-4 54,-3 24 0,1-8 292,1-23 0,1-5-309,0-12 0,0-2 162,-4 35-61,0-5-55,-1 2-91,2-7-22,-1-11-51,6-18-16,0-16 911,4-12-945,-2-10 2540,2-5-2540,0-3-2763,0-1-598,12 0 3361,15-7 0,-9 5 0,5-6 0</inkml:trace>
  <inkml:trace contextRef="#ctx0" brushRef="#br0" timeOffset="2">2420 151 13928,'0'-4'2935,"0"1"538,0 3-2902,-1-9-34,-1 7-83,-3-7-112,-3 9-118,-7 2-56,-10 13 6,-11 15 123,-13 29-476,19-15 1,1 6 413,-1 5 1,1 4-24,-1 12 1,3 3-62,3 2 1,3 0 7,3-1 1,4-1-9,2 4 0,4-1-56,3-8 1,2-2-40,1-1 0,1-2 20,1-8 0,3-2 30,10 40-56,6-16 85,9-11 16,2-9-56,1-8-28,-1-5-11,-2-6 45,0-3-22,-2-5 714,-3-3-743,-3-5 0,-3-1-16,-2-5 39,3 4-62,-7-10-5,3 3 5,-10-9 28,0-1 6,-3-3-90,0-1-397,1 0-365,0 0-543,1 0-431,2 0-1131,-3-3-1497,1-2 4409,-3-6 0,0 4 0,0 0 0</inkml:trace>
  <inkml:trace contextRef="#ctx0" brushRef="#br0" timeOffset="3">3052 488 16269,'-6'-1'3221,"2"-1"-2605,4 2 554,0 0-688,88-21-73,-19 13-219,6-4 1,5 0-82,-19 7 1,0 3-599,3-1 0,1 1 553,2 0 1,0 0-15,-4 2 1,-2-1-9,-2 1 0,-2 0 25,37 0 17,-21 4 408,-24 5-212,-26 9 348,-14 10-175,-35 18-128,-19 17-140,-19 4 0,-10 4-112,13-13 0,-2 0-699,5-4 1,-2 4 0,2-4 695,-6 5 0,4-3 5,5-3 1,3 1-129,7-8 0,4 0 215,-22 31-106,22-19-22,19-12-34,11-14 5,10-4 2689,8-6-2515,10 1 429,13-1-406,14 1-6,9 1-62,11-2-25,-13-10 1,2-1-38,30 3-50,-30-7 1,-2-1 11,15-2-1,-13-2-27,-8 0 0,-11-2 5,-11 0-6,-8 0 7,-8 0 21,-4 0-4469,-3 0 1630,0-6-2039,1-25-1585,1-11 6430,0-21 0,-1 28 0,-1 8 0</inkml:trace>
  <inkml:trace contextRef="#ctx0" brushRef="#br0" timeOffset="4">3306 980 19294,'87'14'795,"-1"0"0,-2-1 0,-7-1-256,17 4-63,-2-2-151,-8-2-141,-14-2-100,-11-3-39,-17-2-3437,-14-3 3392,-12 1-403,-9-3-919,-4 1-1546,0-1-2016,-1 0 4884,4-1 0,-3 1 0,0-2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625 1371 11782,'0'-4'2448,"0"2"375,0 2-2319,0-8-56,0 6-84,-1-5 51,0 7-51,-2 0-140,3-2-39,-3 2-78,1-3-7,-3 1-10,2 0-23,-4-1 0,4 3 6,-2-3-22,3 2-18,0 0 1,1 1-23,1 0 28,-3 0-28,1 0 29,-8 0-35,1 0 29,-9 1-29,1 7 1,-6 5 28,-1 7-23,-2 2-6,-3 2 46,-11 14 16,7-7-11,-9 8 22,13-13-11,1-1 1,4-4 10,0-3 17,5-5-5,-2-1 5,4-4-22,-2 1-6,3-3 0,-1-1-33,2 0-29,1-1 57,4-3-12,2 1 18,3-2 32,0 0 7,0 0-46,2 0-55,-5 0 0,2-2-1,-2-1 79,3-5-50,2-1 5,1-5-39,2-2-6,0-1-27,0-2 16,0-9-22,0 6 39,0-6-6,0 12 6,0 2-5,0 4-51,0 2 11,0 3-6,0 2 23,0 0 28,3 1 0,2-2 6,7 2 28,2 1-1,4 1 1,2 0-29,3 0 35,2 3-7,4 5-22,-1 6 34,4 4 17,0 4 11,1 0 6,1 0-23,-4-1 5,-2-1 12,-4-1 45,-6 1 335,4 9-229,-8-4-39,3 9-56,-5-7 11,-2 0 22,2 0 12,-1-2-23,0-2-39,2-4-39,-4-3-28,0-5-6,-3-3 45,0-3-78,-4-4-6,1 1 0,-2-2-280,0 0-521,2 0-314,-1 0-437,4 0-599,4 0-1859,14-13 4010,19-19 0,-17 12 0,5-9 0</inkml:trace>
  <inkml:trace contextRef="#ctx0" brushRef="#br0" timeOffset="1">779 34 13256,'4'-18'2364,"-1"3"-1636,-3 15 28,0 0-213,78 3-62,-40 4-271,13-3 0,0 3 262,-9 13 155,0 7 90,3 13-85,0 15-306,4 18-94,-24-27 1,0 3-376,0 6 1,-2 3 388,2 10 1,-3 6 90,-5-4 1,-1 5 0,-2-2-108,1 17 0,-3 1-115,-3-19 1,-1 2 0,-3-4 10,-3 6 0,-3-5-23,-4-5 1,-2-1-12,-1 0 1,-3-2-26,-4-5 1,-2-1 4,-1-7 1,0-1 118,-15 33-29,0-17 6,6-16-50,0-12-68,7-10-50,2-9 0,6-6 26,3-7-698,6-2 213,2-3-1545,1 0 2004,17-21 0,-12 16 0,13-16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65 15586,'-13'0'2470,"2"0"-1782,11 0 411,0 0-942,27-3 162,30-1-42,4 1 0,11-2-810,-5 2 0,5 0 0,4-1 690,19 0 0,6 0 0,3 0-730,-15 1 1,3 0-1,1 0 1,1 0 649,5 1 0,1 0 0,0 0 0,0 0-16,-19 1 1,-1 0-1,1 0 1,-1 0 0,1 0-212,-1 1 0,0-1 0,1 1 0,-1 0 0,0 0 235,18 0 1,-1 0-1,0 0 1,1 0-319,-2 0 0,1 0 0,0 0 1,-1 0 275,-1-1 0,-1 1 1,0 0-1,-1 1-11,-4 0 0,-1 1 1,1 0-1,3 2 24,-2-1 0,4 1 0,2 0 0,-3 1 0,-5 0-28,-4 1 0,-5 0 0,-1 0 0,2 0-7,14 1 0,3 1 0,-2 0 0,-11-1 254,14 1 1,-11 0-246,-18-1 1,-5-1 9,35 3-40,-23-3 50,-12 1-16,-2-3-29,-13 0 961,-11 0-955,-16-2 1786,-11-1-1797,-6 1 438,-3-2-1188,-1 3 2473,-1-3-1723,-49 2 0,37-2 0,-37 0 0</inkml:trace>
  <inkml:trace contextRef="#ctx0" brushRef="#br0" timeOffset="1">739 520 21027,'20'68'591,"0"0"0,0 0 0,8 29 0,-4-6-1230,-9-30 1,-3-4 842,-1 1 1,0-1-14,-2-4 0,0-2 872,7 44-856,-3-13-89,1-12 387,1 3-505,-2-28-6,-2-1 141,-3-29-370,-4-7-382,3-4-839,2-3-631,18-19-2422,5-9 4509,16-23 0,-22 21 0,-4 3 0</inkml:trace>
  <inkml:trace contextRef="#ctx0" brushRef="#br0" timeOffset="2">1588 981 21287,'68'5'458,"0"0"0,0 0 0,30 2 0,-6-1-270,-29 0 0,-4 0-397,1-2 1,-2 1 317,-3-1 1,-1 1-4,38 2-61,-14 1-25,-16 1-20,-12-4-70,-15 3-1022,-9-3-449,-9 0-1137,-5-1-1461,-6-3 4139,1-1 0,-5 0 0,1 0 0</inkml:trace>
  <inkml:trace contextRef="#ctx0" brushRef="#br0" timeOffset="3">4516 567 16017,'5'0'2638,"0"0"-2173,-5 0 1490,0 0-1283,-15 75 28,-4-16-336,3 5 0,-3 4-48,0-17 1,-2-3-57,-1 5 1,-1 0-54,-2 0 0,-2-1-206,0-2 1,-3-1 172,0-2 0,-1-2-29,-1-4 1,0-2 89,-35 30-22,2-11-56,1-14-62,8-11-39,7-14-50,13-10-6,8-6-303,13-12 186,5-8 220,7-34-170,4 7-90,12-17 45,9 21 45,15 5 16,7 5 57,31 8 28,-15 10 11,21 6 11,-24 18 73,-2 8 11,0 21 28,-2 9 78,-1 9-70,-16-14 1,-1 1 64,17 22-118,-20-23 0,-1-2 84,6 9-39,-7-6-17,-5-8-5,-7-8-45,-4-8-51,-5-6-11,-4-6 6,-1-4-39,-1-4 27,-3-2-33,2 0 0,-1 0-168,-1 0-347,3 0-560,-1 0-561,3 0-1109,5 0-531,9-2-2890,8-8 6166,1-4 0,-10 3 0,-8 2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94 12701,'0'-7'2532,"0"1"-880,0 6-901,-1-23-46,-1 15 46,0-17-62,1 20-106,1 4 408,0-2-459,0 1 17,0 0 1775,0 0-2223,0 10 56,0 17 230,4 39-147,1-10 1,2 7-601,2 22 0,1 6 457,-3-20 0,2 3 0,-2 1-621,1 0 1,-2 0 0,1 0 640,1 29 1,-1-5-17,-1-19 0,-1-4-127,-2-13 1,1-2 243,6 40-129,-6-49 1,0 0-23,1 2 1,0-1 49,5 43-33,0-13-44,-1-23 880,-1-20-915,-3-16 1964,0-11-1964,-2-8 507,1-1-439,3-11-6,23-45 7,5-11-445,-7 10 0,2-4 371,-4 5 0,1-1 0,3-3 0,-1-1 0,-1 0 0,-1 1 0,2 1 0,-1 1 0,-3 6 0,0 0 0,6-6 0,0 4 0,7-11-12,3 3-67,-28 47-27,0 15 106,0 26 67,10 36-48,-9-18 1,0 5 23,2 13 1,1 3-41,0 3 0,-1 3 10,-2-8 0,1 3 0,-1-3-13,3 10 0,0-2 23,2 13 0,-1-7-23,9 6 0,-5-23 0,-2-22 0,-4-18 0,2-13 0,26-61 0,-19 10 0,1-8-591,0-8 1,3-8-1,-2-4 591,1-9 0,0-3 0,-2-3-608,-4 14 1,0-2-1,-1-1 1,0 1 607,5-19 0,0-1 0,0 1 0,2-2 0,0-1 0,-1 8 15,-1-1 0,-1 6-15,3 0 0,-1 7 0,3-2 0,-3 7 0,-3 12 0,-7 9 0,-9 24 1227,-3 5-1227,-5 16 2999,0 1-2999,0 3-28,1 0-2010,4 2-1535,5 4-679,18 19 4252,31 30 0,-25-22 0,12 10 0</inkml:trace>
  <inkml:trace contextRef="#ctx0" brushRef="#br0" timeOffset="1">3012 869 24010,'94'-4'1848,"-8"5"-1461,-29 9-29,-3 3-173,-2 1-101,-8-4-50,-5 0-29,2-3-5,-15-2-162,-1 0-482,-15-2-2745,-6 6-324,-6 8-5180,-14 7 8893,-11 8 0,7-15 0,1-3 0</inkml:trace>
  <inkml:trace contextRef="#ctx0" brushRef="#br0" timeOffset="2">2982 1301 17848,'9'5'3378,"-1"-1"-2476,-8-4-179,0 0-281,86 18-89,-39-7-177,10 1 1,2-1 2,-4 1-123,-2-3-56,-2-1-459,0-3-1093,-5-2-1590,6-1-3238,-9-2 6380,0 0 0,-21 0 0,-9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2 475 22666,'0'6'1702,"-1"16"-957,4 27-95,-1 31-365,-1-29 1,1 4-706,0 7 0,-1 3 638,1 4 1,0 0-85,0 2 1,0 0-26,1-3 0,1 0 31,4 15 0,2-2-121,-3-26 1,1-3-15,3 8 1,2-6 28,5-9 267,6-17-301,1-15 190,8-7-286,7-15-4,7-9 49,4-12 46,-3-2 624,-6 5-742,-8 14 256,-7 5-15,-5 25 16,0 12-61,-2 25-28,2 13-11,-4 4-29,4-4 29,-4-10-29,1-15 1,0-15 39,0-14 33,6-9 6,3-22-11,7-17-6,7-34-45,-20 17 1,0-5-279,2-14 0,0-8 245,-4-1 0,0-8 0,-1 4-351,2-13 1,-1 2 361,-5 22 0,0-1 0,-2 9 3,-4 11 0,-2 8 2,6-22 1,-6 21-6,-2 16-84,-3 20-756,-2 8-465,0 5-1139,0 0-1779,0 3 4411,0 3 1,0-4 0,0 2 0</inkml:trace>
  <inkml:trace contextRef="#ctx0" brushRef="#br0" timeOffset="1">1352 1728 15221,'13'10'4303,"-2"-3"-3553,-11-7-61,0 0-101,95-36-73,-50 10-241,13-1 1,-1-3 257,-21-8 6,-12 4-34,-11 1 22,-7 6-156,-7 3-107,-12 8 113,-4 7-180,-12 5 56,-3 8 56,2 15-39,-3 14 50,2 22-84,4 8-39,6 7-45,10-3 17,5 16-112,17-28-5,5 8-40,11-33-106,19-7-73,-9-11-191,12-4-525,-14-8-231,-5 0-633,-3-3-1231,-10-7 2979,-6-12 0,-7 10 0,-3-5 0</inkml:trace>
  <inkml:trace contextRef="#ctx0" brushRef="#br0" timeOffset="2">2318 1688 24066,'0'64'302,"-1"0"0,1-6 1,-1-8-303,0-10-241,1-11-924,0-11-1568,1-10-1961,12-11 4694,3-11 0,-1 4 0,-3-3 0</inkml:trace>
  <inkml:trace contextRef="#ctx0" brushRef="#br0" timeOffset="3">3070 1575 17820,'0'-12'4033,"0"3"-3271,0 9 73,0 0-835,-52 67-67,39-37 61,-39 54-5,52-51 11,6 1 0,0 7 45,6 6 156,-5 7 158,-2 7 133,-4 3 57,-7 1-44,-9 0-68,-9-5-96,-11-4-61,0-9-112,-4-7-168,6-10 0,2-10-347,7-10-465,5-5-404,4-11-481,5-13-969,3-14-930,4-32-1232,2-3 4828,4-17 0,-3 41 0,3 9 0</inkml:trace>
  <inkml:trace contextRef="#ctx0" brushRef="#br0" timeOffset="4">3638 585 16695,'6'0'4559,"-1"0"-3974,-3 50 1,-4 22-919,-1 15 725,-2 7 0,-2 4-84,1-33 0,-2-4-65,-3-2 1,0-2-37,2-3 1,1-3 145,-5 35 157,5-18-342,4-19 283,3-12-451,1-21-39,3-4 5,2-12 735,5 0-735,1 0 201,6 0-167,-6 0 0,5 0 0,-7 0 5,-1 0-5,-1 0 0,-2-1-5,3-1-186,9-9 63,3 1-96,10-6 44,-3 3 91,-2 2-6,-3 5-12,-2 3 107,-5 4 56,-2 14 79,-1 10-12,-2 18 39,-3 9 23,-2 28-185,-4-20-11,-1 9-292,0-34-240,2-12-801,1-10-4123,24-17 964,1-13 4503,19-17 0,-25 13 0,-4 1 0</inkml:trace>
  <inkml:trace contextRef="#ctx0" brushRef="#br0" timeOffset="5">4905 609 20296,'-13'95'1247,"1"1"0,-1-3 1,-1-5-873,4-26 0,-1-2-115,0 2 1,0 0-54,0-2 1,2-1-74,0-3 1,1-2 22,-5 45-79,4-13-72,3-16-6,4-14-157,0-15-308,2-12-376,0-12-833,0-9-959,2-5-1019,3-25-4938,-1-7 8590,1-26 0,-4 24 0,-1 4 0</inkml:trace>
  <inkml:trace contextRef="#ctx0" brushRef="#br0" timeOffset="6">4568 1130 23007,'66'12'384,"0"0"1,-3-1 0,-4-1-301,11 2-84,-2-2-67,-6-6-555,-6-1-643,-9-3-791,-9 0-2503,-10 0 4559,-6-5 0,-12 4 0,-4-4 0</inkml:trace>
  <inkml:trace contextRef="#ctx0" brushRef="#br0" timeOffset="7">5096 0 18632,'65'67'450,"0"-1"0,-5-5 0,-6-5-131,-7-1-151,-4-6-95,-5-3-62,-6-9 546,-6-7-781,-7-8-909,-5-10-2251,-4-6-1914,-2-8 5298,-3-9 0,-2 6 0,-1-6 0</inkml:trace>
  <inkml:trace contextRef="#ctx0" brushRef="#br0" timeOffset="8">5617 64 20944,'50'49'224,"0"0"0,0 1 0,18 16 0,-8-7-151,-9-10-73,-7-7-78,-6-6-6047,-7-7 4182,-5-8 1682,2-6 1,-14-9 0,1-3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726 181 16325,'-49'65'1644,"1"1"1,0-1-1,4-4 1,1-1-1,7-15-1644,3-7-5,1-2-124,1-2-347,3-6-571,5-4-600,3-8-1260,5-7-1608,2-5 4515,3-15 0,4 8 0,4-9 0</inkml:trace>
  <inkml:trace contextRef="#ctx0" brushRef="#br0" timeOffset="1">465 7 15401,'0'-4'4251,"0"1"-3192,0 3-63,-92 101-1428,45-47 860,-13 13 1,0 1 282,10-10-252,4-6-199,8-7-165,6-9 228,12-8-525,7-10-733,8-3-768,4-7 214,4 1-2611,27-6-4057,10 0 8157,28-3 0,-30 0 0,-7 0 0</inkml:trace>
  <inkml:trace contextRef="#ctx0" brushRef="#br0" timeOffset="2">1528 676 19025,'0'-15'3658,"0"3"-3096,0 55 1,0 27 456,0 17-1674,0 7 1,0 5 1004,0-25 0,0-3-70,0 2 0,0 0-64,0 0 0,0-1-48,-1-5 0,0-1-65,-1-5 1,0-1-6,-2-6 0,1-2 637,-6 40-701,1-18 365,3-16-394,0-15-5,3-14 0,0-11 974,2-9-1494,0-5-2027,0-3 649,0-16-1032,0-12-806,0-50 3736,0 4 0,0-1 0,0-9 0,0 28 0,0 1 0</inkml:trace>
  <inkml:trace contextRef="#ctx0" brushRef="#br0" timeOffset="3">1214 348 19014,'83'-6'537,"0"1"1,-3-1 0,-4 3-3125,-20 5 1,-3 3 2885,-1 2 1,-1 3 255,36 18 1038,-19 8-1324,-21 3 970,-20 3-729,-14 1 10,-19 4-234,-19 4-96,-15 3-5,-15 0 62,-1-5-12,6-8-50,10-6 3311,11-2-3328,13 4 346,6 8-273,7 11-29,1 13 12,8 10-28,11 6-322,9 3 334,13-2-26,-7-29 0,1-2-65,19 24-81,-18-33 1,0-3 58,8 2-61,-4-10-29,-6-10-5,-5-7-39,-6-6-666,-3-5-326,-4-4-565,1-2-997,-1-1-995,15-23-5077,5-4 8665,11-26 0,-21 26 0,-5 4 0</inkml:trace>
  <inkml:trace contextRef="#ctx0" brushRef="#br0" timeOffset="4">2721 1561 21875,'-8'75'997,"0"-1"0,1-5 1,0-7-780,0 7-218,1-16-252,4-14-694,0-21-1166,2-9-2067,8-46-4676,4-14 8797,8-44 1,-7 42-1,-2 5 1</inkml:trace>
  <inkml:trace contextRef="#ctx0" brushRef="#br0" timeOffset="5">2778 883 9985,'0'0'0</inkml:trace>
  <inkml:trace contextRef="#ctx0" brushRef="#br0" timeOffset="6">3366 1050 15210,'0'5'4706,"0"0"-3671,0-5 1257,0 0-1979,-21 91-106,16-41-151,-4 13 0,5 2 12,17 2-12,11 1-51,3 0 34,0-3 96,-7-7 167,-6-3 141,-8-6 72,-6-4-106,-17-5-106,-7-5-74,-21-5-145,-4-6-84,-2-9-291,6-7-409,8-5-617,12-3-570,11-12-1361,8-6-724,23-30-5458,8-5 9430,18-17 0,-16 33 0,-5 8 0</inkml:trace>
  <inkml:trace contextRef="#ctx0" brushRef="#br0" timeOffset="7">4041 549 23265,'7'81'1219,"0"0"0,0-1 0,-1 0-852,-2-3 0,-1-1-98,0 2 0,-1 0-31,-1-3 1,-1-1-239,0 2 0,0-2 0,0-11 0,0-2-419,-1-2 1,-1-2 418,-1 36 203,-3-22-203,3-21 0,2-15 0,1-17-500,0-8-726,0-7 280,1-10-1042,10-15-857,8-15-499,32-39-647,-23 35 0,2-1 3991,10-11 0,-1 2 0,3-5 0,-9 13 0</inkml:trace>
  <inkml:trace contextRef="#ctx0" brushRef="#br0" timeOffset="8">4937 1016 16908,'5'-1'4990,"0"-1"-3500,-5 2-286,0 0-111,-104 88-1238,45-34 456,-12 9 0,0 3 425,9 6-338,10-2-12,19-2-167,14-1-219,12-1 0,17-1 0,14-3 0,15-2 0,13-6 0,5-6 0,0-11 645,0-9-1171,-2-11-1165,-5-9-1899,8-18-1021,-8-14 4611,1-19 0,-24 16 0,-9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16745,'4'2'2756,"-1"-1"-1311,-3-1-678,71 0-161,-22 0-371,7 0 0,2 0 207,15-1-5,3 0-151,-6 0-135,-8 1-61,-10 0-40,-12 0-16,-10 0-29,-8 0-5,-9 0 0,-3 0-907,-3 4-494,-2 0-1376,-2 5-1654,-1 0 4431,-22 6 0,15-6 0,-14 1 0</inkml:trace>
  <inkml:trace contextRef="#ctx0" brushRef="#br0" timeOffset="1">37 425 14482,'93'0'3194,"1"0"1,3 0 0,-13 0-3094,-26 0-73,10 0-28,-34 0-521,-5 0-1042,-4 0-431,-1 0-2067,9-4-5391,-1-3 9452,6-5 0,-20 4 0,-3 3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2139 412 16118,'5'0'4755,"0"0"-3483,-5 0 1058,0 0-1894,-100-4 1,13 2-1070,-8-1 1,-10 2 811,13 7 1,-2 4-386,22-3 1,-1 1-1,-1 2 295,1 2 1,0 3 0,1-1-12,4 0 1,2 0-1,4 0 31,-15 4 1,5-1-159,14-2 0,4 0 206,-35 11 28,7 0-17,1 0-56,12-2-39,16-4-68,21-7 1074,17-4-1079,11-6 1579,22 3-1417,18 3 6,44 10-81,-21-5 1,7 1-88,6-1 0,9 2 0,-4-2-396,14 3 1,0 0 395,-17-5 0,1 0 0,-6-1 0,-3-3 0,-5 0-316,-6-1 0,-1 1 316,-3-1 0,-1 0 0,34 7 0,-26-3 0,-28 1 0,-16 2 0,-38 12 0,-37 21 0,2-9 0,-10 4-284,8-5 1,-5 3 0,-3 1 283,-10 6 0,-3 2 0,-1 0 0,-2 1 0,-1 1 0,2-2 0,6-3 0,3 0 0,3-3 0,-16 9 0,8-2 0,19-11 0,5-3 568,-25 21-568,17-7 0,10-4 0,22-7 0,13-4 0,29-7 0,27 3 0,33 3 0,-15-14 0,4-1 780,7 0 1,2-1-781,11-1 0,3-2 0,-2-2 0,0-3 0,-3-2 0,-1-2-652,1-2 1,-1-2 651,-7-1 0,-2-1 0,-3 0 0,-1 0-86,-8 0 0,-3 0 86,31 0 0,-24-1 0,-20 1 0,-20-2 425,-10 2-425,-7 0-898,-2 0-3129,9-16-5659,0-6 9686,13-18 0,-12 17 0,0 4 0</inkml:trace>
  <inkml:trace contextRef="#ctx0" brushRef="#br0" timeOffset="1">4969 21 19591,'4'-11'3288,"-1"2"-2504,-3 9-112,0 0-79,-117 0-262,64 10 0,-4 4-1303,-17-2 1,-11 0-1,1 5 1175,10 6 1,1 3-1,-1 1 2,-3 1 1,-1 1-1,1 1-68,5-2 0,1 2 0,3-1 39,-16 8 1,5 0-54,15-6 0,4 0-1147,11-4 0,2 0 1024,3-2 0,-1 1-53,-9 7 1,2 0 52,-10 10 1625,3 4-1625,58-29 733,31-1-733,26-1 0,36 0 0,-35-8 0,5-1 717,3-3 1,5-1-1,-2 0-717,12 0 0,0-1 0,-13 0 0,3-1 0,-6 0-13,-3 1 0,-6 0 13,33 3 0,-24 2 0,-31 1 0,-16 6 0,-75 50 0,-10 3-429,2-8 1,-6 2 428,3-6 0,1-1 0,2 1 0,0 0-196,1 0 1,2-1 195,13-6 0,4 0 0,6-4 0,6-1 0,-7 35 0,22-11 0,28-4 0,25-4 0,28-4-166,-19-29 0,4-3 166,5-1 0,2-2 0,2-4 0,2-2 0,1-1 0,0-3 0,-1-3 0,-2-2 0,1-1 0,-2-2 0,-2-1 0,0 0 0,-2-1 0,-1 0 0,44-2 0,-8-3 0,-14 0 0,-17-3 0,-17 2 1830,-15 3-1830,-11 2 729,-6 1-729,-4 0 450,0 0-450,-1 0 0,-1 0 0,3 0 0,-1 0 0,3 0-444,-1 0-1628,2 0-1972,-1 0-2011,3 0 6055,-2-3 0,-1 2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1 199 21265,'-1'-25'998,"11"5"-606,30 18 296,15 8-217,16 12-135,11 14-364,-38-8 0,-1 3 207,3 3 1,-2 2-7,1 2 1,-2 2-65,-1 3 1,-1 1 16,-2 0 0,-2 2 33,-2-1 1,0 2-31,-4-1 0,-2 1 100,25 39-38,-10-1 128,-10-3-89,-7 0-130,-11-3-3293,-7 0 3302,-6-23 0,-6 3-150,-19 11 1,-6-1 90,9-10 0,-3-3-135,-16 6 1,-5-8 123,-18-6-34,-5-7 7,-6-9 259,-4-9-266,4-10-5,3-6 3010,12-16-3089,7-8 29,13-18-17,8-5 11,12 2-40,7 2 682,7 7-592,12 4 401,12 3-395,17 6 39,17 3 28,7 8 52,10 5-35,2 4 51,0 7-23,-4 4-45,-8 8-17,-10-1-44,-12-1 39,-4-2-45,-18-6-6,-1-2-179,-12-5-285,-3 0-840,1-1-757,-1 0-1546,7 0 3613,11-8 0,-9 5 0,6-6 0</inkml:trace>
  <inkml:trace contextRef="#ctx0" brushRef="#br0" timeOffset="1">1378 29 15916,'-9'-8'3910,"1"2"-3182,8 6 986,0 0-1294,-9-11-162,18 8 218,4 4 78,29 28 57,21 24-772,-25-16 1,1 3 370,6 5 0,1 3-62,2 4 1,1 1 30,-1 2 0,0 1 56,-2 1 1,0 1-63,-3-1 1,-1 0-12,-5-1 1,-2 0-23,-3-2 0,-2-1 2,-6-3 1,-3 0-143,-3-2 0,-3-1 112,4 41-62,-10-5 0,-6-8 51,-7-5-62,-12-5 40,-10-6 5,-16-4-51,-5-9-27,-5-10 0,-1-11-68,-16-13-67,18-22 6,-7-14 11,25-19 749,6-3-715,10 0 210,7 2-199,9 4 56,19 0 5,12 5 6,20 1 0,12 6 34,4 9 0,4 6 22,1 8 28,0 4 11,-1 7 22,-6 6-27,-7 9-12,-10 5-10,-11 2-12,-7-4 11,-9-2-34,-5-6-33,-4-4-28,-4-2-184,-1-6-399,-2-1-811,-1-3-1317,2 0 2739,14-60 0,-12 45 0,9-44 0</inkml:trace>
  <inkml:trace contextRef="#ctx0" brushRef="#br0" timeOffset="2">1221 2067 21041,'8'63'491,"0"-1"0,-1-5 1,-2-8-5895,-3-7 5604,-2-5 1309,0-4-1443,0-3 826,0-2-893,0-2 0,0-3-151,0-6 3045,0-4-3836,0-8-553,0-2-1278,1-3-369,7-22-2935,3-7 6077,4-26 0,-6 24 0,-3 5 0</inkml:trace>
  <inkml:trace contextRef="#ctx0" brushRef="#br0" timeOffset="3">1221 2067 1815,'75'-39'0,"0"-1"0,-15 8 0,1 0 0</inkml:trace>
  <inkml:trace contextRef="#ctx0" brushRef="#br0" timeOffset="4">2775 2071 16280,'6'0'4184,"-2"0"-3333,-4 0 46,0 0-163,0 96-163,-6-51-330,2 17 0,-2-1 134,-13-17-101,-4-3-78,-3-4-11,0-4-79,0-4-44,2-6-62,3-4-39,3-8-68,6-1-139,2-5-185,7-1-236,-2-3-469,5-1-215,-2-1-1220,2-15-1176,0-23-5352,0-15 9099,2-21 0,-2 35 0,2 8 0</inkml:trace>
  <inkml:trace contextRef="#ctx0" brushRef="#br0" timeOffset="5">2715 1733 15905,'0'6'3075,"0"-2"-2834,0-4-347,0 0-561,-6 36-621,4-21-1384,11 25-1932,8-31 4604,16-5 0,-15-1 0,-4-3 0</inkml:trace>
  <inkml:trace contextRef="#ctx0" brushRef="#br0" timeOffset="6">3253 3428 12461,'-6'7'4010,"2"-1"-3131,4-6 1104,0 0-1468,-3-3-61,2-4-174,0-2-112,3-2-17,1-1-17,0 1-50,4-7-44,3-6 4,6-9-38,11-11 28,5-9 16,11-6 51,7-8-392,7-3 358,8-5-31,-30 34 1,0 0-4,3-3 1,0 0-9,0-1 0,3-4-3,16-25 1,1-1-201,-14 16 1,0 0 180,14-20 0,-2 0-1,-16 22 1,-3 2 0,1-2 0,1-1-323,-1 1 1,1 0 319,-1 1 0,1 0 0,-2 2 0,1 1 0,-1 4 0,-1 1 2,-1 3 1,-1 3 3,30-30 111,-6 12-117,-5 13 5,-4 12 68,-4 7 113,8 4-13,-14 9 355,8 1-377,-20 10 715,-2 3-698,-2 1 279,-3 0-346,0 1 50,7 10-78,-9-1-12,4 6 23,-12-4 73,-3 0 95,-4-1 168,-2 7-168,-1 4 336,-1 29-330,-8-6-78,-7 20-12,-12-13 0,-6-2 72,-6-1 40,-6-3-72,-6-4-29,-10-2-56,-5-3-3381,-5-4 3410,0-6-1,3-4-17,7-7 1,11-6-7,10-4-38,14-4-40,9-1-44,10-1 3386,5 0-5509,3 0 1125,3 0-368,0 0-416,4 0-1949,7 0-1260,2 0 4985,8 0 0,-11 0 0,-3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4 20582,'0'-4'1871,"0"15"-6703,0 22 5650,0 43-152,-2-18 1,0 7-376,-3 21 1,0 5-113,-1-25 0,1 3 1,-2-1-29,1 2 0,-1-1 0,0-2 25,-3 18 1,0-2 61,1 5 0,0-4-146,2-25 1,2-2-21,-2 12 1,2-2 1043,2 26-974,1-40 1,1-1-3,1 14-45,3-1-39,0-40 3029,3-11-3023,-2-7 1068,-2-4-1097,1-3-33,-1 0 6,0 0-6,2 0-28,2-1 28,20-18 0,3-3-11,19-19 5,1-6 0,1-5-27,3-10 5,-16 17 0,-1-2 17,18-25-6,-20 27 0,-1 1 11,8-11 1,-4 10-6,-7 8 5,-7 10 0,-8 9 1,-5 8-46,-5 5 1,-3 4-84,-1 1 50,2 3 84,1 11 5,5 15 1,3 19 39,4 18-40,-3 11 1,2 5-1,-6 0 1,2-3 0,-4-10 27,3-6-33,-3-13 0,1-8 6,-2-6-6,-2-17 0,1-4-6,-4-14-67,3-1 62,2 0 11,6-7 118,8-14-17,13-23-6,11-25-67,-18 24 0,1-3-477,4-8 1,-1-4 451,0-5 0,0-2-1,1-6 1,-2-1 19,-1-1 1,0-4-10,-5 7 0,0-5 0,-1 4-13,1-6 0,-2 2 3,6-19 0,-3 6 31,-2 5-10,-7 27 10,-7 25 17,-4 15-51,-3 11 0,-1 5-936,0 2 370,0 2-2632,0 5-763,6 12-3232,3 4 7193,6 11 0,-6-17 0,-1-2 0</inkml:trace>
  <inkml:trace contextRef="#ctx0" brushRef="#br0" timeOffset="1">1682 1919 13833,'0'-11'4581,"0"2"-3471,0 9 1847,0 0-2218,0 88-196,0-38-361,0 10 0,0 0 20,-2-3-96,2-10-100,-3-7 0,1-10-6,0-7-118,1-5-319,1-6-380,0-2-287,0-6-257,0-1-538,0-3-1596,0-17-4322,0-9 7817,1-23 0,0 20 0,0 3 0</inkml:trace>
  <inkml:trace contextRef="#ctx0" brushRef="#br0" timeOffset="2">1689 1435 20252,'-9'25'-2275,"10"-2"147,30-14-2364,9-1 4492,7-1 0,-20-4 0,-7-1 0</inkml:trace>
  <inkml:trace contextRef="#ctx0" brushRef="#br0" timeOffset="3">2501 399 15967,'3'-8'3002,"0"2"-2391,-3 6 1231,0 0-996,15 110-1425,-8-29 965,2 7 0,-1 4-84,-6-28 1,-1-3-43,1 3 1,-1 0-48,-1-2 0,1 0 155,0-2 0,1-2-217,-1-3 0,1-1 8,1-3 1,1-2 176,6 39-84,2-15 235,17 14-341,-11-41 341,17 20-386,-23-47-29,5 3-10,-11-12 726,3-3-782,-6-4 64,1-1-31,-2-2-28,-2 0-11,3 0 0,-1 0-33,3-3 21,3-9 7,8-8-46,11-16 46,13-14-107,9-14 22,9-9-764,1-4 753,0 3 34,-5 9 0,-11 10 17,-8 16-1,-10 13-5,-10 12-61,-6 8-85,-5 5 202,-2 14 759,4 14-675,0 27-28,3 19-51,-2 15-233,0 8 228,-2-5 11,-2-8-6,1-16 29,0-14-34,2-17 6,2-13-1,-3-13 90,5-6-27,-2-10 295,12-16-279,7-22 0,16-31-65,-17 26 1,0-4-411,5-9 1,0-2 393,2-6 0,0-2 2,-1-4 1,-1 1-4,0 1 1,-2 0 3,-1 4 0,-2 3 13,-3 6 1,-1 4 25,15-35 61,-9 20-11,-12 35-22,-7 12 5,-7 22-240,-2 3 489,1 0-735,0 2-259,0 1-374,-1 1-595,0 2-1064,0-1-806,0 14-1115,0 2 4621,0 14 0,0-16 0,0-2 0</inkml:trace>
  <inkml:trace contextRef="#ctx0" brushRef="#br0" timeOffset="4">4392 1588 14695,'9'4'3736,"-1"-1"-3153,-8-3 1948,0 0-1808,3 88-40,-2-35-333,0 10 0,-2 2 272,-10 7-45,-7-1-101,-9-3-11,-1-7-90,-2-8-106,1-8-90,4-10-123,2-7-11,7-9-45,3-8-123,5-6-129,3-3-179,0-2-62,3-2 22,-1-3-369,1-3-476,-2-4-359,-3-4-274,0-6 1949,0-73 0,4 61 0,1-50 0</inkml:trace>
  <inkml:trace contextRef="#ctx0" brushRef="#br0" timeOffset="5">4389 1197 14549,'4'0'5591,"-1"0"-3648,-3 0-1892,0 69-51,0-45-292,0 51-375,0-62-934,0-3-1715,0-1-1165,3-3 4481,2-1 0,-1-3 0,0-1 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OzRrk4ntuZLzeGIkaCeZCXu44sw55X43/view?usp=drive_link" TargetMode="External"/><Relationship Id="rId2" Type="http://schemas.openxmlformats.org/officeDocument/2006/relationships/hyperlink" Target="https://drive.google.com/file/d/1OwVUu5R4JHs151m2UL1kqpuFDk_yYKes/view?usp=drive_link" TargetMode="External"/><Relationship Id="rId1" Type="http://schemas.openxmlformats.org/officeDocument/2006/relationships/hyperlink" Target="https://drive.google.com/file/d/1P1Zr3aqxfRz74dOCNMHTdeUPEQEPjsFF/view?usp=drive_link" TargetMode="External"/><Relationship Id="rId6" Type="http://schemas.openxmlformats.org/officeDocument/2006/relationships/drawing" Target="../drawings/drawing7.xml"/><Relationship Id="rId5" Type="http://schemas.openxmlformats.org/officeDocument/2006/relationships/hyperlink" Target="https://drive.google.com/file/d/1Oz8VX5M8kCJUHh0kPUqQl_VeEajys4F4/view?usp=drive_link" TargetMode="External"/><Relationship Id="rId4" Type="http://schemas.openxmlformats.org/officeDocument/2006/relationships/hyperlink" Target="https://drive.google.com/file/d/1Ow5_HV_OmkUAuqA5lXz9H2jxWDWkNTwi/view?usp=drive_link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6EFLHOTf8LijdD6yIqrIA_9hEw9IUfqe/view?usp=sharing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file/d/16EafJoJNJbuuVqcUJcw64pmiBAnlNToi/view?usp=sharing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file/d/16EWxVtj9l5G_0tFyyZ1r5UJxSdJvLyE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22</v>
      </c>
    </row>
    <row r="4" spans="2:3" x14ac:dyDescent="0.3">
      <c r="B4" s="1" t="s">
        <v>18</v>
      </c>
    </row>
    <row r="5" spans="2:3" x14ac:dyDescent="0.3">
      <c r="C5" s="1" t="s">
        <v>37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38</v>
      </c>
    </row>
    <row r="11" spans="2:3" x14ac:dyDescent="0.3">
      <c r="B11" s="1" t="s">
        <v>20</v>
      </c>
    </row>
    <row r="12" spans="2:3" x14ac:dyDescent="0.3">
      <c r="C12" s="1" t="s">
        <v>39</v>
      </c>
    </row>
    <row r="14" spans="2:3" x14ac:dyDescent="0.3">
      <c r="B14" s="1" t="s">
        <v>1</v>
      </c>
    </row>
    <row r="15" spans="2:3" x14ac:dyDescent="0.3">
      <c r="C15" s="1" t="s">
        <v>21</v>
      </c>
    </row>
    <row r="17" spans="2:3" x14ac:dyDescent="0.3">
      <c r="B17" s="1" t="s">
        <v>19</v>
      </c>
    </row>
    <row r="18" spans="2:3" x14ac:dyDescent="0.3">
      <c r="C18" s="1" t="s">
        <v>3</v>
      </c>
    </row>
    <row r="19" spans="2:3" x14ac:dyDescent="0.3">
      <c r="C19" s="1" t="s">
        <v>64</v>
      </c>
    </row>
    <row r="20" spans="2:3" x14ac:dyDescent="0.3">
      <c r="C20" s="1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5" spans="2:2" x14ac:dyDescent="0.3">
      <c r="B5" s="1" t="s">
        <v>337</v>
      </c>
    </row>
    <row r="7" spans="2:2" x14ac:dyDescent="0.3">
      <c r="B7" s="1" t="s">
        <v>338</v>
      </c>
    </row>
    <row r="9" spans="2:2" x14ac:dyDescent="0.3">
      <c r="B9" s="1" t="s">
        <v>339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113</v>
      </c>
    </row>
    <row r="2" spans="1:1" x14ac:dyDescent="0.3">
      <c r="A2" s="2" t="s">
        <v>314</v>
      </c>
    </row>
    <row r="3" spans="1:1" x14ac:dyDescent="0.3">
      <c r="A3" s="2" t="s">
        <v>315</v>
      </c>
    </row>
    <row r="4" spans="1:1" x14ac:dyDescent="0.3">
      <c r="A4" s="2" t="s">
        <v>316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113</v>
      </c>
    </row>
    <row r="3" spans="2:2" x14ac:dyDescent="0.3">
      <c r="B3" s="4" t="s">
        <v>455</v>
      </c>
    </row>
    <row r="5" spans="2:2" x14ac:dyDescent="0.3">
      <c r="B5" s="1" t="s">
        <v>457</v>
      </c>
    </row>
    <row r="6" spans="2:2" x14ac:dyDescent="0.3">
      <c r="B6" s="4" t="s">
        <v>456</v>
      </c>
    </row>
    <row r="8" spans="2:2" x14ac:dyDescent="0.3">
      <c r="B8" s="1" t="s">
        <v>461</v>
      </c>
    </row>
    <row r="9" spans="2:2" x14ac:dyDescent="0.3">
      <c r="B9" s="4" t="s">
        <v>460</v>
      </c>
    </row>
    <row r="11" spans="2:2" x14ac:dyDescent="0.3">
      <c r="B11" s="1" t="s">
        <v>459</v>
      </c>
    </row>
    <row r="12" spans="2:2" x14ac:dyDescent="0.3">
      <c r="B12" s="4" t="s">
        <v>458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72" t="s">
        <v>454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87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88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89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213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93</v>
      </c>
    </row>
    <row r="13" spans="1:20" ht="26" x14ac:dyDescent="0.3">
      <c r="B13" s="2" t="s">
        <v>16</v>
      </c>
    </row>
    <row r="14" spans="1:20" ht="26" x14ac:dyDescent="0.3">
      <c r="B14" s="2" t="s">
        <v>15</v>
      </c>
    </row>
    <row r="15" spans="1:20" ht="26" x14ac:dyDescent="0.3">
      <c r="B15" s="2" t="s">
        <v>14</v>
      </c>
    </row>
    <row r="16" spans="1:20" ht="26" x14ac:dyDescent="0.3">
      <c r="B16" s="2" t="s">
        <v>13</v>
      </c>
    </row>
    <row r="17" spans="2:2" ht="26" x14ac:dyDescent="0.3">
      <c r="B17" s="2" t="s">
        <v>12</v>
      </c>
    </row>
    <row r="18" spans="2:2" ht="26" x14ac:dyDescent="0.3">
      <c r="B18" s="2" t="s">
        <v>11</v>
      </c>
    </row>
    <row r="21" spans="2:2" ht="26" x14ac:dyDescent="0.3">
      <c r="B21" s="61" t="s">
        <v>9</v>
      </c>
    </row>
    <row r="22" spans="2:2" ht="26" x14ac:dyDescent="0.3">
      <c r="B22" s="2" t="s">
        <v>8</v>
      </c>
    </row>
    <row r="23" spans="2:2" ht="26" x14ac:dyDescent="0.3">
      <c r="B23" s="2" t="s">
        <v>7</v>
      </c>
    </row>
    <row r="24" spans="2:2" ht="26" x14ac:dyDescent="0.3">
      <c r="B24" s="2" t="s">
        <v>6</v>
      </c>
    </row>
    <row r="25" spans="2:2" ht="26" x14ac:dyDescent="0.3">
      <c r="B25" s="2" t="s">
        <v>5</v>
      </c>
    </row>
    <row r="26" spans="2:2" ht="26" x14ac:dyDescent="0.3">
      <c r="B26" s="2" t="s">
        <v>4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>
      <selection activeCell="K3" sqref="K3"/>
    </sheetView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ht="26" x14ac:dyDescent="0.3">
      <c r="A1" s="170" t="s">
        <v>454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70" t="s">
        <v>93</v>
      </c>
      <c r="D3" s="2"/>
      <c r="E3" s="2"/>
      <c r="F3" s="2"/>
      <c r="G3" s="2"/>
      <c r="H3" s="2"/>
      <c r="I3" s="2"/>
      <c r="J3" s="2"/>
      <c r="K3" s="2"/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94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96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95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111</v>
      </c>
      <c r="E10" s="56"/>
      <c r="F10" s="2"/>
      <c r="G10" s="35"/>
      <c r="I10" s="41" t="s">
        <v>112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113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97</v>
      </c>
      <c r="D13" s="2" t="s">
        <v>98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101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102</v>
      </c>
      <c r="E15" s="2"/>
      <c r="G15" s="34" t="s">
        <v>103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100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99</v>
      </c>
      <c r="E18" s="39"/>
      <c r="F18" s="39" t="s">
        <v>104</v>
      </c>
      <c r="G18" s="40" t="s">
        <v>105</v>
      </c>
      <c r="H18" s="2"/>
      <c r="I18" s="48" t="s">
        <v>106</v>
      </c>
      <c r="J18" s="2"/>
      <c r="K18" s="48" t="s">
        <v>109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110</v>
      </c>
      <c r="F19" s="46"/>
      <c r="G19" s="52" t="s">
        <v>107</v>
      </c>
      <c r="H19" s="2"/>
      <c r="I19" s="50" t="s">
        <v>108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>
      <selection activeCell="A2" sqref="A2"/>
    </sheetView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71" t="s">
        <v>454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7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70" t="s">
        <v>10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224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223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97</v>
      </c>
      <c r="C7" s="2"/>
      <c r="F7" s="35" t="s">
        <v>198</v>
      </c>
      <c r="G7" s="35" t="s">
        <v>219</v>
      </c>
      <c r="H7" s="35" t="s">
        <v>216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217</v>
      </c>
      <c r="E8" s="2"/>
      <c r="F8" s="35" t="s">
        <v>215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218</v>
      </c>
      <c r="E9" s="2"/>
      <c r="F9" s="35" t="s">
        <v>199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199</v>
      </c>
      <c r="E11" s="78"/>
      <c r="F11" s="87" t="s">
        <v>215</v>
      </c>
      <c r="G11" s="88" t="s">
        <v>222</v>
      </c>
      <c r="H11" s="89"/>
      <c r="I11" s="90" t="s">
        <v>220</v>
      </c>
      <c r="K11" s="81" t="s">
        <v>221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73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74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74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74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3</v>
      </c>
      <c r="D16" s="82">
        <f>-G9</f>
        <v>-10000000</v>
      </c>
      <c r="F16" s="85">
        <f>G8</f>
        <v>5000000</v>
      </c>
      <c r="G16" s="175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225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ht="26" x14ac:dyDescent="0.3">
      <c r="A19" s="2"/>
      <c r="B19" s="2"/>
      <c r="C19" s="35"/>
      <c r="D19" s="2" t="s">
        <v>226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ht="26" x14ac:dyDescent="0.3">
      <c r="B21" s="2"/>
      <c r="C21" s="2"/>
      <c r="D21" s="2" t="s">
        <v>264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 t="s">
        <v>265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6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384</v>
      </c>
    </row>
    <row r="2" spans="1:1" x14ac:dyDescent="0.3">
      <c r="A2" s="1" t="s">
        <v>36</v>
      </c>
    </row>
    <row r="3" spans="1:1" x14ac:dyDescent="0.3">
      <c r="A3" s="1" t="s">
        <v>317</v>
      </c>
    </row>
    <row r="4" spans="1:1" x14ac:dyDescent="0.3">
      <c r="A4" s="1" t="s">
        <v>318</v>
      </c>
    </row>
    <row r="5" spans="1:1" x14ac:dyDescent="0.3">
      <c r="A5" s="1" t="s">
        <v>319</v>
      </c>
    </row>
    <row r="6" spans="1:1" x14ac:dyDescent="0.3">
      <c r="A6" s="1" t="s">
        <v>522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>
      <selection activeCell="A4" sqref="A4"/>
    </sheetView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54" t="s">
        <v>405</v>
      </c>
    </row>
    <row r="2" spans="1:12" x14ac:dyDescent="0.3">
      <c r="A2" s="154" t="s">
        <v>402</v>
      </c>
    </row>
    <row r="3" spans="1:12" x14ac:dyDescent="0.3">
      <c r="A3" s="154" t="s">
        <v>3</v>
      </c>
    </row>
    <row r="5" spans="1:12" x14ac:dyDescent="0.3">
      <c r="D5" s="1" t="s">
        <v>361</v>
      </c>
    </row>
    <row r="8" spans="1:12" ht="29" x14ac:dyDescent="0.3">
      <c r="D8" s="1" t="s">
        <v>362</v>
      </c>
      <c r="H8" s="137" t="s">
        <v>0</v>
      </c>
      <c r="L8" s="27" t="s">
        <v>27</v>
      </c>
    </row>
    <row r="9" spans="1:12" ht="30" x14ac:dyDescent="0.4">
      <c r="D9" s="138" t="s">
        <v>363</v>
      </c>
      <c r="E9" s="138" t="s">
        <v>364</v>
      </c>
      <c r="F9" s="138" t="s">
        <v>365</v>
      </c>
      <c r="H9" s="138" t="s">
        <v>366</v>
      </c>
      <c r="I9" s="138" t="s">
        <v>367</v>
      </c>
      <c r="J9" s="138" t="s">
        <v>368</v>
      </c>
      <c r="L9" s="138" t="s">
        <v>363</v>
      </c>
    </row>
    <row r="10" spans="1:12" ht="30" x14ac:dyDescent="0.4">
      <c r="H10" s="138" t="s">
        <v>369</v>
      </c>
      <c r="I10" s="138" t="s">
        <v>370</v>
      </c>
      <c r="J10" s="138" t="s">
        <v>371</v>
      </c>
      <c r="L10" s="138" t="s">
        <v>364</v>
      </c>
    </row>
    <row r="11" spans="1:12" ht="30" x14ac:dyDescent="0.4">
      <c r="H11" s="138" t="s">
        <v>372</v>
      </c>
      <c r="I11" s="138" t="s">
        <v>373</v>
      </c>
      <c r="J11" s="138" t="s">
        <v>374</v>
      </c>
      <c r="L11" s="138" t="s">
        <v>365</v>
      </c>
    </row>
    <row r="14" spans="1:12" ht="29" x14ac:dyDescent="0.3">
      <c r="H14" s="1" t="s">
        <v>375</v>
      </c>
      <c r="L14" s="139" t="s">
        <v>376</v>
      </c>
    </row>
    <row r="15" spans="1:12" ht="31" x14ac:dyDescent="0.4">
      <c r="H15" s="138" t="s">
        <v>377</v>
      </c>
      <c r="I15" s="138" t="s">
        <v>378</v>
      </c>
      <c r="J15" s="138" t="s">
        <v>379</v>
      </c>
      <c r="L15" s="138" t="s">
        <v>380</v>
      </c>
    </row>
    <row r="16" spans="1:12" ht="70" x14ac:dyDescent="0.3">
      <c r="H16" s="140" t="s">
        <v>381</v>
      </c>
      <c r="I16" s="140" t="s">
        <v>382</v>
      </c>
      <c r="J16" s="140" t="s">
        <v>383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4EC9-3DDC-9043-ABBE-D05F90BCC396}">
  <sheetPr>
    <tabColor rgb="FFFF0000"/>
  </sheetPr>
  <dimension ref="B2:T15"/>
  <sheetViews>
    <sheetView workbookViewId="0">
      <selection activeCell="F17" sqref="F17"/>
    </sheetView>
  </sheetViews>
  <sheetFormatPr baseColWidth="10" defaultRowHeight="26" x14ac:dyDescent="0.3"/>
  <cols>
    <col min="1" max="5" width="10.83203125" style="1"/>
    <col min="6" max="6" width="13.33203125" style="1" bestFit="1" customWidth="1"/>
    <col min="7" max="7" width="10.83203125" style="1"/>
    <col min="8" max="8" width="13.33203125" style="1" bestFit="1" customWidth="1"/>
    <col min="9" max="17" width="10.83203125" style="1"/>
    <col min="18" max="18" width="13.33203125" style="1" bestFit="1" customWidth="1"/>
    <col min="19" max="16384" width="10.83203125" style="1"/>
  </cols>
  <sheetData>
    <row r="2" spans="2:20" x14ac:dyDescent="0.3">
      <c r="B2" s="105" t="s">
        <v>26</v>
      </c>
      <c r="D2" s="105" t="s">
        <v>513</v>
      </c>
      <c r="F2" s="1" t="s">
        <v>512</v>
      </c>
      <c r="J2" s="105" t="s">
        <v>511</v>
      </c>
      <c r="N2" s="1" t="s">
        <v>510</v>
      </c>
      <c r="R2" s="1" t="s">
        <v>28</v>
      </c>
      <c r="T2" s="1" t="s">
        <v>437</v>
      </c>
    </row>
    <row r="3" spans="2:20" x14ac:dyDescent="0.3">
      <c r="B3" s="1">
        <v>10</v>
      </c>
      <c r="D3" s="1">
        <v>0.2</v>
      </c>
      <c r="F3" s="1">
        <v>1</v>
      </c>
      <c r="G3" s="1">
        <v>0.5</v>
      </c>
      <c r="H3" s="1">
        <v>0.4</v>
      </c>
      <c r="J3" s="1" cm="1">
        <f t="array" ref="J3:L5">MMULT(v,TRANSPOSE(v))</f>
        <v>4.0000000000000008E-2</v>
      </c>
      <c r="K3" s="1">
        <v>8.0000000000000016E-2</v>
      </c>
      <c r="L3" s="1">
        <v>0.06</v>
      </c>
      <c r="N3" s="1" cm="1">
        <f t="array" ref="N3:P5">volmat*rho</f>
        <v>4.0000000000000008E-2</v>
      </c>
      <c r="O3" s="1">
        <v>4.0000000000000008E-2</v>
      </c>
      <c r="P3" s="1">
        <v>2.4E-2</v>
      </c>
      <c r="R3" s="1" cm="1">
        <f t="array" ref="R3">MMULT(MMULT(TRANSPOSE(x),covmat),x)</f>
        <v>222.60000000000002</v>
      </c>
      <c r="T3" s="1">
        <f>SQRT(R3)</f>
        <v>14.919785521246611</v>
      </c>
    </row>
    <row r="4" spans="2:20" x14ac:dyDescent="0.3">
      <c r="B4" s="1">
        <v>20</v>
      </c>
      <c r="D4" s="1">
        <v>0.4</v>
      </c>
      <c r="F4" s="1">
        <v>0.5</v>
      </c>
      <c r="G4" s="1">
        <v>1</v>
      </c>
      <c r="H4" s="1">
        <v>0.3</v>
      </c>
      <c r="J4" s="1">
        <v>8.0000000000000016E-2</v>
      </c>
      <c r="K4" s="1">
        <v>0.16000000000000003</v>
      </c>
      <c r="L4" s="1">
        <v>0.12</v>
      </c>
      <c r="N4" s="1">
        <v>4.0000000000000008E-2</v>
      </c>
      <c r="O4" s="1">
        <v>0.16000000000000003</v>
      </c>
      <c r="P4" s="1">
        <v>3.5999999999999997E-2</v>
      </c>
    </row>
    <row r="5" spans="2:20" x14ac:dyDescent="0.3">
      <c r="B5" s="1">
        <v>30</v>
      </c>
      <c r="D5" s="1">
        <v>0.3</v>
      </c>
      <c r="F5" s="1">
        <v>0.4</v>
      </c>
      <c r="G5" s="1">
        <v>0.3</v>
      </c>
      <c r="H5" s="1">
        <v>1</v>
      </c>
      <c r="J5" s="1">
        <v>0.06</v>
      </c>
      <c r="K5" s="1">
        <v>0.12</v>
      </c>
      <c r="L5" s="1">
        <v>0.09</v>
      </c>
      <c r="N5" s="1">
        <v>2.4E-2</v>
      </c>
      <c r="O5" s="1">
        <v>3.5999999999999997E-2</v>
      </c>
      <c r="P5" s="1">
        <v>0.09</v>
      </c>
    </row>
    <row r="7" spans="2:20" x14ac:dyDescent="0.3">
      <c r="B7" s="1" t="s">
        <v>509</v>
      </c>
      <c r="F7" s="1" t="s">
        <v>508</v>
      </c>
      <c r="H7" s="1" t="s">
        <v>507</v>
      </c>
    </row>
    <row r="8" spans="2:20" x14ac:dyDescent="0.3">
      <c r="B8" s="1" cm="1">
        <f t="array" ref="B8:D8">MMULT(TRANSPOSE(x),covmat)</f>
        <v>1.9200000000000002</v>
      </c>
      <c r="C8" s="1">
        <v>4.6800000000000006</v>
      </c>
      <c r="D8" s="1">
        <v>3.6599999999999997</v>
      </c>
      <c r="F8" s="1" cm="1">
        <f t="array" ref="F8:F10">TRANSPOSE(covvec) * x</f>
        <v>19.200000000000003</v>
      </c>
      <c r="H8" s="1" cm="1">
        <f t="array" ref="H8:H10">VarianceVec / s</f>
        <v>1.2868817700266619</v>
      </c>
    </row>
    <row r="9" spans="2:20" x14ac:dyDescent="0.3">
      <c r="F9" s="1">
        <v>93.600000000000009</v>
      </c>
      <c r="H9" s="1">
        <v>6.2735486288799764</v>
      </c>
    </row>
    <row r="10" spans="2:20" x14ac:dyDescent="0.3">
      <c r="F10" s="1">
        <v>109.8</v>
      </c>
      <c r="H10" s="1">
        <v>7.3593551223399718</v>
      </c>
    </row>
    <row r="12" spans="2:20" x14ac:dyDescent="0.3">
      <c r="B12" s="1" t="s">
        <v>506</v>
      </c>
      <c r="D12" s="207" t="s">
        <v>505</v>
      </c>
      <c r="F12" s="1" t="s">
        <v>514</v>
      </c>
      <c r="H12" s="1" t="s">
        <v>504</v>
      </c>
    </row>
    <row r="13" spans="2:20" x14ac:dyDescent="0.3">
      <c r="B13" s="74">
        <v>0.98</v>
      </c>
      <c r="D13" s="1">
        <f>_xlfn.NORM.S.INV(Confidence)</f>
        <v>2.0537489106318221</v>
      </c>
      <c r="F13" s="1" cm="1">
        <f t="array" ref="F13:F15">TRANSPOSE(covvec)  / s</f>
        <v>0.12868817700266619</v>
      </c>
      <c r="H13" s="1" cm="1">
        <f t="array" ref="H13:H15">Contribution*l</f>
        <v>2.6429320333042079</v>
      </c>
    </row>
    <row r="14" spans="2:20" x14ac:dyDescent="0.3">
      <c r="F14" s="1">
        <v>0.31367743144399884</v>
      </c>
      <c r="H14" s="1">
        <v>12.884293662358013</v>
      </c>
    </row>
    <row r="15" spans="2:20" x14ac:dyDescent="0.3">
      <c r="F15" s="1">
        <v>0.24531183741133239</v>
      </c>
      <c r="H15" s="1">
        <v>15.114267565458437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>
      <selection activeCell="A2" sqref="A2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54" t="s">
        <v>319</v>
      </c>
    </row>
    <row r="2" spans="1:17" x14ac:dyDescent="0.3">
      <c r="B2" s="6" t="s">
        <v>0</v>
      </c>
      <c r="G2" s="5" t="s">
        <v>24</v>
      </c>
      <c r="I2" s="5" t="s">
        <v>25</v>
      </c>
      <c r="M2" s="155" t="s">
        <v>259</v>
      </c>
      <c r="N2" s="155" t="s">
        <v>260</v>
      </c>
      <c r="O2" s="155" t="s">
        <v>261</v>
      </c>
      <c r="P2" s="155" t="s">
        <v>262</v>
      </c>
      <c r="Q2" s="155" t="s">
        <v>263</v>
      </c>
    </row>
    <row r="3" spans="1:17" x14ac:dyDescent="0.3">
      <c r="B3" s="158">
        <v>0.01</v>
      </c>
      <c r="C3" s="158">
        <v>0</v>
      </c>
      <c r="D3" s="158">
        <v>0</v>
      </c>
      <c r="E3" s="158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58">
        <v>0</v>
      </c>
      <c r="C4" s="158">
        <v>0.02</v>
      </c>
      <c r="D4" s="158">
        <v>0</v>
      </c>
      <c r="E4" s="158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58">
        <v>0</v>
      </c>
      <c r="C5" s="158">
        <v>0</v>
      </c>
      <c r="D5" s="158">
        <v>0.03</v>
      </c>
      <c r="E5" s="158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58">
        <v>0</v>
      </c>
      <c r="C6" s="158">
        <v>0</v>
      </c>
      <c r="D6" s="158">
        <v>0</v>
      </c>
      <c r="E6" s="158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259</v>
      </c>
      <c r="G8" s="5" t="s">
        <v>27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257</v>
      </c>
      <c r="G15" s="5" t="s">
        <v>258</v>
      </c>
      <c r="I15" s="5" t="s">
        <v>2</v>
      </c>
      <c r="J15" s="5" t="s">
        <v>30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43">
        <f ca="1">_xlfn.NORM.INV(alpha,0,SQRT(variancePct))</f>
        <v>0.11630871536766732</v>
      </c>
      <c r="L16" s="146"/>
      <c r="M16" s="144">
        <f ca="1">VaR</f>
        <v>116.30871536766733</v>
      </c>
      <c r="N16" s="147">
        <f ca="1">VaRPct</f>
        <v>0.11630871536766732</v>
      </c>
      <c r="P16" s="156" t="s">
        <v>392</v>
      </c>
      <c r="Q16" s="157" t="s">
        <v>393</v>
      </c>
    </row>
    <row r="17" spans="12:17" x14ac:dyDescent="0.3">
      <c r="L17" s="146" t="s">
        <v>259</v>
      </c>
      <c r="M17" s="148">
        <f t="dataTable" ref="M17:N21" dt2D="0" dtr="0" r1="B8" ca="1"/>
        <v>116.30871536766733</v>
      </c>
      <c r="N17" s="145">
        <v>0.11630871536766732</v>
      </c>
      <c r="P17" s="150">
        <f t="shared" ref="P17:Q21" si="0">M17-M$17</f>
        <v>0</v>
      </c>
      <c r="Q17" s="149">
        <f t="shared" si="0"/>
        <v>0</v>
      </c>
    </row>
    <row r="18" spans="12:17" x14ac:dyDescent="0.3">
      <c r="L18" s="146" t="s">
        <v>260</v>
      </c>
      <c r="M18" s="148">
        <v>117.24703105093441</v>
      </c>
      <c r="N18" s="145">
        <v>0.11608616935736081</v>
      </c>
      <c r="P18" s="150">
        <f t="shared" si="0"/>
        <v>0.93831568326707782</v>
      </c>
      <c r="Q18" s="149">
        <f t="shared" si="0"/>
        <v>-2.2254601030650967E-4</v>
      </c>
    </row>
    <row r="19" spans="12:17" x14ac:dyDescent="0.3">
      <c r="L19" s="146" t="s">
        <v>261</v>
      </c>
      <c r="M19" s="148">
        <v>117.71913001664893</v>
      </c>
      <c r="N19" s="145">
        <v>0.11655359407589003</v>
      </c>
      <c r="P19" s="150">
        <f t="shared" si="0"/>
        <v>1.4104146489816003</v>
      </c>
      <c r="Q19" s="149">
        <f t="shared" si="0"/>
        <v>2.4487870822270663E-4</v>
      </c>
    </row>
    <row r="20" spans="12:17" x14ac:dyDescent="0.3">
      <c r="L20" s="146" t="s">
        <v>262</v>
      </c>
      <c r="M20" s="148">
        <v>117.73062097572911</v>
      </c>
      <c r="N20" s="145">
        <v>0.11656497126309812</v>
      </c>
      <c r="P20" s="150">
        <f t="shared" si="0"/>
        <v>1.4219056080617776</v>
      </c>
      <c r="Q20" s="149">
        <f t="shared" si="0"/>
        <v>2.5625589543079585E-4</v>
      </c>
    </row>
    <row r="21" spans="12:17" x14ac:dyDescent="0.3">
      <c r="L21" s="146" t="s">
        <v>263</v>
      </c>
      <c r="M21" s="148">
        <v>117.28163931588382</v>
      </c>
      <c r="N21" s="145">
        <v>0.11612043496622161</v>
      </c>
      <c r="O21" s="7"/>
      <c r="P21" s="150">
        <f t="shared" si="0"/>
        <v>0.97292394821648998</v>
      </c>
      <c r="Q21" s="14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7030A0"/>
  </sheetPr>
  <dimension ref="A1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54" t="s">
        <v>403</v>
      </c>
    </row>
    <row r="2" spans="1:10" x14ac:dyDescent="0.3">
      <c r="B2" s="6" t="s">
        <v>0</v>
      </c>
      <c r="F2" s="5" t="s">
        <v>24</v>
      </c>
      <c r="I2" s="5" t="s">
        <v>25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26</v>
      </c>
      <c r="F6" s="114"/>
      <c r="G6" s="114" t="s">
        <v>27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257</v>
      </c>
      <c r="F10" s="114"/>
      <c r="G10" s="114" t="s">
        <v>29</v>
      </c>
      <c r="I10" s="5" t="s">
        <v>2</v>
      </c>
      <c r="J10" s="114" t="s">
        <v>30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32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33</v>
      </c>
      <c r="F16" s="114"/>
      <c r="G16" s="116" t="s">
        <v>256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35</v>
      </c>
      <c r="F20" s="114"/>
      <c r="G20" s="117" t="s">
        <v>35</v>
      </c>
      <c r="I20" s="5" t="s">
        <v>36</v>
      </c>
      <c r="J20" s="114" t="s">
        <v>255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7030A0"/>
  </sheetPr>
  <dimension ref="A1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54" t="s">
        <v>404</v>
      </c>
    </row>
    <row r="2" spans="1:10" x14ac:dyDescent="0.3">
      <c r="B2" s="6" t="s">
        <v>0</v>
      </c>
      <c r="F2" s="5" t="s">
        <v>24</v>
      </c>
      <c r="I2" s="5" t="s">
        <v>25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26</v>
      </c>
      <c r="F6" s="5" t="s">
        <v>27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257</v>
      </c>
      <c r="F10" s="5" t="s">
        <v>258</v>
      </c>
      <c r="I10" s="5" t="s">
        <v>2</v>
      </c>
      <c r="J10" s="5" t="s">
        <v>30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34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35</v>
      </c>
      <c r="J20" s="5" t="s">
        <v>36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7030A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24</v>
      </c>
      <c r="I2" s="5" t="s">
        <v>25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259</v>
      </c>
      <c r="F6" s="5" t="s">
        <v>27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28</v>
      </c>
      <c r="F10" s="5" t="s">
        <v>29</v>
      </c>
      <c r="I10" s="5" t="s">
        <v>2</v>
      </c>
      <c r="J10" s="5" t="s">
        <v>30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31</v>
      </c>
      <c r="F13" s="5" t="s">
        <v>32</v>
      </c>
    </row>
    <row r="14" spans="2:10" x14ac:dyDescent="0.3">
      <c r="B14" s="120">
        <f t="array" ref="B14">SQRT(variance)</f>
        <v>15.620499351813308</v>
      </c>
      <c r="F14" s="143">
        <f>SQRT(variancePct)</f>
        <v>5.2068331172711028E-2</v>
      </c>
    </row>
    <row r="16" spans="2:10" x14ac:dyDescent="0.3">
      <c r="B16" s="7" t="s">
        <v>33</v>
      </c>
      <c r="F16" s="7" t="s">
        <v>34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35</v>
      </c>
      <c r="F20" s="6" t="s">
        <v>35</v>
      </c>
      <c r="J20" s="5" t="s">
        <v>36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401</v>
      </c>
    </row>
    <row r="2" spans="1:1" x14ac:dyDescent="0.3">
      <c r="A2" s="1" t="s">
        <v>320</v>
      </c>
    </row>
    <row r="3" spans="1:1" x14ac:dyDescent="0.3">
      <c r="A3" s="1" t="s">
        <v>275</v>
      </c>
    </row>
    <row r="4" spans="1:1" x14ac:dyDescent="0.3">
      <c r="A4" s="1" t="s">
        <v>278</v>
      </c>
    </row>
    <row r="5" spans="1:1" x14ac:dyDescent="0.3">
      <c r="A5" s="1" t="s">
        <v>281</v>
      </c>
    </row>
    <row r="6" spans="1:1" x14ac:dyDescent="0.3">
      <c r="A6" s="1" t="s">
        <v>282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312</v>
      </c>
    </row>
    <row r="3" spans="2:4" x14ac:dyDescent="0.3">
      <c r="C3" s="1" t="s">
        <v>310</v>
      </c>
    </row>
    <row r="5" spans="2:4" x14ac:dyDescent="0.3">
      <c r="B5" s="1" t="s">
        <v>311</v>
      </c>
    </row>
    <row r="6" spans="2:4" x14ac:dyDescent="0.3">
      <c r="C6" s="1" t="s">
        <v>310</v>
      </c>
    </row>
    <row r="7" spans="2:4" x14ac:dyDescent="0.3">
      <c r="C7" s="132" t="s">
        <v>76</v>
      </c>
    </row>
    <row r="8" spans="2:4" x14ac:dyDescent="0.3">
      <c r="C8" s="1" t="s">
        <v>309</v>
      </c>
    </row>
    <row r="10" spans="2:4" x14ac:dyDescent="0.3">
      <c r="B10" s="1" t="s">
        <v>308</v>
      </c>
    </row>
    <row r="11" spans="2:4" x14ac:dyDescent="0.3">
      <c r="C11" s="1" t="s">
        <v>307</v>
      </c>
    </row>
    <row r="13" spans="2:4" x14ac:dyDescent="0.3">
      <c r="B13" s="1" t="s">
        <v>39</v>
      </c>
    </row>
    <row r="14" spans="2:4" x14ac:dyDescent="0.3">
      <c r="C14" s="1" t="s">
        <v>306</v>
      </c>
    </row>
    <row r="15" spans="2:4" x14ac:dyDescent="0.3">
      <c r="D15" s="1" t="s">
        <v>305</v>
      </c>
    </row>
    <row r="16" spans="2:4" x14ac:dyDescent="0.3">
      <c r="C16" s="1" t="s">
        <v>41</v>
      </c>
    </row>
    <row r="17" spans="4:4" x14ac:dyDescent="0.3">
      <c r="D17" s="1" t="s">
        <v>304</v>
      </c>
    </row>
    <row r="18" spans="4:4" x14ac:dyDescent="0.3">
      <c r="D18" s="1" t="s">
        <v>303</v>
      </c>
    </row>
    <row r="19" spans="4:4" x14ac:dyDescent="0.3">
      <c r="D19" s="1" t="s">
        <v>302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54" t="s">
        <v>406</v>
      </c>
    </row>
    <row r="2" spans="1:18" x14ac:dyDescent="0.3">
      <c r="B2" s="1" t="s">
        <v>274</v>
      </c>
      <c r="C2" s="74">
        <v>1E-3</v>
      </c>
    </row>
    <row r="3" spans="1:18" x14ac:dyDescent="0.3">
      <c r="B3" s="1" t="s">
        <v>273</v>
      </c>
      <c r="C3" s="74">
        <v>0.02</v>
      </c>
    </row>
    <row r="4" spans="1:18" x14ac:dyDescent="0.3">
      <c r="K4" s="105" t="s">
        <v>272</v>
      </c>
      <c r="L4" s="105" t="s">
        <v>271</v>
      </c>
    </row>
    <row r="5" spans="1:18" x14ac:dyDescent="0.3">
      <c r="B5" s="1" t="s">
        <v>270</v>
      </c>
      <c r="C5" s="1" t="s">
        <v>269</v>
      </c>
      <c r="D5" s="1" t="s">
        <v>395</v>
      </c>
      <c r="E5" s="1" t="s">
        <v>394</v>
      </c>
      <c r="F5" s="1" t="s">
        <v>267</v>
      </c>
      <c r="G5" s="1" t="s">
        <v>266</v>
      </c>
      <c r="K5" s="129">
        <f ca="1">AVERAGE(K7:K80)</f>
        <v>-0.10884396047618618</v>
      </c>
      <c r="L5" s="129">
        <f ca="1">AVERAGE(L7:L80)</f>
        <v>0.72611067571354282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98.353402469070716</v>
      </c>
      <c r="D7" s="124">
        <f ca="1">C7/C6-1</f>
        <v>-1.6465975309292835E-2</v>
      </c>
      <c r="E7" s="124">
        <f ca="1">C16/C6-1</f>
        <v>-7.9252601066898576E-2</v>
      </c>
      <c r="F7" s="124">
        <f t="shared" ref="F7:F38" ca="1" si="1">_xlfn.STDEV.S(D7:D16)*SQRT(10)</f>
        <v>3.2983827097363708E-2</v>
      </c>
      <c r="G7" s="124">
        <f t="shared" ref="G7:G38" ca="1" si="2">_xlfn.STDEV.S(E7:E16)</f>
        <v>6.1599760421728357E-2</v>
      </c>
      <c r="H7" s="124"/>
      <c r="I7" s="124"/>
      <c r="J7" s="124"/>
      <c r="K7" s="124">
        <f t="shared" ref="K7:K38" ca="1" si="3">CORREL(D7:D27,D8:D28)</f>
        <v>0.49806425461397297</v>
      </c>
      <c r="L7" s="124">
        <f t="shared" ref="L7:L38" ca="1" si="4">CORREL(E7:E27,E8:E28)</f>
        <v>0.96544175309351676</v>
      </c>
      <c r="N7" s="124"/>
    </row>
    <row r="8" spans="1:18" x14ac:dyDescent="0.3">
      <c r="B8" s="1">
        <v>2</v>
      </c>
      <c r="C8" s="128">
        <f t="shared" ca="1" si="0"/>
        <v>98.252592030025284</v>
      </c>
      <c r="D8" s="124">
        <f t="shared" ref="D8:D71" ca="1" si="5">C8/C7-1</f>
        <v>-1.0249817140502993E-3</v>
      </c>
      <c r="E8" s="124">
        <f t="shared" ref="E8:E38" ca="1" si="6">C17/C7-1</f>
        <v>-8.7600513792558177E-2</v>
      </c>
      <c r="F8" s="124">
        <f t="shared" ca="1" si="1"/>
        <v>3.6493469729133345E-2</v>
      </c>
      <c r="G8" s="124">
        <f t="shared" ca="1" si="2"/>
        <v>7.8416505918133955E-2</v>
      </c>
      <c r="H8" s="124"/>
      <c r="I8" s="124"/>
      <c r="J8" s="124"/>
      <c r="K8" s="124">
        <f t="shared" ca="1" si="3"/>
        <v>0.51918949291111238</v>
      </c>
      <c r="L8" s="124">
        <f t="shared" ca="1" si="4"/>
        <v>0.9548087543100916</v>
      </c>
      <c r="M8" s="124"/>
      <c r="N8" s="124"/>
    </row>
    <row r="9" spans="1:18" x14ac:dyDescent="0.3">
      <c r="B9" s="1">
        <v>3</v>
      </c>
      <c r="C9" s="128">
        <f t="shared" ca="1" si="0"/>
        <v>97.838862205706533</v>
      </c>
      <c r="D9" s="124">
        <f t="shared" ca="1" si="5"/>
        <v>-4.2108794869484267E-3</v>
      </c>
      <c r="E9" s="124">
        <f t="shared" ca="1" si="6"/>
        <v>-5.8608970592254561E-2</v>
      </c>
      <c r="F9" s="124">
        <f t="shared" ca="1" si="1"/>
        <v>5.3911983138001371E-2</v>
      </c>
      <c r="G9" s="124">
        <f t="shared" ca="1" si="2"/>
        <v>8.9382917093332293E-2</v>
      </c>
      <c r="H9" s="124"/>
      <c r="I9" s="124"/>
      <c r="J9" s="124"/>
      <c r="K9" s="124">
        <f t="shared" ca="1" si="3"/>
        <v>0.48181240080367882</v>
      </c>
      <c r="L9" s="124">
        <f t="shared" ca="1" si="4"/>
        <v>0.94721585682859089</v>
      </c>
      <c r="M9" s="124"/>
      <c r="N9" s="124"/>
    </row>
    <row r="10" spans="1:18" x14ac:dyDescent="0.3">
      <c r="B10" s="1">
        <v>4</v>
      </c>
      <c r="C10" s="128">
        <f t="shared" ca="1" si="0"/>
        <v>96.247797558474247</v>
      </c>
      <c r="D10" s="124">
        <f t="shared" ca="1" si="5"/>
        <v>-1.6262092703889675E-2</v>
      </c>
      <c r="E10" s="124">
        <f t="shared" ca="1" si="6"/>
        <v>-4.8973157350238772E-2</v>
      </c>
      <c r="F10" s="124">
        <f t="shared" ca="1" si="1"/>
        <v>5.521271550961581E-2</v>
      </c>
      <c r="G10" s="124">
        <f t="shared" ca="1" si="2"/>
        <v>9.4857648974873421E-2</v>
      </c>
      <c r="H10" s="124"/>
      <c r="I10" s="124"/>
      <c r="J10" s="124"/>
      <c r="K10" s="124">
        <f t="shared" ca="1" si="3"/>
        <v>0.47894736894219914</v>
      </c>
      <c r="L10" s="124">
        <f t="shared" ca="1" si="4"/>
        <v>0.94035657091177993</v>
      </c>
      <c r="M10" s="124"/>
      <c r="N10" s="124"/>
    </row>
    <row r="11" spans="1:18" x14ac:dyDescent="0.3">
      <c r="B11" s="1">
        <v>5</v>
      </c>
      <c r="C11" s="128">
        <f t="shared" ca="1" si="0"/>
        <v>96.388495379516286</v>
      </c>
      <c r="D11" s="124">
        <f t="shared" ca="1" si="5"/>
        <v>1.4618289936094708E-3</v>
      </c>
      <c r="E11" s="124">
        <f t="shared" ca="1" si="6"/>
        <v>-4.6081947648599408E-2</v>
      </c>
      <c r="F11" s="124">
        <f t="shared" ca="1" si="1"/>
        <v>5.4604835610172035E-2</v>
      </c>
      <c r="G11" s="124">
        <f t="shared" ca="1" si="2"/>
        <v>9.8281700663425717E-2</v>
      </c>
      <c r="H11" s="124"/>
      <c r="I11" s="124"/>
      <c r="J11" s="124"/>
      <c r="K11" s="124">
        <f t="shared" ca="1" si="3"/>
        <v>0.45289567921592189</v>
      </c>
      <c r="L11" s="124">
        <f t="shared" ca="1" si="4"/>
        <v>0.93230905781358331</v>
      </c>
      <c r="M11" s="124"/>
      <c r="N11" s="124"/>
    </row>
    <row r="12" spans="1:18" x14ac:dyDescent="0.3">
      <c r="B12" s="1">
        <v>6</v>
      </c>
      <c r="C12" s="128">
        <f t="shared" ca="1" si="0"/>
        <v>95.968110967394921</v>
      </c>
      <c r="D12" s="124">
        <f t="shared" ca="1" si="5"/>
        <v>-4.3613546457610397E-3</v>
      </c>
      <c r="E12" s="124">
        <f t="shared" ca="1" si="6"/>
        <v>-5.0609195194443624E-2</v>
      </c>
      <c r="F12" s="124">
        <f t="shared" ca="1" si="1"/>
        <v>5.4226773544011689E-2</v>
      </c>
      <c r="G12" s="124">
        <f t="shared" ca="1" si="2"/>
        <v>9.6698700664631404E-2</v>
      </c>
      <c r="H12" s="124"/>
      <c r="I12" s="124"/>
      <c r="J12" s="124"/>
      <c r="K12" s="124">
        <f t="shared" ca="1" si="3"/>
        <v>0.42344493902247549</v>
      </c>
      <c r="L12" s="124">
        <f t="shared" ca="1" si="4"/>
        <v>0.91899395453423405</v>
      </c>
      <c r="M12" s="124"/>
      <c r="N12" s="124"/>
    </row>
    <row r="13" spans="1:18" x14ac:dyDescent="0.3">
      <c r="B13" s="1">
        <v>7</v>
      </c>
      <c r="C13" s="128">
        <f t="shared" ca="1" si="0"/>
        <v>96.145008047507829</v>
      </c>
      <c r="D13" s="124">
        <f t="shared" ca="1" si="5"/>
        <v>1.8432902172369481E-3</v>
      </c>
      <c r="E13" s="124">
        <f t="shared" ca="1" si="6"/>
        <v>-4.0720429973439831E-2</v>
      </c>
      <c r="F13" s="124">
        <f t="shared" ca="1" si="1"/>
        <v>5.5352600473469488E-2</v>
      </c>
      <c r="G13" s="124">
        <f t="shared" ca="1" si="2"/>
        <v>8.6771059386226548E-2</v>
      </c>
      <c r="H13" s="124"/>
      <c r="I13" s="124"/>
      <c r="J13" s="124"/>
      <c r="K13" s="124">
        <f t="shared" ca="1" si="3"/>
        <v>0.39087896136866074</v>
      </c>
      <c r="L13" s="124">
        <f t="shared" ca="1" si="4"/>
        <v>0.90429419113729892</v>
      </c>
      <c r="M13" s="124"/>
      <c r="N13" s="124"/>
    </row>
    <row r="14" spans="1:18" x14ac:dyDescent="0.3">
      <c r="B14" s="1">
        <v>8</v>
      </c>
      <c r="C14" s="128">
        <f t="shared" ca="1" si="0"/>
        <v>96.38544896644261</v>
      </c>
      <c r="D14" s="124">
        <f t="shared" ca="1" si="5"/>
        <v>2.5008154226371371E-3</v>
      </c>
      <c r="E14" s="124">
        <f t="shared" ca="1" si="6"/>
        <v>1.944646893480062E-3</v>
      </c>
      <c r="F14" s="124">
        <f t="shared" ca="1" si="1"/>
        <v>7.5026661087550101E-2</v>
      </c>
      <c r="G14" s="124">
        <f t="shared" ca="1" si="2"/>
        <v>7.1090068647681137E-2</v>
      </c>
      <c r="H14" s="124"/>
      <c r="I14" s="124"/>
      <c r="J14" s="124"/>
      <c r="K14" s="124">
        <f t="shared" ca="1" si="3"/>
        <v>0.37185046943217587</v>
      </c>
      <c r="L14" s="124">
        <f t="shared" ca="1" si="4"/>
        <v>0.89476756375293864</v>
      </c>
      <c r="M14" s="124"/>
      <c r="N14" s="124"/>
    </row>
    <row r="15" spans="1:18" x14ac:dyDescent="0.3">
      <c r="B15" s="1">
        <v>9</v>
      </c>
      <c r="C15" s="128">
        <f t="shared" ca="1" si="0"/>
        <v>94.636502640131397</v>
      </c>
      <c r="D15" s="124">
        <f t="shared" ca="1" si="5"/>
        <v>-1.8145335681531427E-2</v>
      </c>
      <c r="E15" s="124">
        <f t="shared" ca="1" si="6"/>
        <v>5.8174071979944619E-2</v>
      </c>
      <c r="F15" s="124">
        <f t="shared" ca="1" si="1"/>
        <v>9.5138230471263366E-2</v>
      </c>
      <c r="G15" s="124">
        <f t="shared" ca="1" si="2"/>
        <v>4.9664346234956434E-2</v>
      </c>
      <c r="H15" s="124"/>
      <c r="I15" s="124"/>
      <c r="J15" s="124"/>
      <c r="K15" s="124">
        <f t="shared" ca="1" si="3"/>
        <v>0.36795923150402504</v>
      </c>
      <c r="L15" s="124">
        <f t="shared" ca="1" si="4"/>
        <v>0.9117209474395841</v>
      </c>
      <c r="M15" s="124"/>
      <c r="N15" s="124"/>
    </row>
    <row r="16" spans="1:18" x14ac:dyDescent="0.3">
      <c r="B16" s="1">
        <v>10</v>
      </c>
      <c r="C16" s="128">
        <f t="shared" ca="1" si="0"/>
        <v>92.074739893310138</v>
      </c>
      <c r="D16" s="124">
        <f t="shared" ca="1" si="5"/>
        <v>-2.7069499351246362E-2</v>
      </c>
      <c r="E16" s="124">
        <f t="shared" ca="1" si="6"/>
        <v>0.10381542711980241</v>
      </c>
      <c r="F16" s="124">
        <f t="shared" ca="1" si="1"/>
        <v>9.2551376720350909E-2</v>
      </c>
      <c r="G16" s="124">
        <f t="shared" ca="1" si="2"/>
        <v>3.5774102133203395E-2</v>
      </c>
      <c r="H16" s="124"/>
      <c r="I16" s="124"/>
      <c r="J16" s="124"/>
      <c r="K16" s="124">
        <f t="shared" ca="1" si="3"/>
        <v>0.31416885046982651</v>
      </c>
      <c r="L16" s="124">
        <f t="shared" ca="1" si="4"/>
        <v>0.92188230564130313</v>
      </c>
      <c r="M16" s="124"/>
      <c r="N16" s="124"/>
    </row>
    <row r="17" spans="2:14" x14ac:dyDescent="0.3">
      <c r="B17" s="1">
        <v>11</v>
      </c>
      <c r="C17" s="128">
        <f t="shared" ca="1" si="0"/>
        <v>89.737593879533861</v>
      </c>
      <c r="D17" s="124">
        <f t="shared" ca="1" si="5"/>
        <v>-2.5383140006525085E-2</v>
      </c>
      <c r="E17" s="124">
        <f t="shared" ca="1" si="6"/>
        <v>0.14620832711151688</v>
      </c>
      <c r="F17" s="124">
        <f t="shared" ca="1" si="1"/>
        <v>8.2815916150835098E-2</v>
      </c>
      <c r="G17" s="124">
        <f t="shared" ca="1" si="2"/>
        <v>3.4303875358595935E-2</v>
      </c>
      <c r="H17" s="124"/>
      <c r="I17" s="124"/>
      <c r="J17" s="124"/>
      <c r="K17" s="124">
        <f t="shared" ca="1" si="3"/>
        <v>0.22191410269095921</v>
      </c>
      <c r="L17" s="124">
        <f t="shared" ca="1" si="4"/>
        <v>0.93353420873734194</v>
      </c>
      <c r="M17" s="124"/>
      <c r="N17" s="124"/>
    </row>
    <row r="18" spans="2:14" x14ac:dyDescent="0.3">
      <c r="B18" s="1">
        <v>12</v>
      </c>
      <c r="C18" s="128">
        <f t="shared" ca="1" si="0"/>
        <v>92.494108753124749</v>
      </c>
      <c r="D18" s="124">
        <f t="shared" ca="1" si="5"/>
        <v>3.071750371746429E-2</v>
      </c>
      <c r="E18" s="124">
        <f t="shared" ca="1" si="6"/>
        <v>0.17275630775935946</v>
      </c>
      <c r="F18" s="124">
        <f t="shared" ca="1" si="1"/>
        <v>7.3418685778750783E-2</v>
      </c>
      <c r="G18" s="124">
        <f t="shared" ca="1" si="2"/>
        <v>4.417831531097214E-2</v>
      </c>
      <c r="H18" s="124"/>
      <c r="I18" s="124"/>
      <c r="J18" s="124"/>
      <c r="K18" s="124">
        <f t="shared" ca="1" si="3"/>
        <v>0.34929348457501141</v>
      </c>
      <c r="L18" s="124">
        <f t="shared" ca="1" si="4"/>
        <v>0.93169919086842667</v>
      </c>
      <c r="M18" s="124"/>
      <c r="N18" s="124"/>
    </row>
    <row r="19" spans="2:14" x14ac:dyDescent="0.3">
      <c r="B19" s="1">
        <v>13</v>
      </c>
      <c r="C19" s="128">
        <f t="shared" ca="1" si="0"/>
        <v>93.047384211938137</v>
      </c>
      <c r="D19" s="124">
        <f t="shared" ca="1" si="5"/>
        <v>5.9817372832915439E-3</v>
      </c>
      <c r="E19" s="124">
        <f t="shared" ca="1" si="6"/>
        <v>0.16884667038815904</v>
      </c>
      <c r="F19" s="124">
        <f t="shared" ca="1" si="1"/>
        <v>7.2746277850333455E-2</v>
      </c>
      <c r="G19" s="124">
        <f t="shared" ca="1" si="2"/>
        <v>5.0611019603492853E-2</v>
      </c>
      <c r="H19" s="124"/>
      <c r="I19" s="124"/>
      <c r="J19" s="124"/>
      <c r="K19" s="124">
        <f t="shared" ca="1" si="3"/>
        <v>0.35469725461549134</v>
      </c>
      <c r="L19" s="124">
        <f t="shared" ca="1" si="4"/>
        <v>0.9232348452861755</v>
      </c>
      <c r="M19" s="124"/>
      <c r="N19" s="124"/>
    </row>
    <row r="20" spans="2:14" x14ac:dyDescent="0.3">
      <c r="B20" s="1">
        <v>14</v>
      </c>
      <c r="C20" s="128">
        <f t="shared" ca="1" si="0"/>
        <v>91.812511590091646</v>
      </c>
      <c r="D20" s="124">
        <f t="shared" ca="1" si="5"/>
        <v>-1.327143833548039E-2</v>
      </c>
      <c r="E20" s="124">
        <f t="shared" ca="1" si="6"/>
        <v>0.1908453870627238</v>
      </c>
      <c r="F20" s="124">
        <f t="shared" ca="1" si="1"/>
        <v>7.2324402784205974E-2</v>
      </c>
      <c r="G20" s="124">
        <f t="shared" ca="1" si="2"/>
        <v>6.2444057642146354E-2</v>
      </c>
      <c r="H20" s="124"/>
      <c r="I20" s="124"/>
      <c r="J20" s="124"/>
      <c r="K20" s="124">
        <f t="shared" ca="1" si="3"/>
        <v>0.36016137403430382</v>
      </c>
      <c r="L20" s="124">
        <f t="shared" ca="1" si="4"/>
        <v>0.92342511070867295</v>
      </c>
      <c r="M20" s="124"/>
      <c r="N20" s="124"/>
    </row>
    <row r="21" spans="2:14" x14ac:dyDescent="0.3">
      <c r="B21" s="1">
        <v>15</v>
      </c>
      <c r="C21" s="128">
        <f t="shared" ca="1" si="0"/>
        <v>91.510351202355622</v>
      </c>
      <c r="D21" s="124">
        <f t="shared" ca="1" si="5"/>
        <v>-3.2910589472278096E-3</v>
      </c>
      <c r="E21" s="124">
        <f t="shared" ca="1" si="6"/>
        <v>0.20051220533114522</v>
      </c>
      <c r="F21" s="124">
        <f t="shared" ca="1" si="1"/>
        <v>6.8855128737956309E-2</v>
      </c>
      <c r="G21" s="124">
        <f t="shared" ca="1" si="2"/>
        <v>7.1472405375986134E-2</v>
      </c>
      <c r="H21" s="124"/>
      <c r="I21" s="124"/>
      <c r="J21" s="124"/>
      <c r="K21" s="124">
        <f t="shared" ca="1" si="3"/>
        <v>0.3216268852780883</v>
      </c>
      <c r="L21" s="124">
        <f t="shared" ca="1" si="4"/>
        <v>0.9131303386163746</v>
      </c>
      <c r="M21" s="124"/>
      <c r="N21" s="124"/>
    </row>
    <row r="22" spans="2:14" x14ac:dyDescent="0.3">
      <c r="B22" s="1">
        <v>16</v>
      </c>
      <c r="C22" s="128">
        <f t="shared" ca="1" si="0"/>
        <v>92.060248225063816</v>
      </c>
      <c r="D22" s="124">
        <f t="shared" ca="1" si="5"/>
        <v>6.0091237273498521E-3</v>
      </c>
      <c r="E22" s="124">
        <f t="shared" ca="1" si="6"/>
        <v>0.20095784151398988</v>
      </c>
      <c r="F22" s="124">
        <f t="shared" ca="1" si="1"/>
        <v>6.8724998518092065E-2</v>
      </c>
      <c r="G22" s="124">
        <f t="shared" ca="1" si="2"/>
        <v>7.0557140114507602E-2</v>
      </c>
      <c r="H22" s="124"/>
      <c r="I22" s="124"/>
      <c r="J22" s="124"/>
      <c r="K22" s="124">
        <f t="shared" ca="1" si="3"/>
        <v>0.32061329673448052</v>
      </c>
      <c r="L22" s="124">
        <f t="shared" ca="1" si="4"/>
        <v>0.89932357684247433</v>
      </c>
      <c r="M22" s="124"/>
      <c r="N22" s="124"/>
    </row>
    <row r="23" spans="2:14" x14ac:dyDescent="0.3">
      <c r="B23" s="1">
        <v>17</v>
      </c>
      <c r="C23" s="128">
        <f t="shared" ca="1" si="0"/>
        <v>96.331976138731036</v>
      </c>
      <c r="D23" s="124">
        <f t="shared" ca="1" si="5"/>
        <v>4.6401438145418972E-2</v>
      </c>
      <c r="E23" s="124">
        <f t="shared" ca="1" si="6"/>
        <v>0.2234856881747449</v>
      </c>
      <c r="F23" s="124">
        <f t="shared" ca="1" si="1"/>
        <v>6.7435562583048517E-2</v>
      </c>
      <c r="G23" s="124">
        <f t="shared" ca="1" si="2"/>
        <v>6.399924996824001E-2</v>
      </c>
      <c r="H23" s="124"/>
      <c r="I23" s="124"/>
      <c r="J23" s="124"/>
      <c r="K23" s="124">
        <f t="shared" ca="1" si="3"/>
        <v>0.38285148309280093</v>
      </c>
      <c r="L23" s="124">
        <f t="shared" ca="1" si="4"/>
        <v>0.88889266710466963</v>
      </c>
      <c r="M23" s="124"/>
      <c r="N23" s="124"/>
    </row>
    <row r="24" spans="2:14" x14ac:dyDescent="0.3">
      <c r="B24" s="1">
        <v>18</v>
      </c>
      <c r="C24" s="128">
        <f t="shared" ca="1" si="0"/>
        <v>101.99258301243572</v>
      </c>
      <c r="D24" s="124">
        <f t="shared" ca="1" si="5"/>
        <v>5.8761452848767881E-2</v>
      </c>
      <c r="E24" s="124">
        <f t="shared" ca="1" si="6"/>
        <v>0.16688297485289616</v>
      </c>
      <c r="F24" s="124">
        <f t="shared" ca="1" si="1"/>
        <v>6.4130499177126751E-2</v>
      </c>
      <c r="G24" s="124">
        <f t="shared" ca="1" si="2"/>
        <v>4.7701728115777296E-2</v>
      </c>
      <c r="H24" s="124"/>
      <c r="I24" s="124"/>
      <c r="J24" s="124"/>
      <c r="K24" s="124">
        <f t="shared" ca="1" si="3"/>
        <v>0.17420251319570898</v>
      </c>
      <c r="L24" s="124">
        <f t="shared" ca="1" si="4"/>
        <v>0.83741779059931154</v>
      </c>
      <c r="M24" s="124"/>
      <c r="N24" s="124"/>
    </row>
    <row r="25" spans="2:14" x14ac:dyDescent="0.3">
      <c r="B25" s="1">
        <v>19</v>
      </c>
      <c r="C25" s="128">
        <f t="shared" ca="1" si="0"/>
        <v>104.46123158284095</v>
      </c>
      <c r="D25" s="124">
        <f t="shared" ca="1" si="5"/>
        <v>2.4204196986600923E-2</v>
      </c>
      <c r="E25" s="124">
        <f t="shared" ca="1" si="6"/>
        <v>0.13293768376332782</v>
      </c>
      <c r="F25" s="124">
        <f t="shared" ca="1" si="1"/>
        <v>4.6003898780457096E-2</v>
      </c>
      <c r="G25" s="124">
        <f t="shared" ca="1" si="2"/>
        <v>3.6568425476529588E-2</v>
      </c>
      <c r="H25" s="124"/>
      <c r="I25" s="124"/>
      <c r="J25" s="124"/>
      <c r="K25" s="124">
        <f t="shared" ca="1" si="3"/>
        <v>-1.3124364494296922E-2</v>
      </c>
      <c r="L25" s="124">
        <f t="shared" ca="1" si="4"/>
        <v>0.81054694299111885</v>
      </c>
      <c r="M25" s="124"/>
      <c r="N25" s="124"/>
    </row>
    <row r="26" spans="2:14" x14ac:dyDescent="0.3">
      <c r="B26" s="1">
        <v>20</v>
      </c>
      <c r="C26" s="128">
        <f t="shared" ca="1" si="0"/>
        <v>105.53683358233906</v>
      </c>
      <c r="D26" s="124">
        <f t="shared" ca="1" si="5"/>
        <v>1.0296662055387706E-2</v>
      </c>
      <c r="E26" s="124">
        <f t="shared" ca="1" si="6"/>
        <v>0.11110182277051628</v>
      </c>
      <c r="F26" s="124">
        <f t="shared" ca="1" si="1"/>
        <v>4.4714111577054606E-2</v>
      </c>
      <c r="G26" s="124">
        <f t="shared" ca="1" si="2"/>
        <v>2.9407222246971784E-2</v>
      </c>
      <c r="H26" s="124"/>
      <c r="I26" s="124"/>
      <c r="J26" s="124"/>
      <c r="K26" s="124">
        <f t="shared" ca="1" si="3"/>
        <v>-3.2655548145853697E-2</v>
      </c>
      <c r="L26" s="124">
        <f t="shared" ca="1" si="4"/>
        <v>0.79018446357319561</v>
      </c>
      <c r="M26" s="124"/>
      <c r="N26" s="124"/>
    </row>
    <row r="27" spans="2:14" x14ac:dyDescent="0.3">
      <c r="B27" s="1">
        <v>21</v>
      </c>
      <c r="C27" s="128">
        <f t="shared" ca="1" si="0"/>
        <v>105.24032926537102</v>
      </c>
      <c r="D27" s="124">
        <f t="shared" ca="1" si="5"/>
        <v>-2.8094865735829311E-3</v>
      </c>
      <c r="E27" s="124">
        <f t="shared" ca="1" si="6"/>
        <v>8.1865384330830349E-2</v>
      </c>
      <c r="F27" s="124">
        <f t="shared" ca="1" si="1"/>
        <v>5.2236883721799979E-2</v>
      </c>
      <c r="G27" s="124">
        <f t="shared" ca="1" si="2"/>
        <v>2.3251499277678601E-2</v>
      </c>
      <c r="H27" s="124"/>
      <c r="I27" s="124"/>
      <c r="J27" s="124"/>
      <c r="K27" s="124">
        <f t="shared" ca="1" si="3"/>
        <v>-2.3742966574901419E-2</v>
      </c>
      <c r="L27" s="124">
        <f t="shared" ca="1" si="4"/>
        <v>0.79566278042038141</v>
      </c>
      <c r="M27" s="124"/>
      <c r="N27" s="124"/>
    </row>
    <row r="28" spans="2:14" x14ac:dyDescent="0.3">
      <c r="B28" s="1">
        <v>22</v>
      </c>
      <c r="C28" s="128">
        <f t="shared" ca="1" si="0"/>
        <v>108.11143104661014</v>
      </c>
      <c r="D28" s="124">
        <f t="shared" ca="1" si="5"/>
        <v>2.7281383489398126E-2</v>
      </c>
      <c r="E28" s="124">
        <f t="shared" ca="1" si="6"/>
        <v>8.5601116260370702E-2</v>
      </c>
      <c r="F28" s="124">
        <f t="shared" ca="1" si="1"/>
        <v>5.1552613975801076E-2</v>
      </c>
      <c r="G28" s="124">
        <f t="shared" ca="1" si="2"/>
        <v>2.0023775615034687E-2</v>
      </c>
      <c r="H28" s="124"/>
      <c r="I28" s="124"/>
      <c r="J28" s="124"/>
      <c r="K28" s="124">
        <f t="shared" ca="1" si="3"/>
        <v>1.7484180241990815E-2</v>
      </c>
      <c r="L28" s="124">
        <f t="shared" ca="1" si="4"/>
        <v>0.79890950812219874</v>
      </c>
      <c r="M28" s="124"/>
      <c r="N28" s="124"/>
    </row>
    <row r="29" spans="2:14" x14ac:dyDescent="0.3">
      <c r="B29" s="1">
        <v>23</v>
      </c>
      <c r="C29" s="128">
        <f t="shared" ca="1" si="0"/>
        <v>110.80504826703944</v>
      </c>
      <c r="D29" s="124">
        <f t="shared" ca="1" si="5"/>
        <v>2.4915193466156227E-2</v>
      </c>
      <c r="E29" s="124">
        <f t="shared" ca="1" si="6"/>
        <v>3.8410737940794526E-2</v>
      </c>
      <c r="F29" s="124">
        <f t="shared" ca="1" si="1"/>
        <v>5.2675329991509152E-2</v>
      </c>
      <c r="G29" s="124">
        <f t="shared" ca="1" si="2"/>
        <v>1.5034684570496537E-2</v>
      </c>
      <c r="H29" s="124"/>
      <c r="I29" s="124"/>
      <c r="J29" s="124"/>
      <c r="K29" s="124">
        <f t="shared" ca="1" si="3"/>
        <v>-0.20251740350571026</v>
      </c>
      <c r="L29" s="124">
        <f t="shared" ca="1" si="4"/>
        <v>0.81234486715320797</v>
      </c>
      <c r="M29" s="124"/>
      <c r="N29" s="124"/>
    </row>
    <row r="30" spans="2:14" x14ac:dyDescent="0.3">
      <c r="B30" s="1">
        <v>24</v>
      </c>
      <c r="C30" s="128">
        <f t="shared" ca="1" si="0"/>
        <v>110.22204076601226</v>
      </c>
      <c r="D30" s="124">
        <f t="shared" ca="1" si="5"/>
        <v>-5.2615608236742384E-3</v>
      </c>
      <c r="E30" s="124">
        <f t="shared" ca="1" si="6"/>
        <v>1.5964830959741549E-2</v>
      </c>
      <c r="F30" s="124">
        <f t="shared" ca="1" si="1"/>
        <v>4.7232389812089076E-2</v>
      </c>
      <c r="G30" s="124">
        <f t="shared" ca="1" si="2"/>
        <v>2.0770595272817799E-2</v>
      </c>
      <c r="H30" s="124"/>
      <c r="I30" s="124"/>
      <c r="J30" s="124"/>
      <c r="K30" s="124">
        <f t="shared" ca="1" si="3"/>
        <v>-0.21037571181717665</v>
      </c>
      <c r="L30" s="124">
        <f t="shared" ca="1" si="4"/>
        <v>0.82430120902844484</v>
      </c>
      <c r="M30" s="124"/>
      <c r="N30" s="124"/>
    </row>
    <row r="31" spans="2:14" x14ac:dyDescent="0.3">
      <c r="B31" s="1">
        <v>25</v>
      </c>
      <c r="C31" s="128">
        <f t="shared" ca="1" si="0"/>
        <v>109.90007385616816</v>
      </c>
      <c r="D31" s="124">
        <f t="shared" ca="1" si="5"/>
        <v>-2.9210755635308283E-3</v>
      </c>
      <c r="E31" s="124">
        <f t="shared" ca="1" si="6"/>
        <v>4.2658037850609842E-2</v>
      </c>
      <c r="F31" s="124">
        <f t="shared" ca="1" si="1"/>
        <v>5.0105159479969019E-2</v>
      </c>
      <c r="G31" s="124">
        <f t="shared" ca="1" si="2"/>
        <v>1.7869573508981822E-2</v>
      </c>
      <c r="H31" s="124"/>
      <c r="I31" s="124"/>
      <c r="J31" s="124"/>
      <c r="K31" s="124">
        <f t="shared" ca="1" si="3"/>
        <v>-0.2212882090358087</v>
      </c>
      <c r="L31" s="124">
        <f t="shared" ca="1" si="4"/>
        <v>0.84018653802938215</v>
      </c>
      <c r="M31" s="124"/>
      <c r="N31" s="124"/>
    </row>
    <row r="32" spans="2:14" x14ac:dyDescent="0.3">
      <c r="B32" s="1">
        <v>26</v>
      </c>
      <c r="C32" s="128">
        <f t="shared" ca="1" si="0"/>
        <v>112.63439615318005</v>
      </c>
      <c r="D32" s="124">
        <f t="shared" ca="1" si="5"/>
        <v>2.488007697420147E-2</v>
      </c>
      <c r="E32" s="124">
        <f t="shared" ca="1" si="6"/>
        <v>6.2556678174585212E-2</v>
      </c>
      <c r="F32" s="124">
        <f t="shared" ca="1" si="1"/>
        <v>5.0668925537306231E-2</v>
      </c>
      <c r="G32" s="124">
        <f t="shared" ca="1" si="2"/>
        <v>1.7708473321819143E-2</v>
      </c>
      <c r="H32" s="124"/>
      <c r="I32" s="124"/>
      <c r="J32" s="124"/>
      <c r="K32" s="124">
        <f t="shared" ca="1" si="3"/>
        <v>-0.18991010235695094</v>
      </c>
      <c r="L32" s="124">
        <f t="shared" ca="1" si="4"/>
        <v>0.84032716708682442</v>
      </c>
      <c r="M32" s="124"/>
      <c r="N32" s="124"/>
    </row>
    <row r="33" spans="2:14" x14ac:dyDescent="0.3">
      <c r="B33" s="1">
        <v>27</v>
      </c>
      <c r="C33" s="128">
        <f t="shared" ca="1" si="0"/>
        <v>112.40814289022067</v>
      </c>
      <c r="D33" s="124">
        <f t="shared" ca="1" si="5"/>
        <v>-2.0087404086730487E-3</v>
      </c>
      <c r="E33" s="124">
        <f t="shared" ca="1" si="6"/>
        <v>3.9402385246330329E-2</v>
      </c>
      <c r="F33" s="124">
        <f t="shared" ca="1" si="1"/>
        <v>4.6250328231233394E-2</v>
      </c>
      <c r="G33" s="124">
        <f t="shared" ca="1" si="2"/>
        <v>1.9805133988109021E-2</v>
      </c>
      <c r="H33" s="124"/>
      <c r="I33" s="124"/>
      <c r="J33" s="124"/>
      <c r="K33" s="124">
        <f t="shared" ca="1" si="3"/>
        <v>-0.10436228252648375</v>
      </c>
      <c r="L33" s="124">
        <f t="shared" ca="1" si="4"/>
        <v>0.83137473018910324</v>
      </c>
      <c r="M33" s="124"/>
      <c r="N33" s="124"/>
    </row>
    <row r="34" spans="2:14" x14ac:dyDescent="0.3">
      <c r="B34" s="1">
        <v>28</v>
      </c>
      <c r="C34" s="128">
        <f t="shared" ca="1" si="0"/>
        <v>115.55124075914786</v>
      </c>
      <c r="D34" s="124">
        <f t="shared" ca="1" si="5"/>
        <v>2.7961478484675117E-2</v>
      </c>
      <c r="E34" s="124">
        <f t="shared" ca="1" si="6"/>
        <v>4.7125473666964179E-2</v>
      </c>
      <c r="F34" s="124">
        <f t="shared" ca="1" si="1"/>
        <v>4.5777659051667904E-2</v>
      </c>
      <c r="G34" s="124">
        <f t="shared" ca="1" si="2"/>
        <v>2.1497978852144377E-2</v>
      </c>
      <c r="H34" s="124"/>
      <c r="I34" s="124"/>
      <c r="J34" s="124"/>
      <c r="K34" s="124">
        <f t="shared" ca="1" si="3"/>
        <v>-9.0800781278746953E-2</v>
      </c>
      <c r="L34" s="124">
        <f t="shared" ca="1" si="4"/>
        <v>0.78644997309602671</v>
      </c>
      <c r="M34" s="124"/>
      <c r="N34" s="124"/>
    </row>
    <row r="35" spans="2:14" x14ac:dyDescent="0.3">
      <c r="B35" s="1">
        <v>29</v>
      </c>
      <c r="C35" s="128">
        <f t="shared" ca="1" si="0"/>
        <v>116.0670648205476</v>
      </c>
      <c r="D35" s="124">
        <f t="shared" ca="1" si="5"/>
        <v>4.4640287547834667E-3</v>
      </c>
      <c r="E35" s="124">
        <f t="shared" ca="1" si="6"/>
        <v>2.9206262316583187E-2</v>
      </c>
      <c r="F35" s="124">
        <f t="shared" ca="1" si="1"/>
        <v>3.8679253604539492E-2</v>
      </c>
      <c r="G35" s="124">
        <f t="shared" ca="1" si="2"/>
        <v>2.5713020223244454E-2</v>
      </c>
      <c r="H35" s="124"/>
      <c r="I35" s="124"/>
      <c r="J35" s="124"/>
      <c r="K35" s="124">
        <f t="shared" ca="1" si="3"/>
        <v>-0.12008723188249852</v>
      </c>
      <c r="L35" s="124">
        <f t="shared" ca="1" si="4"/>
        <v>0.76815284042791632</v>
      </c>
      <c r="M35" s="124"/>
      <c r="N35" s="124"/>
    </row>
    <row r="36" spans="2:14" x14ac:dyDescent="0.3">
      <c r="B36" s="1">
        <v>30</v>
      </c>
      <c r="C36" s="128">
        <f t="shared" ca="1" si="0"/>
        <v>114.17664702461613</v>
      </c>
      <c r="D36" s="124">
        <f t="shared" ca="1" si="5"/>
        <v>-1.628728872272478E-2</v>
      </c>
      <c r="E36" s="124">
        <f t="shared" ca="1" si="6"/>
        <v>2.4900106258079369E-2</v>
      </c>
      <c r="F36" s="124">
        <f t="shared" ca="1" si="1"/>
        <v>3.8724796333983111E-2</v>
      </c>
      <c r="G36" s="124">
        <f t="shared" ca="1" si="2"/>
        <v>3.2515972432927281E-2</v>
      </c>
      <c r="H36" s="124"/>
      <c r="I36" s="124"/>
      <c r="J36" s="124"/>
      <c r="K36" s="124">
        <f t="shared" ca="1" si="3"/>
        <v>-0.10407521612842567</v>
      </c>
      <c r="L36" s="124">
        <f t="shared" ca="1" si="4"/>
        <v>0.7624217860189958</v>
      </c>
      <c r="M36" s="124"/>
      <c r="N36" s="124"/>
    </row>
    <row r="37" spans="2:14" x14ac:dyDescent="0.3">
      <c r="B37" s="1">
        <v>31</v>
      </c>
      <c r="C37" s="128">
        <f t="shared" ca="1" si="0"/>
        <v>114.24901892609573</v>
      </c>
      <c r="D37" s="124">
        <f t="shared" ca="1" si="5"/>
        <v>6.3385905406732057E-4</v>
      </c>
      <c r="E37" s="124">
        <f t="shared" ca="1" si="6"/>
        <v>5.3999275835439065E-2</v>
      </c>
      <c r="F37" s="124">
        <f t="shared" ca="1" si="1"/>
        <v>3.334310342575119E-2</v>
      </c>
      <c r="G37" s="124">
        <f t="shared" ca="1" si="2"/>
        <v>3.6897446019406789E-2</v>
      </c>
      <c r="H37" s="124"/>
      <c r="I37" s="124"/>
      <c r="J37" s="124"/>
      <c r="K37" s="124">
        <f t="shared" ca="1" si="3"/>
        <v>-0.11551672688727015</v>
      </c>
      <c r="L37" s="124">
        <f t="shared" ca="1" si="4"/>
        <v>0.77574375903012049</v>
      </c>
      <c r="M37" s="124"/>
      <c r="N37" s="124"/>
    </row>
    <row r="38" spans="2:14" x14ac:dyDescent="0.3">
      <c r="B38" s="1">
        <v>32</v>
      </c>
      <c r="C38" s="128">
        <f t="shared" ca="1" si="0"/>
        <v>112.26407089294575</v>
      </c>
      <c r="D38" s="124">
        <f t="shared" ca="1" si="5"/>
        <v>-1.7373873769839343E-2</v>
      </c>
      <c r="E38" s="124">
        <f t="shared" ca="1" si="6"/>
        <v>5.9089111687635976E-2</v>
      </c>
      <c r="F38" s="124">
        <f t="shared" ca="1" si="1"/>
        <v>3.2935687655082604E-2</v>
      </c>
      <c r="G38" s="124">
        <f t="shared" ca="1" si="2"/>
        <v>3.8571744629310373E-2</v>
      </c>
      <c r="H38" s="124"/>
      <c r="I38" s="124"/>
      <c r="J38" s="124"/>
      <c r="K38" s="124">
        <f t="shared" ca="1" si="3"/>
        <v>-0.1304373253477264</v>
      </c>
      <c r="L38" s="124">
        <f t="shared" ca="1" si="4"/>
        <v>0.7527042963488183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112.57403213210873</v>
      </c>
      <c r="D39" s="124">
        <f t="shared" ca="1" si="5"/>
        <v>2.7610012419605479E-3</v>
      </c>
      <c r="E39" s="124">
        <f t="shared" ref="E39:E70" ca="1" si="8">C48/C38-1</f>
        <v>8.7090246130461679E-2</v>
      </c>
      <c r="F39" s="124">
        <f t="shared" ref="F39:F70" ca="1" si="9">_xlfn.STDEV.S(D39:D48)*SQRT(10)</f>
        <v>2.0529368674550852E-2</v>
      </c>
      <c r="G39" s="124">
        <f t="shared" ref="G39:G70" ca="1" si="10">_xlfn.STDEV.S(E39:E48)</f>
        <v>3.8503477473176541E-2</v>
      </c>
      <c r="H39" s="124"/>
      <c r="I39" s="124"/>
      <c r="J39" s="124"/>
      <c r="K39" s="124">
        <f t="shared" ref="K39:K70" ca="1" si="11">CORREL(D39:D59,D40:D60)</f>
        <v>-0.13526758872970288</v>
      </c>
      <c r="L39" s="124">
        <f t="shared" ref="L39:L70" ca="1" si="12">CORREL(E39:E59,E40:E60)</f>
        <v>0.73200242451610709</v>
      </c>
      <c r="M39" s="124"/>
      <c r="N39" s="124"/>
    </row>
    <row r="40" spans="2:14" x14ac:dyDescent="0.3">
      <c r="B40" s="1">
        <v>34</v>
      </c>
      <c r="C40" s="128">
        <f t="shared" ca="1" si="7"/>
        <v>114.92389675298027</v>
      </c>
      <c r="D40" s="124">
        <f t="shared" ca="1" si="5"/>
        <v>2.0873949136990255E-2</v>
      </c>
      <c r="E40" s="124">
        <f t="shared" ca="1" si="8"/>
        <v>5.2312332630819913E-2</v>
      </c>
      <c r="F40" s="124">
        <f t="shared" ca="1" si="9"/>
        <v>4.3045131616062181E-2</v>
      </c>
      <c r="G40" s="124">
        <f t="shared" ca="1" si="10"/>
        <v>3.0412977362473913E-2</v>
      </c>
      <c r="H40" s="124"/>
      <c r="I40" s="124"/>
      <c r="J40" s="124"/>
      <c r="K40" s="124">
        <f t="shared" ca="1" si="11"/>
        <v>-0.18230316761897497</v>
      </c>
      <c r="L40" s="124">
        <f t="shared" ca="1" si="12"/>
        <v>0.66016179504876282</v>
      </c>
      <c r="M40" s="124"/>
      <c r="N40" s="124"/>
    </row>
    <row r="41" spans="2:14" x14ac:dyDescent="0.3">
      <c r="B41" s="1">
        <v>35</v>
      </c>
      <c r="C41" s="128">
        <f t="shared" ca="1" si="7"/>
        <v>116.77505740775163</v>
      </c>
      <c r="D41" s="124">
        <f t="shared" ca="1" si="5"/>
        <v>1.6107708727892245E-2</v>
      </c>
      <c r="E41" s="124">
        <f t="shared" ca="1" si="8"/>
        <v>4.8129936701072129E-2</v>
      </c>
      <c r="F41" s="124">
        <f t="shared" ca="1" si="9"/>
        <v>4.1569061850347894E-2</v>
      </c>
      <c r="G41" s="124">
        <f t="shared" ca="1" si="10"/>
        <v>2.4948363967208956E-2</v>
      </c>
      <c r="H41" s="124"/>
      <c r="I41" s="124"/>
      <c r="J41" s="124"/>
      <c r="K41" s="124">
        <f t="shared" ca="1" si="11"/>
        <v>-0.32454582985422276</v>
      </c>
      <c r="L41" s="124">
        <f t="shared" ca="1" si="12"/>
        <v>0.57293722808616643</v>
      </c>
      <c r="M41" s="124"/>
      <c r="N41" s="124"/>
    </row>
    <row r="42" spans="2:14" x14ac:dyDescent="0.3">
      <c r="B42" s="1">
        <v>36</v>
      </c>
      <c r="C42" s="128">
        <f t="shared" ca="1" si="7"/>
        <v>117.07246002239543</v>
      </c>
      <c r="D42" s="124">
        <f t="shared" ca="1" si="5"/>
        <v>2.5467991302743354E-3</v>
      </c>
      <c r="E42" s="124">
        <f t="shared" ca="1" si="8"/>
        <v>1.7890769715247279E-2</v>
      </c>
      <c r="F42" s="124">
        <f t="shared" ca="1" si="9"/>
        <v>4.3012890902898129E-2</v>
      </c>
      <c r="G42" s="124">
        <f t="shared" ca="1" si="10"/>
        <v>1.8021688357688755E-2</v>
      </c>
      <c r="H42" s="124"/>
      <c r="I42" s="124"/>
      <c r="J42" s="124"/>
      <c r="K42" s="124">
        <f t="shared" ca="1" si="11"/>
        <v>-0.40797346608788781</v>
      </c>
      <c r="L42" s="124">
        <f t="shared" ca="1" si="12"/>
        <v>0.52293951429090335</v>
      </c>
      <c r="M42" s="124"/>
      <c r="N42" s="124"/>
    </row>
    <row r="43" spans="2:14" x14ac:dyDescent="0.3">
      <c r="B43" s="1">
        <v>37</v>
      </c>
      <c r="C43" s="128">
        <f t="shared" ca="1" si="7"/>
        <v>117.70542986794612</v>
      </c>
      <c r="D43" s="124">
        <f t="shared" ca="1" si="5"/>
        <v>5.4066502525838001E-3</v>
      </c>
      <c r="E43" s="124">
        <f t="shared" ca="1" si="8"/>
        <v>1.9223679800007831E-2</v>
      </c>
      <c r="F43" s="124">
        <f t="shared" ca="1" si="9"/>
        <v>4.3056232107759405E-2</v>
      </c>
      <c r="G43" s="124">
        <f t="shared" ca="1" si="10"/>
        <v>1.7139735846799543E-2</v>
      </c>
      <c r="H43" s="124"/>
      <c r="I43" s="124"/>
      <c r="J43" s="124"/>
      <c r="K43" s="124">
        <f t="shared" ca="1" si="11"/>
        <v>-0.53670773732075772</v>
      </c>
      <c r="L43" s="124">
        <f t="shared" ca="1" si="12"/>
        <v>0.38056270623938787</v>
      </c>
      <c r="M43" s="124"/>
      <c r="N43" s="124"/>
    </row>
    <row r="44" spans="2:14" x14ac:dyDescent="0.3">
      <c r="B44" s="1">
        <v>38</v>
      </c>
      <c r="C44" s="128">
        <f t="shared" ca="1" si="7"/>
        <v>118.9260606077662</v>
      </c>
      <c r="D44" s="124">
        <f t="shared" ca="1" si="5"/>
        <v>1.0370216065558768E-2</v>
      </c>
      <c r="E44" s="124">
        <f t="shared" ca="1" si="8"/>
        <v>-1.2150569497992869E-3</v>
      </c>
      <c r="F44" s="124">
        <f t="shared" ca="1" si="9"/>
        <v>4.5904916976504673E-2</v>
      </c>
      <c r="G44" s="124">
        <f t="shared" ca="1" si="10"/>
        <v>1.7690798273019066E-2</v>
      </c>
      <c r="H44" s="124"/>
      <c r="I44" s="124"/>
      <c r="J44" s="124"/>
      <c r="K44" s="124">
        <f t="shared" ca="1" si="11"/>
        <v>-0.61645404632223977</v>
      </c>
      <c r="L44" s="124">
        <f t="shared" ca="1" si="12"/>
        <v>0.28058511531667418</v>
      </c>
      <c r="M44" s="124"/>
      <c r="N44" s="124"/>
    </row>
    <row r="45" spans="2:14" x14ac:dyDescent="0.3">
      <c r="B45" s="1">
        <v>39</v>
      </c>
      <c r="C45" s="128">
        <f t="shared" ca="1" si="7"/>
        <v>118.95714706764262</v>
      </c>
      <c r="D45" s="124">
        <f t="shared" ca="1" si="5"/>
        <v>2.6139316914686184E-4</v>
      </c>
      <c r="E45" s="124">
        <f t="shared" ca="1" si="8"/>
        <v>-2.3726660914665354E-2</v>
      </c>
      <c r="F45" s="124">
        <f t="shared" ca="1" si="9"/>
        <v>4.5823005495577246E-2</v>
      </c>
      <c r="G45" s="124">
        <f t="shared" ca="1" si="10"/>
        <v>1.7666984697569315E-2</v>
      </c>
      <c r="H45" s="124"/>
      <c r="I45" s="124"/>
      <c r="J45" s="124"/>
      <c r="K45" s="124">
        <f t="shared" ca="1" si="11"/>
        <v>-0.55216189807490368</v>
      </c>
      <c r="L45" s="124">
        <f t="shared" ca="1" si="12"/>
        <v>0.26225742448435496</v>
      </c>
      <c r="M45" s="124"/>
      <c r="N45" s="124"/>
    </row>
    <row r="46" spans="2:14" x14ac:dyDescent="0.3">
      <c r="B46" s="1">
        <v>40</v>
      </c>
      <c r="C46" s="128">
        <f t="shared" ca="1" si="7"/>
        <v>120.34210328126393</v>
      </c>
      <c r="D46" s="124">
        <f t="shared" ca="1" si="5"/>
        <v>1.1642480067496797E-2</v>
      </c>
      <c r="E46" s="124">
        <f t="shared" ca="1" si="8"/>
        <v>-2.1266991515634937E-2</v>
      </c>
      <c r="F46" s="124">
        <f t="shared" ca="1" si="9"/>
        <v>4.6048467900732554E-2</v>
      </c>
      <c r="G46" s="124">
        <f t="shared" ca="1" si="10"/>
        <v>2.1907655981205705E-2</v>
      </c>
      <c r="H46" s="124"/>
      <c r="I46" s="124"/>
      <c r="J46" s="124"/>
      <c r="K46" s="124">
        <f t="shared" ca="1" si="11"/>
        <v>-0.56359653857215586</v>
      </c>
      <c r="L46" s="124">
        <f t="shared" ca="1" si="12"/>
        <v>0.30880962099765213</v>
      </c>
      <c r="M46" s="124"/>
      <c r="N46" s="124"/>
    </row>
    <row r="47" spans="2:14" x14ac:dyDescent="0.3">
      <c r="B47" s="1">
        <v>41</v>
      </c>
      <c r="C47" s="128">
        <f t="shared" ca="1" si="7"/>
        <v>120.99989196562264</v>
      </c>
      <c r="D47" s="124">
        <f t="shared" ca="1" si="5"/>
        <v>5.4659895948578896E-3</v>
      </c>
      <c r="E47" s="124">
        <f t="shared" ca="1" si="8"/>
        <v>-1.8616349214202077E-2</v>
      </c>
      <c r="F47" s="124">
        <f t="shared" ca="1" si="9"/>
        <v>4.7024889810087664E-2</v>
      </c>
      <c r="G47" s="124">
        <f t="shared" ca="1" si="10"/>
        <v>2.0817364904104886E-2</v>
      </c>
      <c r="H47" s="124"/>
      <c r="I47" s="124"/>
      <c r="J47" s="124"/>
      <c r="K47" s="124">
        <f t="shared" ca="1" si="11"/>
        <v>-0.59653891334789921</v>
      </c>
      <c r="L47" s="124">
        <f t="shared" ca="1" si="12"/>
        <v>0.35111484572477025</v>
      </c>
      <c r="M47" s="124"/>
      <c r="N47" s="124"/>
    </row>
    <row r="48" spans="2:14" x14ac:dyDescent="0.3">
      <c r="B48" s="1">
        <v>42</v>
      </c>
      <c r="C48" s="128">
        <f t="shared" ca="1" si="7"/>
        <v>122.04117645862</v>
      </c>
      <c r="D48" s="124">
        <f t="shared" ca="1" si="5"/>
        <v>8.6056646504544254E-3</v>
      </c>
      <c r="E48" s="124">
        <f t="shared" ca="1" si="8"/>
        <v>-2.2931623215977082E-2</v>
      </c>
      <c r="F48" s="124">
        <f t="shared" ca="1" si="9"/>
        <v>4.6472823475147661E-2</v>
      </c>
      <c r="G48" s="124">
        <f t="shared" ca="1" si="10"/>
        <v>2.0185917153903624E-2</v>
      </c>
      <c r="H48" s="124"/>
      <c r="I48" s="124"/>
      <c r="J48" s="124"/>
      <c r="K48" s="124">
        <f t="shared" ca="1" si="11"/>
        <v>-0.57269344298242519</v>
      </c>
      <c r="L48" s="124">
        <f t="shared" ca="1" si="12"/>
        <v>0.40014283118690491</v>
      </c>
      <c r="M48" s="124"/>
      <c r="N48" s="124"/>
    </row>
    <row r="49" spans="2:14" x14ac:dyDescent="0.3">
      <c r="B49" s="1">
        <v>43</v>
      </c>
      <c r="C49" s="128">
        <f t="shared" ca="1" si="7"/>
        <v>118.46304234659621</v>
      </c>
      <c r="D49" s="124">
        <f t="shared" ca="1" si="5"/>
        <v>-2.9319072593806172E-2</v>
      </c>
      <c r="E49" s="124">
        <f t="shared" ca="1" si="8"/>
        <v>-2.7266715889533555E-2</v>
      </c>
      <c r="F49" s="124">
        <f t="shared" ca="1" si="9"/>
        <v>4.5520320516973876E-2</v>
      </c>
      <c r="G49" s="124">
        <f t="shared" ca="1" si="10"/>
        <v>1.8084765949950819E-2</v>
      </c>
      <c r="H49" s="124"/>
      <c r="I49" s="124"/>
      <c r="J49" s="124"/>
      <c r="K49" s="124">
        <f t="shared" ca="1" si="11"/>
        <v>-0.58835597067681533</v>
      </c>
      <c r="L49" s="124">
        <f t="shared" ca="1" si="12"/>
        <v>0.42006860608867153</v>
      </c>
      <c r="M49" s="124"/>
      <c r="N49" s="124"/>
    </row>
    <row r="50" spans="2:14" x14ac:dyDescent="0.3">
      <c r="B50" s="1">
        <v>44</v>
      </c>
      <c r="C50" s="128">
        <f t="shared" ca="1" si="7"/>
        <v>120.45517662914176</v>
      </c>
      <c r="D50" s="124">
        <f t="shared" ca="1" si="5"/>
        <v>1.681650448176919E-2</v>
      </c>
      <c r="E50" s="124">
        <f t="shared" ca="1" si="8"/>
        <v>4.9631488306314253E-3</v>
      </c>
      <c r="F50" s="124">
        <f t="shared" ca="1" si="9"/>
        <v>3.4664559373340738E-2</v>
      </c>
      <c r="G50" s="124">
        <f t="shared" ca="1" si="10"/>
        <v>1.5682685379622426E-2</v>
      </c>
      <c r="H50" s="124"/>
      <c r="I50" s="124"/>
      <c r="J50" s="124"/>
      <c r="K50" s="124">
        <f t="shared" ca="1" si="11"/>
        <v>-0.5357191563193191</v>
      </c>
      <c r="L50" s="124">
        <f t="shared" ca="1" si="12"/>
        <v>0.43677429967633924</v>
      </c>
      <c r="M50" s="124"/>
      <c r="N50" s="124"/>
    </row>
    <row r="51" spans="2:14" x14ac:dyDescent="0.3">
      <c r="B51" s="1">
        <v>45</v>
      </c>
      <c r="C51" s="128">
        <f t="shared" ca="1" si="7"/>
        <v>118.8642530683185</v>
      </c>
      <c r="D51" s="124">
        <f t="shared" ca="1" si="5"/>
        <v>-1.3207598090378525E-2</v>
      </c>
      <c r="E51" s="124">
        <f t="shared" ca="1" si="8"/>
        <v>5.5324315309308592E-3</v>
      </c>
      <c r="F51" s="124">
        <f t="shared" ca="1" si="9"/>
        <v>3.4968348137726965E-2</v>
      </c>
      <c r="G51" s="124">
        <f t="shared" ca="1" si="10"/>
        <v>2.0208790299441309E-2</v>
      </c>
      <c r="H51" s="124"/>
      <c r="I51" s="124"/>
      <c r="J51" s="124"/>
      <c r="K51" s="124">
        <f t="shared" ca="1" si="11"/>
        <v>-0.50355974893536537</v>
      </c>
      <c r="L51" s="124">
        <f t="shared" ca="1" si="12"/>
        <v>0.44651590507207767</v>
      </c>
      <c r="M51" s="124"/>
      <c r="N51" s="124"/>
    </row>
    <row r="52" spans="2:14" x14ac:dyDescent="0.3">
      <c r="B52" s="1">
        <v>46</v>
      </c>
      <c r="C52" s="128">
        <f t="shared" ca="1" si="7"/>
        <v>119.32302350726519</v>
      </c>
      <c r="D52" s="124">
        <f t="shared" ca="1" si="5"/>
        <v>3.8596165550546235E-3</v>
      </c>
      <c r="E52" s="124">
        <f t="shared" ca="1" si="8"/>
        <v>1.1473027196120533E-2</v>
      </c>
      <c r="F52" s="124">
        <f t="shared" ca="1" si="9"/>
        <v>3.2829895262266699E-2</v>
      </c>
      <c r="G52" s="124">
        <f t="shared" ca="1" si="10"/>
        <v>2.1590668609106224E-2</v>
      </c>
      <c r="H52" s="124"/>
      <c r="I52" s="124"/>
      <c r="J52" s="124"/>
      <c r="K52" s="124">
        <f t="shared" ca="1" si="11"/>
        <v>-0.37000066153774469</v>
      </c>
      <c r="L52" s="124">
        <f t="shared" ca="1" si="12"/>
        <v>0.41047610559965764</v>
      </c>
      <c r="M52" s="124"/>
      <c r="N52" s="124"/>
    </row>
    <row r="53" spans="2:14" x14ac:dyDescent="0.3">
      <c r="B53" s="1">
        <v>47</v>
      </c>
      <c r="C53" s="128">
        <f t="shared" ca="1" si="7"/>
        <v>117.56241106735597</v>
      </c>
      <c r="D53" s="124">
        <f t="shared" ca="1" si="5"/>
        <v>-1.4755010291890747E-2</v>
      </c>
      <c r="E53" s="124">
        <f t="shared" ca="1" si="8"/>
        <v>2.2308931401220145E-2</v>
      </c>
      <c r="F53" s="124">
        <f t="shared" ca="1" si="9"/>
        <v>3.5457868977902741E-2</v>
      </c>
      <c r="G53" s="124">
        <f t="shared" ca="1" si="10"/>
        <v>2.1947196409782696E-2</v>
      </c>
      <c r="H53" s="124"/>
      <c r="I53" s="124"/>
      <c r="J53" s="124"/>
      <c r="K53" s="124">
        <f t="shared" ca="1" si="11"/>
        <v>-0.43201979419012282</v>
      </c>
      <c r="L53" s="124">
        <f t="shared" ca="1" si="12"/>
        <v>0.41227646548963248</v>
      </c>
      <c r="M53" s="124"/>
      <c r="N53" s="124"/>
    </row>
    <row r="54" spans="2:14" x14ac:dyDescent="0.3">
      <c r="B54" s="1">
        <v>48</v>
      </c>
      <c r="C54" s="128">
        <f t="shared" ca="1" si="7"/>
        <v>116.1043422938088</v>
      </c>
      <c r="D54" s="124">
        <f t="shared" ca="1" si="5"/>
        <v>-1.240250825335476E-2</v>
      </c>
      <c r="E54" s="124">
        <f t="shared" ca="1" si="8"/>
        <v>-1.8974545477458138E-3</v>
      </c>
      <c r="F54" s="124">
        <f t="shared" ca="1" si="9"/>
        <v>5.1805946252487634E-2</v>
      </c>
      <c r="G54" s="124">
        <f t="shared" ca="1" si="10"/>
        <v>2.0079580294058381E-2</v>
      </c>
      <c r="H54" s="124"/>
      <c r="I54" s="124"/>
      <c r="J54" s="124"/>
      <c r="K54" s="124">
        <f t="shared" ca="1" si="11"/>
        <v>-0.47473605942724895</v>
      </c>
      <c r="L54" s="124">
        <f t="shared" ca="1" si="12"/>
        <v>0.47692339150247998</v>
      </c>
      <c r="M54" s="124"/>
      <c r="N54" s="124"/>
    </row>
    <row r="55" spans="2:14" x14ac:dyDescent="0.3">
      <c r="B55" s="1">
        <v>49</v>
      </c>
      <c r="C55" s="128">
        <f t="shared" ca="1" si="7"/>
        <v>116.42728643023094</v>
      </c>
      <c r="D55" s="124">
        <f t="shared" ca="1" si="5"/>
        <v>2.781499210467997E-3</v>
      </c>
      <c r="E55" s="124">
        <f t="shared" ca="1" si="8"/>
        <v>3.9619369950068872E-2</v>
      </c>
      <c r="F55" s="124">
        <f t="shared" ca="1" si="9"/>
        <v>5.6968153797659522E-2</v>
      </c>
      <c r="G55" s="124">
        <f t="shared" ca="1" si="10"/>
        <v>2.8446031517827656E-2</v>
      </c>
      <c r="H55" s="124"/>
      <c r="I55" s="124"/>
      <c r="J55" s="124"/>
      <c r="K55" s="124">
        <f t="shared" ca="1" si="11"/>
        <v>-0.47984889225225358</v>
      </c>
      <c r="L55" s="124">
        <f t="shared" ca="1" si="12"/>
        <v>0.54499913869944405</v>
      </c>
      <c r="M55" s="124"/>
      <c r="N55" s="124"/>
    </row>
    <row r="56" spans="2:14" x14ac:dyDescent="0.3">
      <c r="B56" s="1">
        <v>50</v>
      </c>
      <c r="C56" s="128">
        <f t="shared" ca="1" si="7"/>
        <v>118.10177266140835</v>
      </c>
      <c r="D56" s="124">
        <f t="shared" ca="1" si="5"/>
        <v>1.4382249063073838E-2</v>
      </c>
      <c r="E56" s="124">
        <f t="shared" ca="1" si="8"/>
        <v>8.6004603939009439E-3</v>
      </c>
      <c r="F56" s="124">
        <f t="shared" ca="1" si="9"/>
        <v>6.4994372817390816E-2</v>
      </c>
      <c r="G56" s="124">
        <f t="shared" ca="1" si="10"/>
        <v>2.4900362657367007E-2</v>
      </c>
      <c r="H56" s="124"/>
      <c r="I56" s="124"/>
      <c r="J56" s="124"/>
      <c r="K56" s="124">
        <f t="shared" ca="1" si="11"/>
        <v>-0.48465136905831108</v>
      </c>
      <c r="L56" s="124">
        <f t="shared" ca="1" si="12"/>
        <v>0.59042925563954629</v>
      </c>
      <c r="M56" s="124"/>
      <c r="N56" s="124"/>
    </row>
    <row r="57" spans="2:14" x14ac:dyDescent="0.3">
      <c r="B57" s="1">
        <v>51</v>
      </c>
      <c r="C57" s="128">
        <f t="shared" ca="1" si="7"/>
        <v>118.22516803389304</v>
      </c>
      <c r="D57" s="124">
        <f t="shared" ca="1" si="5"/>
        <v>1.0448223570569404E-3</v>
      </c>
      <c r="E57" s="124">
        <f t="shared" ca="1" si="8"/>
        <v>-1.2092426199227568E-2</v>
      </c>
      <c r="F57" s="124">
        <f t="shared" ca="1" si="9"/>
        <v>6.3566726128425774E-2</v>
      </c>
      <c r="G57" s="124">
        <f t="shared" ca="1" si="10"/>
        <v>2.7045609140027023E-2</v>
      </c>
      <c r="H57" s="124"/>
      <c r="I57" s="124"/>
      <c r="J57" s="124"/>
      <c r="K57" s="124">
        <f t="shared" ca="1" si="11"/>
        <v>-0.47285027245750216</v>
      </c>
      <c r="L57" s="124">
        <f t="shared" ca="1" si="12"/>
        <v>0.63382869298657074</v>
      </c>
      <c r="M57" s="124"/>
      <c r="N57" s="124"/>
    </row>
    <row r="58" spans="2:14" x14ac:dyDescent="0.3">
      <c r="B58" s="1">
        <v>52</v>
      </c>
      <c r="C58" s="128">
        <f t="shared" ca="1" si="7"/>
        <v>118.71351437329838</v>
      </c>
      <c r="D58" s="124">
        <f t="shared" ca="1" si="5"/>
        <v>4.1306461858048316E-3</v>
      </c>
      <c r="E58" s="124">
        <f t="shared" ca="1" si="8"/>
        <v>1.7859732586131827E-3</v>
      </c>
      <c r="F58" s="124">
        <f t="shared" ca="1" si="9"/>
        <v>6.5600457319556507E-2</v>
      </c>
      <c r="G58" s="124">
        <f t="shared" ca="1" si="10"/>
        <v>2.933236527716503E-2</v>
      </c>
      <c r="H58" s="124"/>
      <c r="I58" s="124"/>
      <c r="J58" s="124"/>
      <c r="K58" s="124">
        <f t="shared" ca="1" si="11"/>
        <v>-0.46407641213776879</v>
      </c>
      <c r="L58" s="124">
        <f t="shared" ca="1" si="12"/>
        <v>0.6507340119142927</v>
      </c>
      <c r="M58" s="124"/>
      <c r="N58" s="124"/>
    </row>
    <row r="59" spans="2:14" x14ac:dyDescent="0.3">
      <c r="B59" s="1">
        <v>53</v>
      </c>
      <c r="C59" s="128">
        <f t="shared" ca="1" si="7"/>
        <v>119.05099205669175</v>
      </c>
      <c r="D59" s="124">
        <f t="shared" ca="1" si="5"/>
        <v>2.8427907738639568E-3</v>
      </c>
      <c r="E59" s="124">
        <f t="shared" ca="1" si="8"/>
        <v>-1.3404840142475116E-2</v>
      </c>
      <c r="F59" s="124">
        <f t="shared" ca="1" si="9"/>
        <v>6.6393805118530977E-2</v>
      </c>
      <c r="G59" s="124">
        <f t="shared" ca="1" si="10"/>
        <v>3.1247220111314804E-2</v>
      </c>
      <c r="H59" s="124"/>
      <c r="I59" s="124"/>
      <c r="J59" s="124"/>
      <c r="K59" s="124">
        <f t="shared" ca="1" si="11"/>
        <v>-0.47764486845606663</v>
      </c>
      <c r="L59" s="124">
        <f t="shared" ca="1" si="12"/>
        <v>0.64769217568173265</v>
      </c>
      <c r="M59" s="124"/>
      <c r="N59" s="124"/>
    </row>
    <row r="60" spans="2:14" x14ac:dyDescent="0.3">
      <c r="B60" s="1">
        <v>54</v>
      </c>
      <c r="C60" s="128">
        <f t="shared" ca="1" si="7"/>
        <v>121.12158664638866</v>
      </c>
      <c r="D60" s="124">
        <f t="shared" ca="1" si="5"/>
        <v>1.7392501766897439E-2</v>
      </c>
      <c r="E60" s="124">
        <f t="shared" ca="1" si="8"/>
        <v>-3.3469887523422281E-2</v>
      </c>
      <c r="F60" s="124">
        <f t="shared" ca="1" si="9"/>
        <v>6.8140958956903391E-2</v>
      </c>
      <c r="G60" s="124">
        <f t="shared" ca="1" si="10"/>
        <v>3.4029089999842846E-2</v>
      </c>
      <c r="H60" s="124"/>
      <c r="I60" s="124"/>
      <c r="J60" s="124"/>
      <c r="K60" s="124">
        <f t="shared" ca="1" si="11"/>
        <v>-0.4757793213887444</v>
      </c>
      <c r="L60" s="124">
        <f t="shared" ca="1" si="12"/>
        <v>0.64478889478702883</v>
      </c>
      <c r="M60" s="124"/>
      <c r="N60" s="124"/>
    </row>
    <row r="61" spans="2:14" x14ac:dyDescent="0.3">
      <c r="B61" s="1">
        <v>55</v>
      </c>
      <c r="C61" s="128">
        <f t="shared" ca="1" si="7"/>
        <v>120.22798587641788</v>
      </c>
      <c r="D61" s="124">
        <f t="shared" ca="1" si="5"/>
        <v>-7.3777168439811414E-3</v>
      </c>
      <c r="E61" s="124">
        <f t="shared" ca="1" si="8"/>
        <v>-2.1671371703174458E-2</v>
      </c>
      <c r="F61" s="124">
        <f t="shared" ca="1" si="9"/>
        <v>7.324917909428616E-2</v>
      </c>
      <c r="G61" s="124">
        <f t="shared" ca="1" si="10"/>
        <v>3.0844128850997431E-2</v>
      </c>
      <c r="H61" s="124"/>
      <c r="I61" s="124"/>
      <c r="J61" s="124"/>
      <c r="K61" s="124">
        <f t="shared" ca="1" si="11"/>
        <v>-0.47265741876134204</v>
      </c>
      <c r="L61" s="124">
        <f t="shared" ca="1" si="12"/>
        <v>0.64665924185021384</v>
      </c>
      <c r="M61" s="124"/>
      <c r="N61" s="124"/>
    </row>
    <row r="62" spans="2:14" x14ac:dyDescent="0.3">
      <c r="B62" s="1">
        <v>56</v>
      </c>
      <c r="C62" s="128">
        <f t="shared" ca="1" si="7"/>
        <v>121.98499265327494</v>
      </c>
      <c r="D62" s="124">
        <f t="shared" ca="1" si="5"/>
        <v>1.4613958339642297E-2</v>
      </c>
      <c r="E62" s="124">
        <f t="shared" ca="1" si="8"/>
        <v>-1.8861506726937316E-2</v>
      </c>
      <c r="F62" s="124">
        <f t="shared" ca="1" si="9"/>
        <v>7.3069570452107241E-2</v>
      </c>
      <c r="G62" s="124">
        <f t="shared" ca="1" si="10"/>
        <v>2.7039839570987836E-2</v>
      </c>
      <c r="H62" s="124"/>
      <c r="I62" s="124"/>
      <c r="J62" s="124"/>
      <c r="K62" s="124">
        <f t="shared" ca="1" si="11"/>
        <v>-0.38705845966639502</v>
      </c>
      <c r="L62" s="124">
        <f t="shared" ca="1" si="12"/>
        <v>0.66775635114731013</v>
      </c>
      <c r="M62" s="124"/>
      <c r="N62" s="124"/>
    </row>
    <row r="63" spans="2:14" x14ac:dyDescent="0.3">
      <c r="B63" s="1">
        <v>57</v>
      </c>
      <c r="C63" s="128">
        <f t="shared" ca="1" si="7"/>
        <v>117.33934173583225</v>
      </c>
      <c r="D63" s="124">
        <f t="shared" ca="1" si="5"/>
        <v>-3.8083790607319257E-2</v>
      </c>
      <c r="E63" s="124">
        <f t="shared" ca="1" si="8"/>
        <v>-5.2952860288489889E-3</v>
      </c>
      <c r="F63" s="124">
        <f t="shared" ca="1" si="9"/>
        <v>7.7739171269622279E-2</v>
      </c>
      <c r="G63" s="124">
        <f t="shared" ca="1" si="10"/>
        <v>2.2252393408085568E-2</v>
      </c>
      <c r="H63" s="124"/>
      <c r="I63" s="124"/>
      <c r="J63" s="124"/>
      <c r="K63" s="124">
        <f t="shared" ca="1" si="11"/>
        <v>-0.33834823041097828</v>
      </c>
      <c r="L63" s="124">
        <f t="shared" ca="1" si="12"/>
        <v>0.58267858919154203</v>
      </c>
      <c r="M63" s="124"/>
      <c r="N63" s="124"/>
    </row>
    <row r="64" spans="2:14" x14ac:dyDescent="0.3">
      <c r="B64" s="1">
        <v>58</v>
      </c>
      <c r="C64" s="128">
        <f t="shared" ca="1" si="7"/>
        <v>120.70432318395663</v>
      </c>
      <c r="D64" s="124">
        <f t="shared" ca="1" si="5"/>
        <v>2.8677350651071576E-2</v>
      </c>
      <c r="E64" s="124">
        <f t="shared" ca="1" si="8"/>
        <v>5.7767033209708885E-2</v>
      </c>
      <c r="F64" s="124">
        <f t="shared" ca="1" si="9"/>
        <v>6.8090735286340826E-2</v>
      </c>
      <c r="G64" s="124">
        <f t="shared" ca="1" si="10"/>
        <v>2.1468527471375586E-2</v>
      </c>
      <c r="H64" s="124"/>
      <c r="I64" s="124"/>
      <c r="J64" s="124"/>
      <c r="K64" s="124">
        <f t="shared" ca="1" si="11"/>
        <v>-0.25501991951623837</v>
      </c>
      <c r="L64" s="124">
        <f t="shared" ca="1" si="12"/>
        <v>0.64136442820951378</v>
      </c>
      <c r="M64" s="124"/>
      <c r="N64" s="124"/>
    </row>
    <row r="65" spans="2:14" x14ac:dyDescent="0.3">
      <c r="B65" s="1">
        <v>59</v>
      </c>
      <c r="C65" s="128">
        <f t="shared" ca="1" si="7"/>
        <v>117.42861469594351</v>
      </c>
      <c r="D65" s="124">
        <f t="shared" ca="1" si="5"/>
        <v>-2.7138286364613906E-2</v>
      </c>
      <c r="E65" s="124">
        <f t="shared" ca="1" si="8"/>
        <v>-8.2414037330593715E-3</v>
      </c>
      <c r="F65" s="124">
        <f t="shared" ca="1" si="9"/>
        <v>7.4157167452200731E-2</v>
      </c>
      <c r="G65" s="124">
        <f t="shared" ca="1" si="10"/>
        <v>3.4762765359595472E-2</v>
      </c>
      <c r="H65" s="124"/>
      <c r="I65" s="124"/>
      <c r="J65" s="124"/>
      <c r="K65" s="124">
        <f t="shared" ca="1" si="11"/>
        <v>-0.18139721605046127</v>
      </c>
      <c r="L65" s="124">
        <f t="shared" ca="1" si="12"/>
        <v>0.67849865970952006</v>
      </c>
      <c r="M65" s="124"/>
      <c r="N65" s="124"/>
    </row>
    <row r="66" spans="2:14" x14ac:dyDescent="0.3">
      <c r="B66" s="1">
        <v>60</v>
      </c>
      <c r="C66" s="128">
        <f t="shared" ca="1" si="7"/>
        <v>116.67363569150231</v>
      </c>
      <c r="D66" s="124">
        <f t="shared" ca="1" si="5"/>
        <v>-6.4292592260928316E-3</v>
      </c>
      <c r="E66" s="124">
        <f t="shared" ca="1" si="8"/>
        <v>3.0469873203111453E-2</v>
      </c>
      <c r="F66" s="124">
        <f t="shared" ca="1" si="9"/>
        <v>6.8557318051372676E-2</v>
      </c>
      <c r="G66" s="124">
        <f t="shared" ca="1" si="10"/>
        <v>3.6873427968063831E-2</v>
      </c>
      <c r="H66" s="124"/>
      <c r="I66" s="124"/>
      <c r="J66" s="124"/>
      <c r="K66" s="124">
        <f t="shared" ca="1" si="11"/>
        <v>-0.21151915757480427</v>
      </c>
      <c r="L66" s="124">
        <f t="shared" ca="1" si="12"/>
        <v>0.69800417172533091</v>
      </c>
      <c r="M66" s="124"/>
      <c r="N66" s="124"/>
    </row>
    <row r="67" spans="2:14" x14ac:dyDescent="0.3">
      <c r="B67" s="1">
        <v>61</v>
      </c>
      <c r="C67" s="128">
        <f t="shared" ca="1" si="7"/>
        <v>118.43631502249661</v>
      </c>
      <c r="D67" s="124">
        <f t="shared" ca="1" si="5"/>
        <v>1.5107777524435928E-2</v>
      </c>
      <c r="E67" s="124">
        <f t="shared" ca="1" si="8"/>
        <v>3.6304212172063366E-2</v>
      </c>
      <c r="F67" s="124">
        <f t="shared" ca="1" si="9"/>
        <v>6.7905481174890495E-2</v>
      </c>
      <c r="G67" s="124">
        <f t="shared" ca="1" si="10"/>
        <v>4.0629662161776034E-2</v>
      </c>
      <c r="H67" s="124"/>
      <c r="I67" s="124"/>
      <c r="J67" s="124"/>
      <c r="K67" s="124">
        <f t="shared" ca="1" si="11"/>
        <v>-0.18870606024992634</v>
      </c>
      <c r="L67" s="124">
        <f t="shared" ca="1" si="12"/>
        <v>0.65853411887300095</v>
      </c>
      <c r="M67" s="124"/>
      <c r="N67" s="124"/>
    </row>
    <row r="68" spans="2:14" x14ac:dyDescent="0.3">
      <c r="B68" s="1">
        <v>62</v>
      </c>
      <c r="C68" s="128">
        <f t="shared" ca="1" si="7"/>
        <v>117.12217869037289</v>
      </c>
      <c r="D68" s="124">
        <f t="shared" ca="1" si="5"/>
        <v>-1.1095721205730769E-2</v>
      </c>
      <c r="E68" s="124">
        <f t="shared" ca="1" si="8"/>
        <v>3.6691061159562555E-2</v>
      </c>
      <c r="F68" s="124">
        <f t="shared" ca="1" si="9"/>
        <v>6.7976735823350218E-2</v>
      </c>
      <c r="G68" s="124">
        <f t="shared" ca="1" si="10"/>
        <v>4.2439192828766605E-2</v>
      </c>
      <c r="H68" s="124"/>
      <c r="I68" s="124"/>
      <c r="J68" s="124"/>
      <c r="K68" s="124">
        <f t="shared" ca="1" si="11"/>
        <v>-0.1823297364090031</v>
      </c>
      <c r="L68" s="124">
        <f t="shared" ca="1" si="12"/>
        <v>0.6645013195445566</v>
      </c>
      <c r="M68" s="124"/>
      <c r="N68" s="124"/>
    </row>
    <row r="69" spans="2:14" x14ac:dyDescent="0.3">
      <c r="B69" s="1">
        <v>63</v>
      </c>
      <c r="C69" s="128">
        <f t="shared" ca="1" si="7"/>
        <v>115.06636874300244</v>
      </c>
      <c r="D69" s="124">
        <f t="shared" ca="1" si="5"/>
        <v>-1.7552695572759403E-2</v>
      </c>
      <c r="E69" s="124">
        <f t="shared" ca="1" si="8"/>
        <v>5.595999934294138E-2</v>
      </c>
      <c r="F69" s="124">
        <f t="shared" ca="1" si="9"/>
        <v>6.5950836042223723E-2</v>
      </c>
      <c r="G69" s="124">
        <f t="shared" ca="1" si="10"/>
        <v>4.4219558177122656E-2</v>
      </c>
      <c r="H69" s="124"/>
      <c r="I69" s="124"/>
      <c r="J69" s="124"/>
      <c r="K69" s="124">
        <f t="shared" ca="1" si="11"/>
        <v>-0.20966390887692674</v>
      </c>
      <c r="L69" s="124">
        <f t="shared" ca="1" si="12"/>
        <v>0.68047808225683193</v>
      </c>
      <c r="M69" s="124"/>
      <c r="N69" s="124"/>
    </row>
    <row r="70" spans="2:14" x14ac:dyDescent="0.3">
      <c r="B70" s="1">
        <v>64</v>
      </c>
      <c r="C70" s="128">
        <f t="shared" ca="1" si="7"/>
        <v>118.49671572089652</v>
      </c>
      <c r="D70" s="124">
        <f t="shared" ca="1" si="5"/>
        <v>2.9811899127152097E-2</v>
      </c>
      <c r="E70" s="124">
        <f t="shared" ca="1" si="8"/>
        <v>4.253412228447262E-2</v>
      </c>
      <c r="F70" s="124">
        <f t="shared" ca="1" si="9"/>
        <v>7.1761990260865771E-2</v>
      </c>
      <c r="G70" s="124">
        <f t="shared" ca="1" si="10"/>
        <v>3.8782166723692529E-2</v>
      </c>
      <c r="H70" s="124"/>
      <c r="I70" s="124"/>
      <c r="J70" s="124"/>
      <c r="K70" s="124">
        <f t="shared" ca="1" si="11"/>
        <v>-0.13187388981458681</v>
      </c>
      <c r="L70" s="124">
        <f t="shared" ca="1" si="12"/>
        <v>0.67902538209948826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117.9603049120437</v>
      </c>
      <c r="D71" s="124">
        <f t="shared" ca="1" si="5"/>
        <v>-4.5267989546331489E-3</v>
      </c>
      <c r="E71" s="124">
        <f t="shared" ref="E71:E97" ca="1" si="14">C80/C70-1</f>
        <v>2.5855327033877495E-2</v>
      </c>
      <c r="F71" s="124">
        <f t="shared" ref="F71:F96" ca="1" si="15">_xlfn.STDEV.S(D71:D80)*SQRT(10)</f>
        <v>6.7015720158432268E-2</v>
      </c>
      <c r="G71" s="124">
        <f t="shared" ref="G71:G96" ca="1" si="16">_xlfn.STDEV.S(E71:E80)</f>
        <v>3.3409240126717817E-2</v>
      </c>
      <c r="H71" s="124"/>
      <c r="I71" s="124"/>
      <c r="J71" s="124"/>
      <c r="K71" s="124">
        <f t="shared" ref="K71:K85" ca="1" si="17">CORREL(D71:D91,D72:D92)</f>
        <v>-0.1016968784917632</v>
      </c>
      <c r="L71" s="124">
        <f t="shared" ref="L71:L85" ca="1" si="18">CORREL(E71:E91,E72:E92)</f>
        <v>0.71450012671154062</v>
      </c>
      <c r="M71" s="124"/>
      <c r="N71" s="124"/>
    </row>
    <row r="72" spans="2:14" x14ac:dyDescent="0.3">
      <c r="B72" s="1">
        <v>66</v>
      </c>
      <c r="C72" s="128">
        <f t="shared" ca="1" si="13"/>
        <v>121.3390472259488</v>
      </c>
      <c r="D72" s="124">
        <f t="shared" ref="D72:D106" ca="1" si="19">C72/C71-1</f>
        <v>2.8643044932991968E-2</v>
      </c>
      <c r="E72" s="124">
        <f t="shared" ca="1" si="14"/>
        <v>3.7288626323962903E-2</v>
      </c>
      <c r="F72" s="124">
        <f t="shared" ca="1" si="15"/>
        <v>6.6592439639554329E-2</v>
      </c>
      <c r="G72" s="124">
        <f t="shared" ca="1" si="16"/>
        <v>2.9248602807548093E-2</v>
      </c>
      <c r="H72" s="124"/>
      <c r="I72" s="124"/>
      <c r="J72" s="124"/>
      <c r="K72" s="124">
        <f t="shared" ca="1" si="17"/>
        <v>-0.12445043416307118</v>
      </c>
      <c r="L72" s="124">
        <f t="shared" ca="1" si="18"/>
        <v>0.76997063436601032</v>
      </c>
      <c r="M72" s="124"/>
      <c r="N72" s="124"/>
    </row>
    <row r="73" spans="2:14" x14ac:dyDescent="0.3">
      <c r="B73" s="1">
        <v>67</v>
      </c>
      <c r="C73" s="128">
        <f t="shared" ca="1" si="13"/>
        <v>124.11768738669144</v>
      </c>
      <c r="D73" s="124">
        <f t="shared" ca="1" si="19"/>
        <v>2.2899802036260075E-2</v>
      </c>
      <c r="E73" s="124">
        <f t="shared" ca="1" si="14"/>
        <v>-7.8581758489326692E-4</v>
      </c>
      <c r="F73" s="124">
        <f t="shared" ca="1" si="15"/>
        <v>6.1493915729243204E-2</v>
      </c>
      <c r="G73" s="124">
        <f t="shared" ca="1" si="16"/>
        <v>1.9998773232487978E-2</v>
      </c>
      <c r="H73" s="124"/>
      <c r="I73" s="124"/>
      <c r="J73" s="124"/>
      <c r="K73" s="124">
        <f t="shared" ca="1" si="17"/>
        <v>-0.15387908288471025</v>
      </c>
      <c r="L73" s="124">
        <f t="shared" ca="1" si="18"/>
        <v>0.82533807673544379</v>
      </c>
      <c r="M73" s="124"/>
      <c r="N73" s="124"/>
    </row>
    <row r="74" spans="2:14" x14ac:dyDescent="0.3">
      <c r="B74" s="1">
        <v>68</v>
      </c>
      <c r="C74" s="128">
        <f t="shared" ca="1" si="13"/>
        <v>119.70955012427197</v>
      </c>
      <c r="D74" s="124">
        <f t="shared" ca="1" si="19"/>
        <v>-3.551578630921326E-2</v>
      </c>
      <c r="E74" s="124">
        <f t="shared" ca="1" si="14"/>
        <v>-6.2842460874489636E-2</v>
      </c>
      <c r="F74" s="124">
        <f t="shared" ca="1" si="15"/>
        <v>6.7805779943438685E-2</v>
      </c>
      <c r="G74" s="124">
        <f t="shared" ca="1" si="16"/>
        <v>1.6646138287435493E-2</v>
      </c>
      <c r="H74" s="124"/>
      <c r="I74" s="124"/>
      <c r="J74" s="124"/>
      <c r="K74" s="124">
        <f t="shared" ca="1" si="17"/>
        <v>-0.10185706391407211</v>
      </c>
      <c r="L74" s="124">
        <f t="shared" ca="1" si="18"/>
        <v>0.88362205130716021</v>
      </c>
      <c r="M74" s="124"/>
      <c r="N74" s="124"/>
    </row>
    <row r="75" spans="2:14" x14ac:dyDescent="0.3">
      <c r="B75" s="1">
        <v>69</v>
      </c>
      <c r="C75" s="128">
        <f t="shared" ca="1" si="13"/>
        <v>121.00664969614594</v>
      </c>
      <c r="D75" s="124">
        <f t="shared" ca="1" si="19"/>
        <v>1.0835389244445714E-2</v>
      </c>
      <c r="E75" s="124">
        <f t="shared" ca="1" si="14"/>
        <v>-2.7111800471073422E-2</v>
      </c>
      <c r="F75" s="124">
        <f t="shared" ca="1" si="15"/>
        <v>5.9658233409397875E-2</v>
      </c>
      <c r="G75" s="124">
        <f t="shared" ca="1" si="16"/>
        <v>2.6096019381581726E-2</v>
      </c>
      <c r="H75" s="124"/>
      <c r="I75" s="124"/>
      <c r="J75" s="124"/>
      <c r="K75" s="124">
        <f t="shared" ca="1" si="17"/>
        <v>-2.8347798077902185E-2</v>
      </c>
      <c r="L75" s="124">
        <f t="shared" ca="1" si="18"/>
        <v>0.89518969457562114</v>
      </c>
      <c r="M75" s="124"/>
      <c r="N75" s="124"/>
    </row>
    <row r="76" spans="2:14" x14ac:dyDescent="0.3">
      <c r="B76" s="1">
        <v>70</v>
      </c>
      <c r="C76" s="128">
        <f t="shared" ca="1" si="13"/>
        <v>120.90938011653265</v>
      </c>
      <c r="D76" s="124">
        <f t="shared" ca="1" si="19"/>
        <v>-8.038366474697467E-4</v>
      </c>
      <c r="E76" s="124">
        <f t="shared" ca="1" si="14"/>
        <v>-3.9877037190017783E-2</v>
      </c>
      <c r="F76" s="124">
        <f t="shared" ca="1" si="15"/>
        <v>5.7788862372083742E-2</v>
      </c>
      <c r="G76" s="124">
        <f t="shared" ca="1" si="16"/>
        <v>3.4370074695698985E-2</v>
      </c>
      <c r="H76" s="124"/>
      <c r="I76" s="124"/>
      <c r="J76" s="124"/>
      <c r="K76" s="124">
        <f t="shared" ca="1" si="17"/>
        <v>-6.4862150205104788E-3</v>
      </c>
      <c r="L76" s="124">
        <f t="shared" ca="1" si="18"/>
        <v>0.90375200735267103</v>
      </c>
      <c r="M76" s="124"/>
      <c r="N76" s="124"/>
    </row>
    <row r="77" spans="2:14" x14ac:dyDescent="0.3">
      <c r="B77" s="1">
        <v>71</v>
      </c>
      <c r="C77" s="128">
        <f t="shared" ca="1" si="13"/>
        <v>122.78186910050024</v>
      </c>
      <c r="D77" s="124">
        <f t="shared" ca="1" si="19"/>
        <v>1.5486713951910813E-2</v>
      </c>
      <c r="E77" s="124">
        <f t="shared" ca="1" si="14"/>
        <v>-4.0761869347993973E-2</v>
      </c>
      <c r="F77" s="124">
        <f t="shared" ca="1" si="15"/>
        <v>5.7741212049871746E-2</v>
      </c>
      <c r="G77" s="124">
        <f t="shared" ca="1" si="16"/>
        <v>3.4595012079685399E-2</v>
      </c>
      <c r="H77" s="124"/>
      <c r="I77" s="124"/>
      <c r="J77" s="124"/>
      <c r="K77" s="124">
        <f t="shared" ca="1" si="17"/>
        <v>-2.8876623283180497E-2</v>
      </c>
      <c r="L77" s="124">
        <f t="shared" ca="1" si="18"/>
        <v>0.9030914725174799</v>
      </c>
      <c r="M77" s="124"/>
      <c r="N77" s="124"/>
    </row>
    <row r="78" spans="2:14" x14ac:dyDescent="0.3">
      <c r="B78" s="1">
        <v>72</v>
      </c>
      <c r="C78" s="128">
        <f t="shared" ca="1" si="13"/>
        <v>123.67633573293003</v>
      </c>
      <c r="D78" s="124">
        <f t="shared" ca="1" si="19"/>
        <v>7.2850058317457389E-3</v>
      </c>
      <c r="E78" s="124">
        <f t="shared" ca="1" si="14"/>
        <v>-5.5577010782505654E-2</v>
      </c>
      <c r="F78" s="124">
        <f t="shared" ca="1" si="15"/>
        <v>5.3859461554298986E-2</v>
      </c>
      <c r="G78" s="124">
        <f t="shared" ca="1" si="16"/>
        <v>3.3939429530294177E-2</v>
      </c>
      <c r="H78" s="124"/>
      <c r="I78" s="124"/>
      <c r="J78" s="124"/>
      <c r="K78" s="124">
        <f t="shared" ca="1" si="17"/>
        <v>-5.4502164462003171E-2</v>
      </c>
      <c r="L78" s="124">
        <f t="shared" ca="1" si="18"/>
        <v>0.90321212550145913</v>
      </c>
      <c r="M78" s="124"/>
      <c r="N78" s="124"/>
    </row>
    <row r="79" spans="2:14" x14ac:dyDescent="0.3">
      <c r="B79" s="1">
        <v>73</v>
      </c>
      <c r="C79" s="128">
        <f t="shared" ca="1" si="13"/>
        <v>119.96061574194754</v>
      </c>
      <c r="D79" s="124">
        <f t="shared" ca="1" si="19"/>
        <v>-3.0043904268042931E-2</v>
      </c>
      <c r="E79" s="124">
        <f t="shared" ca="1" si="14"/>
        <v>-3.1029113359335669E-2</v>
      </c>
      <c r="F79" s="124">
        <f t="shared" ca="1" si="15"/>
        <v>6.5834604128804236E-2</v>
      </c>
      <c r="G79" s="124">
        <f t="shared" ca="1" si="16"/>
        <v>3.3152646821120652E-2</v>
      </c>
      <c r="H79" s="124"/>
      <c r="I79" s="124"/>
      <c r="J79" s="124"/>
      <c r="K79" s="124">
        <f t="shared" ca="1" si="17"/>
        <v>-2.8241523586096329E-2</v>
      </c>
      <c r="L79" s="124">
        <f t="shared" ca="1" si="18"/>
        <v>0.90731641768507743</v>
      </c>
      <c r="M79" s="124"/>
      <c r="N79" s="124"/>
    </row>
    <row r="80" spans="2:14" x14ac:dyDescent="0.3">
      <c r="B80" s="1">
        <v>74</v>
      </c>
      <c r="C80" s="128">
        <f t="shared" ca="1" si="13"/>
        <v>121.56048705830072</v>
      </c>
      <c r="D80" s="124">
        <f t="shared" ca="1" si="19"/>
        <v>1.3336638082908303E-2</v>
      </c>
      <c r="E80" s="124">
        <f t="shared" ca="1" si="14"/>
        <v>-6.1350199589169652E-3</v>
      </c>
      <c r="F80" s="124">
        <f t="shared" ca="1" si="15"/>
        <v>5.8777953660435964E-2</v>
      </c>
      <c r="G80" s="124">
        <f t="shared" ca="1" si="16"/>
        <v>3.9320861528496565E-2</v>
      </c>
      <c r="H80" s="124"/>
      <c r="I80" s="124"/>
      <c r="J80" s="124"/>
      <c r="K80" s="124">
        <f t="shared" ca="1" si="17"/>
        <v>0.13678150896359298</v>
      </c>
      <c r="L80" s="124">
        <f t="shared" ca="1" si="18"/>
        <v>0.90991705667113243</v>
      </c>
      <c r="M80" s="124"/>
      <c r="N80" s="124"/>
    </row>
    <row r="81" spans="2:14" x14ac:dyDescent="0.3">
      <c r="B81" s="1">
        <v>75</v>
      </c>
      <c r="C81" s="128">
        <f t="shared" ca="1" si="13"/>
        <v>122.35888264296963</v>
      </c>
      <c r="D81" s="124">
        <f t="shared" ca="1" si="19"/>
        <v>6.5678873455483622E-3</v>
      </c>
      <c r="E81" s="124">
        <f t="shared" ca="1" si="14"/>
        <v>-2.5007902846084895E-2</v>
      </c>
      <c r="F81" s="124">
        <f t="shared" ca="1" si="15"/>
        <v>5.6878949954427417E-2</v>
      </c>
      <c r="G81" s="124">
        <f t="shared" ca="1" si="16"/>
        <v>4.3385836265826733E-2</v>
      </c>
      <c r="H81" s="124"/>
      <c r="I81" s="124"/>
      <c r="J81" s="124"/>
      <c r="K81" s="124">
        <f t="shared" ca="1" si="17"/>
        <v>0.17013278595133721</v>
      </c>
      <c r="L81" s="124">
        <f t="shared" ca="1" si="18"/>
        <v>0.90687377865012353</v>
      </c>
      <c r="M81" s="124"/>
      <c r="N81" s="124"/>
    </row>
    <row r="82" spans="2:14" x14ac:dyDescent="0.3">
      <c r="B82" s="1">
        <v>76</v>
      </c>
      <c r="C82" s="128">
        <f t="shared" ca="1" si="13"/>
        <v>121.24369686890446</v>
      </c>
      <c r="D82" s="124">
        <f t="shared" ca="1" si="19"/>
        <v>-9.1140565357985537E-3</v>
      </c>
      <c r="E82" s="124">
        <f t="shared" ca="1" si="14"/>
        <v>-4.8342609869444053E-2</v>
      </c>
      <c r="F82" s="124">
        <f t="shared" ca="1" si="15"/>
        <v>5.7761416381628621E-2</v>
      </c>
      <c r="G82" s="124">
        <f t="shared" ca="1" si="16"/>
        <v>4.9203098712485717E-2</v>
      </c>
      <c r="H82" s="124"/>
      <c r="I82" s="124"/>
      <c r="J82" s="124"/>
      <c r="K82" s="124">
        <f t="shared" ca="1" si="17"/>
        <v>0.12736804258223572</v>
      </c>
      <c r="L82" s="124">
        <f t="shared" ca="1" si="18"/>
        <v>0.90659960180892629</v>
      </c>
      <c r="M82" s="124"/>
      <c r="N82" s="124"/>
    </row>
    <row r="83" spans="2:14" x14ac:dyDescent="0.3">
      <c r="B83" s="1">
        <v>77</v>
      </c>
      <c r="C83" s="128">
        <f t="shared" ca="1" si="13"/>
        <v>116.31782647326115</v>
      </c>
      <c r="D83" s="124">
        <f t="shared" ca="1" si="19"/>
        <v>-4.0627847243633997E-2</v>
      </c>
      <c r="E83" s="124">
        <f t="shared" ca="1" si="14"/>
        <v>-4.8026322274841049E-2</v>
      </c>
      <c r="F83" s="124">
        <f t="shared" ca="1" si="15"/>
        <v>5.7734969626720985E-2</v>
      </c>
      <c r="G83" s="124">
        <f t="shared" ca="1" si="16"/>
        <v>5.9942583753507798E-2</v>
      </c>
      <c r="H83" s="124"/>
      <c r="I83" s="124"/>
      <c r="J83" s="124"/>
      <c r="K83" s="124">
        <f t="shared" ca="1" si="17"/>
        <v>0.15255163948781655</v>
      </c>
      <c r="L83" s="124">
        <f t="shared" ca="1" si="18"/>
        <v>0.90571189234387017</v>
      </c>
      <c r="M83" s="124"/>
      <c r="N83" s="124"/>
    </row>
    <row r="84" spans="2:14" x14ac:dyDescent="0.3">
      <c r="B84" s="1">
        <v>78</v>
      </c>
      <c r="C84" s="128">
        <f t="shared" ca="1" si="13"/>
        <v>116.46400868682075</v>
      </c>
      <c r="D84" s="124">
        <f t="shared" ca="1" si="19"/>
        <v>1.2567481528138469E-3</v>
      </c>
      <c r="E84" s="124">
        <f t="shared" ca="1" si="14"/>
        <v>3.3319155781024845E-2</v>
      </c>
      <c r="F84" s="124">
        <f t="shared" ca="1" si="15"/>
        <v>5.9324308515839023E-2</v>
      </c>
      <c r="G84" s="124">
        <f t="shared" ca="1" si="16"/>
        <v>7.0030999685633116E-2</v>
      </c>
      <c r="H84" s="124"/>
      <c r="I84" s="124"/>
      <c r="J84" s="124"/>
      <c r="K84" s="124">
        <f t="shared" ca="1" si="17"/>
        <v>0.18919000635934116</v>
      </c>
      <c r="L84" s="124">
        <f t="shared" ca="1" si="18"/>
        <v>0.95729742838899545</v>
      </c>
      <c r="M84" s="124"/>
      <c r="N84" s="124"/>
    </row>
    <row r="85" spans="2:14" x14ac:dyDescent="0.3">
      <c r="B85" s="1">
        <v>79</v>
      </c>
      <c r="C85" s="128">
        <f t="shared" ca="1" si="13"/>
        <v>116.18126302597328</v>
      </c>
      <c r="D85" s="124">
        <f t="shared" ca="1" si="19"/>
        <v>-2.4277514060827565E-3</v>
      </c>
      <c r="E85" s="124">
        <f t="shared" ca="1" si="14"/>
        <v>4.1709750871573803E-2</v>
      </c>
      <c r="F85" s="124">
        <f t="shared" ca="1" si="15"/>
        <v>5.9548756550830334E-2</v>
      </c>
      <c r="G85" s="124">
        <f t="shared" ca="1" si="16"/>
        <v>7.2571114892761343E-2</v>
      </c>
      <c r="H85" s="124"/>
      <c r="I85" s="124"/>
      <c r="J85" s="124"/>
      <c r="K85" s="124">
        <f t="shared" ca="1" si="17"/>
        <v>0.17316921444873942</v>
      </c>
      <c r="L85" s="124">
        <f t="shared" ca="1" si="18"/>
        <v>0.95650882079807387</v>
      </c>
      <c r="M85" s="124"/>
      <c r="N85" s="124"/>
    </row>
    <row r="86" spans="2:14" x14ac:dyDescent="0.3">
      <c r="B86" s="1">
        <v>80</v>
      </c>
      <c r="C86" s="128">
        <f t="shared" ca="1" si="13"/>
        <v>115.9808877612756</v>
      </c>
      <c r="D86" s="124">
        <f t="shared" ca="1" si="19"/>
        <v>-1.7246779685369251E-3</v>
      </c>
      <c r="E86" s="124">
        <f t="shared" ca="1" si="14"/>
        <v>3.4874706497896035E-3</v>
      </c>
      <c r="F86" s="124">
        <f t="shared" ca="1" si="15"/>
        <v>7.3682539821971954E-2</v>
      </c>
      <c r="G86" s="124">
        <f t="shared" ca="1" si="16"/>
        <v>6.7306729670983445E-2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115.95801983760555</v>
      </c>
      <c r="D87" s="124">
        <f t="shared" ca="1" si="19"/>
        <v>-1.9716975884098709E-4</v>
      </c>
      <c r="E87" s="124">
        <f t="shared" ca="1" si="14"/>
        <v>-5.4326192188902667E-4</v>
      </c>
      <c r="F87" s="124">
        <f t="shared" ca="1" si="15"/>
        <v>7.3931268701215441E-2</v>
      </c>
      <c r="G87" s="124">
        <f t="shared" ca="1" si="16"/>
        <v>5.8870025013052614E-2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119.83876869160568</v>
      </c>
      <c r="D88" s="124">
        <f t="shared" ca="1" si="19"/>
        <v>3.3466843081961573E-2</v>
      </c>
      <c r="E88" s="124">
        <f t="shared" ca="1" si="14"/>
        <v>-4.9523208662850648E-2</v>
      </c>
      <c r="F88" s="124">
        <f t="shared" ca="1" si="15"/>
        <v>8.8931016557721093E-2</v>
      </c>
      <c r="G88" s="124">
        <f t="shared" ca="1" si="16"/>
        <v>4.5809884285387126E-2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119.22465497008672</v>
      </c>
      <c r="D89" s="124">
        <f t="shared" ca="1" si="19"/>
        <v>-5.1244995941115423E-3</v>
      </c>
      <c r="E89" s="124">
        <f t="shared" ca="1" si="14"/>
        <v>-8.0800946667027751E-2</v>
      </c>
      <c r="F89" s="124">
        <f t="shared" ca="1" si="15"/>
        <v>7.8613979074102142E-2</v>
      </c>
      <c r="G89" s="124">
        <f t="shared" ca="1" si="16"/>
        <v>3.9218887257111291E-2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118.52051420802398</v>
      </c>
      <c r="D90" s="124">
        <f t="shared" ca="1" si="19"/>
        <v>-5.9059995790250452E-3</v>
      </c>
      <c r="E90" s="124">
        <f t="shared" ca="1" si="14"/>
        <v>-7.8762365879507357E-2</v>
      </c>
      <c r="F90" s="124">
        <f t="shared" ca="1" si="15"/>
        <v>7.8737953033876484E-2</v>
      </c>
      <c r="G90" s="124">
        <f t="shared" ca="1" si="16"/>
        <v>3.5847406226071923E-2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116.44373491529946</v>
      </c>
      <c r="D91" s="124">
        <f t="shared" ca="1" si="19"/>
        <v>-1.752253022695649E-2</v>
      </c>
      <c r="E91" s="124">
        <f t="shared" ca="1" si="14"/>
        <v>-9.8666639834196879E-2</v>
      </c>
      <c r="F91" s="124">
        <f t="shared" ca="1" si="15"/>
        <v>8.1032788687357526E-2</v>
      </c>
      <c r="G91" s="124">
        <f t="shared" ca="1" si="16"/>
        <v>2.7236102194487067E-2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115.42080800928532</v>
      </c>
      <c r="D92" s="124">
        <f t="shared" ca="1" si="19"/>
        <v>-8.7847311558514329E-3</v>
      </c>
      <c r="E92" s="124">
        <f t="shared" ca="1" si="14"/>
        <v>-0.14053536454305837</v>
      </c>
      <c r="F92" s="124">
        <f t="shared" ca="1" si="15"/>
        <v>9.6996233100168014E-2</v>
      </c>
      <c r="G92" s="124">
        <f t="shared" ca="1" si="16"/>
        <v>1.5977552599418396E-2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120.19343825363394</v>
      </c>
      <c r="D93" s="124">
        <f t="shared" ca="1" si="19"/>
        <v>4.1349825275566188E-2</v>
      </c>
      <c r="E93" s="124">
        <f t="shared" ca="1" si="14"/>
        <v>-0.15586151040348883</v>
      </c>
      <c r="F93" s="124">
        <f t="shared" ca="1" si="15"/>
        <v>9.7428073122098016E-2</v>
      </c>
      <c r="G93" s="124">
        <f t="shared" ca="1" si="16"/>
        <v>1.4523917823946303E-2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121.32169347465285</v>
      </c>
      <c r="D94" s="124">
        <f t="shared" ca="1" si="19"/>
        <v>9.386995142264265E-3</v>
      </c>
      <c r="E94" s="124">
        <f t="shared" ca="1" si="14"/>
        <v>-0.17503658568181246</v>
      </c>
      <c r="F94" s="124">
        <f t="shared" ca="1" si="15"/>
        <v>8.3771882495827982E-2</v>
      </c>
      <c r="G94" s="124">
        <f t="shared" ca="1" si="16"/>
        <v>1.6064782022059205E-2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116.58644177083184</v>
      </c>
      <c r="D95" s="124">
        <f t="shared" ca="1" si="19"/>
        <v>-3.9030544070095097E-2</v>
      </c>
      <c r="E95" s="124">
        <f t="shared" ca="1" si="14"/>
        <v>-0.18116898381800028</v>
      </c>
      <c r="F95" s="124">
        <f t="shared" ca="1" si="15"/>
        <v>8.1271972918152635E-2</v>
      </c>
      <c r="G95" s="124">
        <f t="shared" ca="1" si="16"/>
        <v>1.7955948598733298E-2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115.91787976128801</v>
      </c>
      <c r="D96" s="124">
        <f t="shared" ca="1" si="19"/>
        <v>-5.7344747758748538E-3</v>
      </c>
      <c r="E96" s="124">
        <f t="shared" ca="1" si="14"/>
        <v>-0.14563538318224778</v>
      </c>
      <c r="F96" s="124">
        <f t="shared" ca="1" si="15"/>
        <v>8.0825947109814306E-2</v>
      </c>
      <c r="G96" s="124">
        <f t="shared" ca="1" si="16"/>
        <v>9.379419353151083E-3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110.21540662505683</v>
      </c>
      <c r="D97" s="124">
        <f t="shared" ca="1" si="19"/>
        <v>-4.9194077289667404E-2</v>
      </c>
      <c r="E97" s="124">
        <f t="shared" ca="1" si="14"/>
        <v>-0.15889988523865872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110.15568273391297</v>
      </c>
      <c r="D98" s="124">
        <f t="shared" ca="1" si="19"/>
        <v>-5.4188332623072988E-4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109.83423907347472</v>
      </c>
      <c r="D99" s="124">
        <f t="shared" ca="1" si="19"/>
        <v>-2.9180851360588456E-3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106.82649331969706</v>
      </c>
      <c r="D100" s="124">
        <f t="shared" ca="1" si="19"/>
        <v>-2.7384409262084408E-2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100.07927218022259</v>
      </c>
      <c r="D101" s="124">
        <f t="shared" ca="1" si="19"/>
        <v>-6.3160559986577769E-2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97.431146540967006</v>
      </c>
      <c r="D102" s="124">
        <f t="shared" ca="1" si="19"/>
        <v>-2.6460280751111398E-2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99.155189200360113</v>
      </c>
      <c r="D103" s="124">
        <f t="shared" ca="1" si="19"/>
        <v>1.7694984823648729E-2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99.341965552771072</v>
      </c>
      <c r="D104" s="124">
        <f t="shared" ca="1" si="19"/>
        <v>1.8836770310985962E-3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99.607330649681927</v>
      </c>
      <c r="D105" s="124">
        <f t="shared" ca="1" si="19"/>
        <v>2.671228573285056E-3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97.498541970110708</v>
      </c>
      <c r="D106" s="124">
        <f t="shared" ca="1" si="19"/>
        <v>-2.1171018898074934E-2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277</v>
      </c>
      <c r="B4" s="105" t="s">
        <v>177</v>
      </c>
    </row>
    <row r="5" spans="1:4" x14ac:dyDescent="0.3">
      <c r="A5" s="1" t="s">
        <v>276</v>
      </c>
      <c r="B5" s="70">
        <v>1000000</v>
      </c>
    </row>
    <row r="7" spans="1:4" x14ac:dyDescent="0.3">
      <c r="A7" s="105" t="s">
        <v>23</v>
      </c>
      <c r="B7" s="105" t="s">
        <v>276</v>
      </c>
      <c r="C7" s="105" t="s">
        <v>268</v>
      </c>
      <c r="D7" s="105" t="s">
        <v>275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280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277</v>
      </c>
      <c r="B4" s="105" t="s">
        <v>177</v>
      </c>
      <c r="E4" s="1" t="s">
        <v>279</v>
      </c>
    </row>
    <row r="5" spans="1:5" x14ac:dyDescent="0.3">
      <c r="A5" s="1" t="s">
        <v>276</v>
      </c>
      <c r="B5" s="70">
        <v>1000000</v>
      </c>
      <c r="E5" s="131">
        <v>0.99</v>
      </c>
    </row>
    <row r="7" spans="1:5" s="105" customFormat="1" x14ac:dyDescent="0.3">
      <c r="A7" s="105" t="s">
        <v>23</v>
      </c>
      <c r="B7" s="105" t="s">
        <v>276</v>
      </c>
      <c r="C7" s="105" t="s">
        <v>268</v>
      </c>
      <c r="D7" s="105" t="s">
        <v>275</v>
      </c>
      <c r="E7" s="105" t="s">
        <v>278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54" t="s">
        <v>407</v>
      </c>
      <c r="E1" s="1" t="s">
        <v>280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277</v>
      </c>
      <c r="B4" s="105" t="s">
        <v>177</v>
      </c>
      <c r="E4" s="1" t="s">
        <v>279</v>
      </c>
    </row>
    <row r="5" spans="1:12" x14ac:dyDescent="0.3">
      <c r="A5" s="1" t="s">
        <v>276</v>
      </c>
      <c r="B5" s="70">
        <v>1000000</v>
      </c>
      <c r="E5" s="131">
        <v>0.99</v>
      </c>
    </row>
    <row r="7" spans="1:12" s="105" customFormat="1" x14ac:dyDescent="0.3">
      <c r="A7" s="105" t="s">
        <v>23</v>
      </c>
      <c r="B7" s="105" t="s">
        <v>276</v>
      </c>
      <c r="C7" s="105" t="s">
        <v>268</v>
      </c>
      <c r="D7" s="105" t="s">
        <v>275</v>
      </c>
      <c r="E7" s="105" t="s">
        <v>278</v>
      </c>
      <c r="F7" s="105" t="s">
        <v>396</v>
      </c>
      <c r="G7" s="105" t="s">
        <v>398</v>
      </c>
      <c r="H7" s="105" t="s">
        <v>399</v>
      </c>
      <c r="I7" s="105" t="s">
        <v>397</v>
      </c>
      <c r="J7" s="105" t="s">
        <v>268</v>
      </c>
      <c r="K7" s="105" t="s">
        <v>275</v>
      </c>
      <c r="L7" s="105" t="s">
        <v>281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51">
        <f ca="1">MATCH(MIN($F$8:$F$3031),$F$8:$F$3031,0)</f>
        <v>2726</v>
      </c>
      <c r="H8" s="152" cm="1">
        <f t="array" aca="1" ref="H8:H257" ca="1">OFFSET(A8,G8,0,250)</f>
        <v>39878</v>
      </c>
      <c r="I8" s="153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53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53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53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53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53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53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53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53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53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53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53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53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53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53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53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53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53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53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53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53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53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53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53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53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53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53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53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53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53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53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53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53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53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53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53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53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53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53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53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53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53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53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53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53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53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53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53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53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53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53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53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53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53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53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53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53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53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53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53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53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53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53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53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53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53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53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53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53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53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53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53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53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53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53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53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53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53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53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53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53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53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53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53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53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53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53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53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53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53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53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53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53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53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53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53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53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53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53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53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53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53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53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53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53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53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53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53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53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53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53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53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53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53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53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53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53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53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53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53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53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53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53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53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53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53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53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53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53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53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53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53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53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53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53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53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53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53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53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53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53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53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53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53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53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53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53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53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53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53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53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53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53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53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53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53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53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53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53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53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53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53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53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53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53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53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53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53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53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53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53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53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53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53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53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53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53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53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53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53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53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53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53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53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53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53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53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53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53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53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53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53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53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53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53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53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53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53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53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53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53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53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53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53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53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53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53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53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53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53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53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53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53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53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53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53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53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53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53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53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53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53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53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53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53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53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53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53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53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53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53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53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53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53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53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53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53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53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53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53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53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53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53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53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53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53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53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53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53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53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280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277</v>
      </c>
      <c r="B4" s="105" t="s">
        <v>177</v>
      </c>
      <c r="E4" s="1" t="s">
        <v>279</v>
      </c>
    </row>
    <row r="5" spans="1:6" x14ac:dyDescent="0.3">
      <c r="A5" s="1" t="s">
        <v>276</v>
      </c>
      <c r="B5" s="70">
        <v>1000000</v>
      </c>
      <c r="E5" s="131">
        <v>0.99</v>
      </c>
    </row>
    <row r="7" spans="1:6" s="105" customFormat="1" x14ac:dyDescent="0.3">
      <c r="A7" s="105" t="s">
        <v>23</v>
      </c>
      <c r="B7" s="105" t="s">
        <v>276</v>
      </c>
      <c r="C7" s="105" t="s">
        <v>268</v>
      </c>
      <c r="D7" s="105" t="s">
        <v>275</v>
      </c>
      <c r="E7" s="105" t="s">
        <v>400</v>
      </c>
      <c r="F7" s="105" t="s">
        <v>282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321</v>
      </c>
    </row>
    <row r="2" spans="1:1" x14ac:dyDescent="0.3">
      <c r="A2" s="1" t="s">
        <v>322</v>
      </c>
    </row>
    <row r="3" spans="1:1" x14ac:dyDescent="0.3">
      <c r="A3" s="1" t="s">
        <v>306</v>
      </c>
    </row>
    <row r="4" spans="1:1" x14ac:dyDescent="0.3">
      <c r="A4" s="1" t="s">
        <v>323</v>
      </c>
    </row>
    <row r="5" spans="1:1" x14ac:dyDescent="0.3">
      <c r="A5" s="1" t="s">
        <v>330</v>
      </c>
    </row>
    <row r="6" spans="1:1" x14ac:dyDescent="0.3">
      <c r="A6" s="1" t="s">
        <v>331</v>
      </c>
    </row>
    <row r="7" spans="1:1" x14ac:dyDescent="0.3">
      <c r="A7" s="1" t="s">
        <v>332</v>
      </c>
    </row>
    <row r="8" spans="1:1" x14ac:dyDescent="0.3">
      <c r="A8" s="1" t="s">
        <v>333</v>
      </c>
    </row>
    <row r="9" spans="1:1" x14ac:dyDescent="0.3">
      <c r="A9" s="1" t="s">
        <v>334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72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73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79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74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75</v>
      </c>
      <c r="H17" s="17"/>
      <c r="I17" s="26" t="s">
        <v>76</v>
      </c>
      <c r="J17" s="21"/>
      <c r="K17" s="1" t="s">
        <v>229</v>
      </c>
      <c r="L17" s="17"/>
      <c r="M17" s="26" t="s">
        <v>76</v>
      </c>
      <c r="N17" s="23"/>
      <c r="O17" s="24" t="s">
        <v>77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76</v>
      </c>
      <c r="Z17" s="21"/>
      <c r="AA17" s="24" t="s">
        <v>78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230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80</v>
      </c>
    </row>
    <row r="4" spans="3:28" x14ac:dyDescent="0.3">
      <c r="C4" s="22"/>
    </row>
    <row r="5" spans="3:28" x14ac:dyDescent="0.3">
      <c r="C5" s="62" t="s">
        <v>121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73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81</v>
      </c>
      <c r="I11" s="17"/>
      <c r="J11" s="26" t="s">
        <v>76</v>
      </c>
      <c r="K11" s="16"/>
      <c r="L11" s="24" t="s">
        <v>82</v>
      </c>
      <c r="O11" s="17"/>
      <c r="P11" s="26" t="s">
        <v>76</v>
      </c>
      <c r="Q11" s="16"/>
      <c r="R11" s="24" t="s">
        <v>83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84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85</v>
      </c>
      <c r="I19" s="26"/>
      <c r="J19" s="25"/>
      <c r="L19" s="17"/>
      <c r="M19" s="26" t="s">
        <v>76</v>
      </c>
      <c r="N19" s="23"/>
      <c r="O19" s="24" t="s">
        <v>82</v>
      </c>
      <c r="P19" s="24"/>
      <c r="Q19" s="24"/>
      <c r="R19" s="30"/>
      <c r="S19" s="26" t="s">
        <v>76</v>
      </c>
      <c r="T19" s="31"/>
      <c r="U19" s="24" t="s">
        <v>86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246</v>
      </c>
    </row>
  </sheetData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54" t="s">
        <v>347</v>
      </c>
    </row>
    <row r="3" spans="1:22" x14ac:dyDescent="0.3">
      <c r="C3" s="22" t="s">
        <v>80</v>
      </c>
    </row>
    <row r="4" spans="1:22" x14ac:dyDescent="0.3">
      <c r="C4" s="22"/>
    </row>
    <row r="5" spans="1:22" x14ac:dyDescent="0.3">
      <c r="C5" s="62" t="s">
        <v>121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73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81</v>
      </c>
      <c r="I11" s="17"/>
      <c r="J11" s="26" t="s">
        <v>76</v>
      </c>
      <c r="K11" s="16"/>
      <c r="L11" s="24" t="s">
        <v>82</v>
      </c>
      <c r="O11" s="17"/>
      <c r="P11" s="26" t="s">
        <v>76</v>
      </c>
      <c r="Q11" s="16"/>
      <c r="R11" s="24" t="s">
        <v>83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54" t="s">
        <v>414</v>
      </c>
    </row>
    <row r="2" spans="1:5" x14ac:dyDescent="0.3">
      <c r="A2" s="154" t="s">
        <v>415</v>
      </c>
    </row>
    <row r="3" spans="1:5" x14ac:dyDescent="0.3">
      <c r="A3" s="154" t="s">
        <v>416</v>
      </c>
      <c r="C3" s="22"/>
    </row>
    <row r="4" spans="1:5" x14ac:dyDescent="0.3">
      <c r="A4" s="154"/>
      <c r="C4" s="22"/>
    </row>
    <row r="5" spans="1:5" x14ac:dyDescent="0.3">
      <c r="A5" s="154"/>
      <c r="B5" s="22" t="s">
        <v>114</v>
      </c>
      <c r="C5" s="22"/>
    </row>
    <row r="7" spans="1:5" x14ac:dyDescent="0.3">
      <c r="C7" s="27" t="s">
        <v>120</v>
      </c>
    </row>
    <row r="8" spans="1:5" x14ac:dyDescent="0.3">
      <c r="D8" s="25" t="s">
        <v>119</v>
      </c>
    </row>
    <row r="9" spans="1:5" x14ac:dyDescent="0.3">
      <c r="D9" s="25"/>
      <c r="E9" s="1" t="s">
        <v>122</v>
      </c>
    </row>
    <row r="10" spans="1:5" x14ac:dyDescent="0.3">
      <c r="D10" s="25"/>
      <c r="E10" s="1" t="s">
        <v>123</v>
      </c>
    </row>
    <row r="11" spans="1:5" x14ac:dyDescent="0.3">
      <c r="D11" s="25"/>
      <c r="E11" s="1" t="s">
        <v>124</v>
      </c>
    </row>
    <row r="12" spans="1:5" x14ac:dyDescent="0.3">
      <c r="D12" s="25"/>
      <c r="E12" s="1" t="s">
        <v>125</v>
      </c>
    </row>
    <row r="13" spans="1:5" x14ac:dyDescent="0.3">
      <c r="D13" s="25"/>
      <c r="E13" s="1" t="s">
        <v>126</v>
      </c>
    </row>
    <row r="14" spans="1:5" x14ac:dyDescent="0.3">
      <c r="D14" s="25"/>
      <c r="E14" s="1" t="s">
        <v>127</v>
      </c>
    </row>
    <row r="15" spans="1:5" x14ac:dyDescent="0.3">
      <c r="D15" s="25"/>
      <c r="E15" s="1" t="s">
        <v>128</v>
      </c>
    </row>
    <row r="16" spans="1:5" x14ac:dyDescent="0.3">
      <c r="D16" s="25"/>
    </row>
    <row r="17" spans="3:7" x14ac:dyDescent="0.3">
      <c r="D17" s="1" t="s">
        <v>326</v>
      </c>
    </row>
    <row r="18" spans="3:7" x14ac:dyDescent="0.3">
      <c r="D18" s="25"/>
      <c r="E18" s="1" t="s">
        <v>324</v>
      </c>
    </row>
    <row r="19" spans="3:7" x14ac:dyDescent="0.3">
      <c r="D19" s="25"/>
      <c r="E19" s="1" t="s">
        <v>385</v>
      </c>
    </row>
    <row r="20" spans="3:7" x14ac:dyDescent="0.3">
      <c r="D20" s="1" t="s">
        <v>325</v>
      </c>
    </row>
    <row r="21" spans="3:7" x14ac:dyDescent="0.3">
      <c r="D21" s="25"/>
      <c r="E21" s="1" t="s">
        <v>149</v>
      </c>
    </row>
    <row r="22" spans="3:7" x14ac:dyDescent="0.3">
      <c r="D22" s="25"/>
    </row>
    <row r="23" spans="3:7" x14ac:dyDescent="0.3">
      <c r="D23" s="1" t="s">
        <v>129</v>
      </c>
    </row>
    <row r="24" spans="3:7" x14ac:dyDescent="0.3">
      <c r="E24" s="1" t="s">
        <v>130</v>
      </c>
    </row>
    <row r="25" spans="3:7" ht="30" x14ac:dyDescent="0.4">
      <c r="E25" s="1" t="s">
        <v>150</v>
      </c>
    </row>
    <row r="27" spans="3:7" x14ac:dyDescent="0.3">
      <c r="D27" s="1" t="s">
        <v>118</v>
      </c>
    </row>
    <row r="28" spans="3:7" ht="30" x14ac:dyDescent="0.4">
      <c r="G28" s="1" t="s">
        <v>152</v>
      </c>
    </row>
    <row r="29" spans="3:7" x14ac:dyDescent="0.3">
      <c r="G29" s="1" t="s">
        <v>151</v>
      </c>
    </row>
    <row r="30" spans="3:7" x14ac:dyDescent="0.3">
      <c r="G30" s="1" t="s">
        <v>153</v>
      </c>
    </row>
    <row r="32" spans="3:7" x14ac:dyDescent="0.3">
      <c r="C32" s="25" t="s">
        <v>116</v>
      </c>
    </row>
    <row r="33" spans="3:10" x14ac:dyDescent="0.3">
      <c r="D33" s="1" t="s">
        <v>179</v>
      </c>
    </row>
    <row r="34" spans="3:10" x14ac:dyDescent="0.3">
      <c r="D34" s="1" t="s">
        <v>132</v>
      </c>
    </row>
    <row r="35" spans="3:10" x14ac:dyDescent="0.3">
      <c r="E35" s="1" t="s">
        <v>180</v>
      </c>
    </row>
    <row r="36" spans="3:10" x14ac:dyDescent="0.3">
      <c r="E36" s="1" t="s">
        <v>178</v>
      </c>
      <c r="F36" s="71">
        <f>3000/0.01</f>
        <v>300000</v>
      </c>
    </row>
    <row r="37" spans="3:10" x14ac:dyDescent="0.3">
      <c r="E37" s="1" t="s">
        <v>182</v>
      </c>
      <c r="F37" s="71"/>
    </row>
    <row r="38" spans="3:10" x14ac:dyDescent="0.3">
      <c r="E38" s="1" t="s">
        <v>178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117</v>
      </c>
    </row>
    <row r="41" spans="3:10" x14ac:dyDescent="0.3">
      <c r="C41" s="25"/>
    </row>
    <row r="42" spans="3:10" x14ac:dyDescent="0.3">
      <c r="C42" s="25" t="s">
        <v>185</v>
      </c>
    </row>
    <row r="43" spans="3:10" x14ac:dyDescent="0.3">
      <c r="D43" s="1" t="s">
        <v>184</v>
      </c>
    </row>
    <row r="44" spans="3:10" ht="30" x14ac:dyDescent="0.4">
      <c r="D44" s="1" t="s">
        <v>327</v>
      </c>
    </row>
    <row r="46" spans="3:10" x14ac:dyDescent="0.3">
      <c r="J46" s="1" t="s">
        <v>207</v>
      </c>
    </row>
    <row r="47" spans="3:10" ht="30" x14ac:dyDescent="0.4">
      <c r="J47" s="1" t="s">
        <v>329</v>
      </c>
    </row>
    <row r="48" spans="3:10" ht="30" x14ac:dyDescent="0.4">
      <c r="J48" s="1" t="s">
        <v>328</v>
      </c>
    </row>
    <row r="49" spans="3:10" x14ac:dyDescent="0.3">
      <c r="J49" s="1" t="s">
        <v>208</v>
      </c>
    </row>
    <row r="51" spans="3:10" x14ac:dyDescent="0.3">
      <c r="J51" s="1" t="s">
        <v>211</v>
      </c>
    </row>
    <row r="52" spans="3:10" x14ac:dyDescent="0.3">
      <c r="J52" s="1" t="s">
        <v>212</v>
      </c>
    </row>
    <row r="56" spans="3:10" x14ac:dyDescent="0.3">
      <c r="C56" s="1" t="s">
        <v>209</v>
      </c>
    </row>
    <row r="57" spans="3:10" x14ac:dyDescent="0.3">
      <c r="C57" s="1" t="s">
        <v>210</v>
      </c>
    </row>
    <row r="59" spans="3:10" x14ac:dyDescent="0.3">
      <c r="C59" s="72" t="s">
        <v>183</v>
      </c>
    </row>
    <row r="60" spans="3:10" x14ac:dyDescent="0.3">
      <c r="D60" s="1" t="s">
        <v>160</v>
      </c>
    </row>
    <row r="61" spans="3:10" x14ac:dyDescent="0.3">
      <c r="D61" s="1" t="s">
        <v>161</v>
      </c>
    </row>
    <row r="62" spans="3:10" x14ac:dyDescent="0.3">
      <c r="C62" s="1" t="s">
        <v>97</v>
      </c>
    </row>
    <row r="63" spans="3:10" x14ac:dyDescent="0.3">
      <c r="D63" s="1" t="s">
        <v>162</v>
      </c>
    </row>
    <row r="64" spans="3:10" x14ac:dyDescent="0.3">
      <c r="D64" s="1" t="s">
        <v>177</v>
      </c>
      <c r="E64" s="70">
        <v>2000000</v>
      </c>
    </row>
    <row r="65" spans="3:7" x14ac:dyDescent="0.3">
      <c r="D65" s="1" t="s">
        <v>163</v>
      </c>
      <c r="E65" s="63">
        <f>E84</f>
        <v>1.0999999999999999E-2</v>
      </c>
      <c r="G65" s="1" t="s">
        <v>176</v>
      </c>
    </row>
    <row r="66" spans="3:7" x14ac:dyDescent="0.3">
      <c r="D66" s="1" t="s">
        <v>181</v>
      </c>
      <c r="E66" s="1">
        <v>1E-4</v>
      </c>
    </row>
    <row r="67" spans="3:7" x14ac:dyDescent="0.3">
      <c r="D67" s="1" t="s">
        <v>178</v>
      </c>
      <c r="E67" s="71">
        <f>E64/E66*E65</f>
        <v>220000000</v>
      </c>
    </row>
    <row r="70" spans="3:7" x14ac:dyDescent="0.3">
      <c r="C70" s="1" t="s">
        <v>155</v>
      </c>
    </row>
    <row r="71" spans="3:7" x14ac:dyDescent="0.3">
      <c r="D71" s="1" t="s">
        <v>156</v>
      </c>
    </row>
    <row r="72" spans="3:7" x14ac:dyDescent="0.3">
      <c r="D72" s="1" t="s">
        <v>157</v>
      </c>
    </row>
    <row r="73" spans="3:7" x14ac:dyDescent="0.3">
      <c r="D73" s="1" t="s">
        <v>158</v>
      </c>
    </row>
    <row r="74" spans="3:7" x14ac:dyDescent="0.3">
      <c r="D74" s="1" t="s">
        <v>159</v>
      </c>
    </row>
    <row r="77" spans="3:7" x14ac:dyDescent="0.3">
      <c r="D77" s="68" t="s">
        <v>175</v>
      </c>
      <c r="E77" s="68"/>
    </row>
    <row r="78" spans="3:7" x14ac:dyDescent="0.3">
      <c r="D78" s="69" t="s">
        <v>174</v>
      </c>
      <c r="E78" s="69" t="s">
        <v>163</v>
      </c>
    </row>
    <row r="79" spans="3:7" x14ac:dyDescent="0.3">
      <c r="D79" s="64" t="s">
        <v>164</v>
      </c>
      <c r="E79" s="66">
        <v>1.7000000000000001E-2</v>
      </c>
    </row>
    <row r="80" spans="3:7" x14ac:dyDescent="0.3">
      <c r="D80" s="64" t="s">
        <v>165</v>
      </c>
      <c r="E80" s="66">
        <v>1.7000000000000001E-2</v>
      </c>
    </row>
    <row r="81" spans="4:5" x14ac:dyDescent="0.3">
      <c r="D81" s="64" t="s">
        <v>166</v>
      </c>
      <c r="E81" s="66">
        <v>1.6E-2</v>
      </c>
    </row>
    <row r="82" spans="4:5" x14ac:dyDescent="0.3">
      <c r="D82" s="64" t="s">
        <v>167</v>
      </c>
      <c r="E82" s="66">
        <v>1.2999999999999999E-2</v>
      </c>
    </row>
    <row r="83" spans="4:5" x14ac:dyDescent="0.3">
      <c r="D83" s="64" t="s">
        <v>168</v>
      </c>
      <c r="E83" s="66">
        <v>1.2E-2</v>
      </c>
    </row>
    <row r="84" spans="4:5" x14ac:dyDescent="0.3">
      <c r="D84" s="64" t="s">
        <v>169</v>
      </c>
      <c r="E84" s="66">
        <v>1.0999999999999999E-2</v>
      </c>
    </row>
    <row r="85" spans="4:5" x14ac:dyDescent="0.3">
      <c r="D85" s="64" t="s">
        <v>170</v>
      </c>
      <c r="E85" s="66">
        <v>1.0999999999999999E-2</v>
      </c>
    </row>
    <row r="86" spans="4:5" x14ac:dyDescent="0.3">
      <c r="D86" s="64" t="s">
        <v>171</v>
      </c>
      <c r="E86" s="66">
        <v>1.0999999999999999E-2</v>
      </c>
    </row>
    <row r="87" spans="4:5" x14ac:dyDescent="0.3">
      <c r="D87" s="64" t="s">
        <v>172</v>
      </c>
      <c r="E87" s="66">
        <v>1.0999999999999999E-2</v>
      </c>
    </row>
    <row r="88" spans="4:5" x14ac:dyDescent="0.3">
      <c r="D88" s="65" t="s">
        <v>173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295</v>
      </c>
    </row>
    <row r="4" spans="2:4" x14ac:dyDescent="0.3">
      <c r="B4" s="72" t="s">
        <v>294</v>
      </c>
      <c r="C4" s="72" t="s">
        <v>293</v>
      </c>
    </row>
    <row r="5" spans="2:4" x14ac:dyDescent="0.3">
      <c r="B5" s="1" t="s">
        <v>292</v>
      </c>
      <c r="C5" s="1">
        <v>20</v>
      </c>
    </row>
    <row r="6" spans="2:4" x14ac:dyDescent="0.3">
      <c r="B6" s="1" t="s">
        <v>291</v>
      </c>
      <c r="C6" s="1">
        <v>40</v>
      </c>
      <c r="D6" s="72"/>
    </row>
    <row r="7" spans="2:4" x14ac:dyDescent="0.3">
      <c r="B7" s="1" t="s">
        <v>290</v>
      </c>
      <c r="C7" s="1">
        <v>20</v>
      </c>
    </row>
    <row r="8" spans="2:4" x14ac:dyDescent="0.3">
      <c r="B8" s="1" t="s">
        <v>289</v>
      </c>
      <c r="C8" s="1">
        <v>20</v>
      </c>
    </row>
    <row r="9" spans="2:4" x14ac:dyDescent="0.3">
      <c r="B9" s="1" t="s">
        <v>288</v>
      </c>
      <c r="C9" s="1">
        <v>40</v>
      </c>
    </row>
    <row r="10" spans="2:4" x14ac:dyDescent="0.3">
      <c r="B10" s="1" t="s">
        <v>287</v>
      </c>
      <c r="C10" s="1">
        <v>60</v>
      </c>
    </row>
    <row r="11" spans="2:4" x14ac:dyDescent="0.3">
      <c r="B11" s="1" t="s">
        <v>286</v>
      </c>
      <c r="C11" s="1">
        <v>10</v>
      </c>
    </row>
    <row r="12" spans="2:4" x14ac:dyDescent="0.3">
      <c r="B12" s="1" t="s">
        <v>285</v>
      </c>
      <c r="C12" s="1">
        <v>20</v>
      </c>
    </row>
    <row r="13" spans="2:4" x14ac:dyDescent="0.3">
      <c r="B13" s="1" t="s">
        <v>284</v>
      </c>
      <c r="C13" s="1">
        <v>10</v>
      </c>
    </row>
    <row r="14" spans="2:4" x14ac:dyDescent="0.3">
      <c r="B14" s="1" t="s">
        <v>283</v>
      </c>
      <c r="C14" s="1">
        <v>40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3"/>
    <col min="3" max="3" width="35.5" style="133" bestFit="1" customWidth="1"/>
    <col min="4" max="4" width="12.33203125" style="133" bestFit="1" customWidth="1"/>
    <col min="5" max="16384" width="10.83203125" style="133"/>
  </cols>
  <sheetData>
    <row r="1" spans="1:3" x14ac:dyDescent="0.3">
      <c r="A1" s="136" t="s">
        <v>353</v>
      </c>
    </row>
    <row r="2" spans="1:3" x14ac:dyDescent="0.3">
      <c r="A2" s="136" t="s">
        <v>354</v>
      </c>
    </row>
    <row r="3" spans="1:3" x14ac:dyDescent="0.3">
      <c r="A3" s="136" t="s">
        <v>355</v>
      </c>
      <c r="B3" s="133" t="s">
        <v>301</v>
      </c>
    </row>
    <row r="4" spans="1:3" x14ac:dyDescent="0.3">
      <c r="A4" s="136" t="s">
        <v>356</v>
      </c>
    </row>
    <row r="15" spans="1:3" x14ac:dyDescent="0.3">
      <c r="C15" s="134"/>
    </row>
    <row r="19" spans="3:3" x14ac:dyDescent="0.3">
      <c r="C19" s="133" t="s">
        <v>300</v>
      </c>
    </row>
    <row r="20" spans="3:3" x14ac:dyDescent="0.3">
      <c r="C20" s="133" t="s">
        <v>299</v>
      </c>
    </row>
    <row r="21" spans="3:3" x14ac:dyDescent="0.3">
      <c r="C21" s="133" t="s">
        <v>298</v>
      </c>
    </row>
    <row r="22" spans="3:3" x14ac:dyDescent="0.3">
      <c r="C22" s="133" t="s">
        <v>297</v>
      </c>
    </row>
    <row r="23" spans="3:3" ht="30" x14ac:dyDescent="0.4">
      <c r="C23" s="133" t="s">
        <v>296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41</v>
      </c>
    </row>
    <row r="3" spans="2:2" x14ac:dyDescent="0.3">
      <c r="B3" s="1" t="s">
        <v>40</v>
      </c>
    </row>
    <row r="4" spans="2:2" x14ac:dyDescent="0.3">
      <c r="B4" s="1" t="s">
        <v>68</v>
      </c>
    </row>
    <row r="5" spans="2:2" x14ac:dyDescent="0.3">
      <c r="B5" s="1" t="s">
        <v>69</v>
      </c>
    </row>
    <row r="6" spans="2:2" x14ac:dyDescent="0.3">
      <c r="B6" s="1" t="s">
        <v>70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114</v>
      </c>
    </row>
    <row r="4" spans="2:23" x14ac:dyDescent="0.3">
      <c r="C4" s="27" t="s">
        <v>115</v>
      </c>
      <c r="N4" s="1" t="s">
        <v>133</v>
      </c>
      <c r="U4" s="74"/>
      <c r="V4" s="74"/>
      <c r="W4" s="63"/>
    </row>
    <row r="5" spans="2:23" x14ac:dyDescent="0.3">
      <c r="D5" s="1" t="s">
        <v>131</v>
      </c>
    </row>
    <row r="6" spans="2:23" x14ac:dyDescent="0.3">
      <c r="D6" s="1" t="s">
        <v>137</v>
      </c>
    </row>
    <row r="7" spans="2:23" x14ac:dyDescent="0.3">
      <c r="D7" s="1" t="s">
        <v>134</v>
      </c>
    </row>
    <row r="8" spans="2:23" x14ac:dyDescent="0.3">
      <c r="D8" s="1" t="s">
        <v>135</v>
      </c>
    </row>
    <row r="9" spans="2:23" x14ac:dyDescent="0.3">
      <c r="E9" s="1" t="s">
        <v>139</v>
      </c>
      <c r="R9" s="63"/>
    </row>
    <row r="11" spans="2:23" x14ac:dyDescent="0.3">
      <c r="C11" s="1" t="s">
        <v>136</v>
      </c>
    </row>
    <row r="12" spans="2:23" x14ac:dyDescent="0.3">
      <c r="D12" s="1" t="s">
        <v>138</v>
      </c>
    </row>
    <row r="13" spans="2:23" x14ac:dyDescent="0.3">
      <c r="D13" s="1" t="s">
        <v>140</v>
      </c>
    </row>
    <row r="14" spans="2:23" x14ac:dyDescent="0.3">
      <c r="D14" s="1" t="s">
        <v>141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114</v>
      </c>
    </row>
    <row r="4" spans="2:16" x14ac:dyDescent="0.3">
      <c r="C4" s="1" t="s">
        <v>144</v>
      </c>
      <c r="P4" s="1" t="s">
        <v>133</v>
      </c>
    </row>
    <row r="5" spans="2:16" x14ac:dyDescent="0.3">
      <c r="C5" s="1" t="s">
        <v>154</v>
      </c>
    </row>
    <row r="6" spans="2:16" x14ac:dyDescent="0.3">
      <c r="D6" s="1" t="s">
        <v>142</v>
      </c>
    </row>
    <row r="7" spans="2:16" x14ac:dyDescent="0.3">
      <c r="D7" s="1" t="s">
        <v>143</v>
      </c>
    </row>
    <row r="8" spans="2:16" x14ac:dyDescent="0.3">
      <c r="D8" s="1" t="s">
        <v>214</v>
      </c>
    </row>
    <row r="9" spans="2:16" x14ac:dyDescent="0.3">
      <c r="D9" s="1" t="s">
        <v>145</v>
      </c>
    </row>
    <row r="10" spans="2:16" x14ac:dyDescent="0.3">
      <c r="D10" s="1" t="s">
        <v>313</v>
      </c>
    </row>
    <row r="12" spans="2:16" x14ac:dyDescent="0.3">
      <c r="C12" s="1" t="s">
        <v>136</v>
      </c>
    </row>
    <row r="13" spans="2:16" x14ac:dyDescent="0.3">
      <c r="D13" s="1" t="s">
        <v>146</v>
      </c>
    </row>
    <row r="14" spans="2:16" x14ac:dyDescent="0.3">
      <c r="D14" s="1" t="s">
        <v>147</v>
      </c>
    </row>
    <row r="15" spans="2:16" x14ac:dyDescent="0.3">
      <c r="D15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21</v>
      </c>
      <c r="C19" s="9"/>
      <c r="D19" s="9" t="s">
        <v>42</v>
      </c>
      <c r="E19" s="9"/>
      <c r="F19" s="9" t="s">
        <v>43</v>
      </c>
    </row>
    <row r="20" spans="2:6" x14ac:dyDescent="0.35">
      <c r="B20" s="10" t="s">
        <v>44</v>
      </c>
      <c r="D20" s="10" t="s">
        <v>45</v>
      </c>
      <c r="F20" s="10" t="s">
        <v>46</v>
      </c>
    </row>
    <row r="21" spans="2:6" x14ac:dyDescent="0.35">
      <c r="B21" s="10" t="s">
        <v>47</v>
      </c>
      <c r="D21" s="10" t="s">
        <v>48</v>
      </c>
      <c r="F21" s="10" t="s">
        <v>49</v>
      </c>
    </row>
    <row r="22" spans="2:6" x14ac:dyDescent="0.35">
      <c r="B22" s="10" t="s">
        <v>50</v>
      </c>
      <c r="D22" s="10" t="s">
        <v>51</v>
      </c>
    </row>
    <row r="23" spans="2:6" x14ac:dyDescent="0.35">
      <c r="D23" s="10" t="s">
        <v>52</v>
      </c>
    </row>
    <row r="24" spans="2:6" x14ac:dyDescent="0.35">
      <c r="D24" s="10" t="s">
        <v>53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54</v>
      </c>
    </row>
    <row r="4" spans="2:2" x14ac:dyDescent="1">
      <c r="B4" s="11" t="s">
        <v>55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56</v>
      </c>
    </row>
    <row r="5" spans="2:3" x14ac:dyDescent="0.35">
      <c r="B5" s="10" t="s">
        <v>57</v>
      </c>
    </row>
    <row r="6" spans="2:3" x14ac:dyDescent="0.35">
      <c r="C6" s="10" t="s">
        <v>71</v>
      </c>
    </row>
    <row r="7" spans="2:3" x14ac:dyDescent="0.35">
      <c r="C7" s="10" t="s">
        <v>58</v>
      </c>
    </row>
    <row r="8" spans="2:3" x14ac:dyDescent="0.35">
      <c r="C8" s="10" t="s">
        <v>59</v>
      </c>
    </row>
    <row r="10" spans="2:3" x14ac:dyDescent="0.35">
      <c r="B10" s="10" t="s">
        <v>60</v>
      </c>
    </row>
    <row r="11" spans="2:3" x14ac:dyDescent="0.35">
      <c r="C11" s="10" t="s">
        <v>61</v>
      </c>
    </row>
    <row r="12" spans="2:3" x14ac:dyDescent="0.35">
      <c r="C12" s="10" t="s">
        <v>62</v>
      </c>
    </row>
    <row r="13" spans="2:3" x14ac:dyDescent="0.35">
      <c r="C13" s="10" t="s">
        <v>63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66</v>
      </c>
    </row>
    <row r="3" spans="2:2" x14ac:dyDescent="0.3">
      <c r="B3" s="1" t="s">
        <v>67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15BA9-97E6-0D44-88A7-C930D3ABF3F8}">
  <sheetPr>
    <tabColor rgb="FFFFFF00"/>
  </sheetPr>
  <dimension ref="B2:F12"/>
  <sheetViews>
    <sheetView tabSelected="1" topLeftCell="B1" workbookViewId="0">
      <selection activeCell="B1" sqref="B1"/>
    </sheetView>
  </sheetViews>
  <sheetFormatPr baseColWidth="10" defaultRowHeight="26" x14ac:dyDescent="0.3"/>
  <cols>
    <col min="1" max="2" width="10.83203125" style="1"/>
    <col min="3" max="3" width="26.5" style="1" bestFit="1" customWidth="1"/>
    <col min="4" max="4" width="22.33203125" style="1" customWidth="1"/>
    <col min="5" max="5" width="25.5" style="1" bestFit="1" customWidth="1"/>
    <col min="6" max="6" width="31" style="1" bestFit="1" customWidth="1"/>
    <col min="7" max="16384" width="10.83203125" style="1"/>
  </cols>
  <sheetData>
    <row r="2" spans="2:6" x14ac:dyDescent="0.3">
      <c r="B2" s="1" t="s">
        <v>523</v>
      </c>
    </row>
    <row r="4" spans="2:6" x14ac:dyDescent="0.3">
      <c r="B4" s="1" t="s">
        <v>524</v>
      </c>
    </row>
    <row r="5" spans="2:6" x14ac:dyDescent="0.3">
      <c r="B5" s="1" t="s">
        <v>545</v>
      </c>
    </row>
    <row r="6" spans="2:6" s="27" customFormat="1" x14ac:dyDescent="0.3">
      <c r="C6" s="27" t="s">
        <v>525</v>
      </c>
      <c r="D6" s="27" t="s">
        <v>526</v>
      </c>
      <c r="E6" s="27" t="s">
        <v>527</v>
      </c>
      <c r="F6" s="27" t="s">
        <v>528</v>
      </c>
    </row>
    <row r="7" spans="2:6" x14ac:dyDescent="0.3">
      <c r="C7" s="1" t="s">
        <v>529</v>
      </c>
      <c r="D7" s="1" t="s">
        <v>530</v>
      </c>
      <c r="E7" s="1" t="s">
        <v>531</v>
      </c>
      <c r="F7" s="1" t="s">
        <v>532</v>
      </c>
    </row>
    <row r="8" spans="2:6" x14ac:dyDescent="0.3">
      <c r="C8" s="1" t="s">
        <v>533</v>
      </c>
      <c r="D8" s="1" t="s">
        <v>530</v>
      </c>
      <c r="E8" s="1" t="s">
        <v>531</v>
      </c>
      <c r="F8" s="1" t="s">
        <v>534</v>
      </c>
    </row>
    <row r="9" spans="2:6" x14ac:dyDescent="0.3">
      <c r="C9" s="1" t="s">
        <v>535</v>
      </c>
      <c r="D9" s="1" t="s">
        <v>536</v>
      </c>
      <c r="E9" s="1" t="s">
        <v>531</v>
      </c>
      <c r="F9" s="1" t="s">
        <v>537</v>
      </c>
    </row>
    <row r="10" spans="2:6" x14ac:dyDescent="0.3">
      <c r="C10" s="1" t="s">
        <v>538</v>
      </c>
      <c r="D10" s="1" t="s">
        <v>536</v>
      </c>
      <c r="E10" s="1" t="s">
        <v>531</v>
      </c>
      <c r="F10" s="1" t="s">
        <v>539</v>
      </c>
    </row>
    <row r="11" spans="2:6" x14ac:dyDescent="0.3">
      <c r="C11" s="1" t="s">
        <v>540</v>
      </c>
      <c r="D11" s="1" t="s">
        <v>536</v>
      </c>
      <c r="E11" s="1" t="s">
        <v>531</v>
      </c>
      <c r="F11" s="1" t="s">
        <v>541</v>
      </c>
    </row>
    <row r="12" spans="2:6" x14ac:dyDescent="0.3">
      <c r="C12" s="1" t="s">
        <v>542</v>
      </c>
      <c r="D12" s="1" t="s">
        <v>543</v>
      </c>
      <c r="E12" s="1" t="s">
        <v>531</v>
      </c>
      <c r="F12" s="1" t="s">
        <v>544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85FF-55DE-9241-9A53-2C0DF348AF4A}">
  <sheetPr>
    <tabColor rgb="FFFFFF00"/>
  </sheetPr>
  <dimension ref="B2:H47"/>
  <sheetViews>
    <sheetView workbookViewId="0"/>
  </sheetViews>
  <sheetFormatPr baseColWidth="10" defaultRowHeight="26" x14ac:dyDescent="0.3"/>
  <cols>
    <col min="1" max="16384" width="10.83203125" style="1"/>
  </cols>
  <sheetData>
    <row r="2" spans="2:6" x14ac:dyDescent="0.3">
      <c r="B2" s="1" t="s">
        <v>462</v>
      </c>
    </row>
    <row r="3" spans="2:6" x14ac:dyDescent="0.3">
      <c r="B3" s="1" t="s">
        <v>463</v>
      </c>
    </row>
    <row r="4" spans="2:6" x14ac:dyDescent="0.3">
      <c r="B4" s="1" t="s">
        <v>464</v>
      </c>
    </row>
    <row r="5" spans="2:6" x14ac:dyDescent="0.3">
      <c r="B5" s="1" t="s">
        <v>465</v>
      </c>
    </row>
    <row r="6" spans="2:6" x14ac:dyDescent="0.3">
      <c r="B6" s="1" t="s">
        <v>466</v>
      </c>
    </row>
    <row r="7" spans="2:6" x14ac:dyDescent="0.3">
      <c r="B7" s="1" t="s">
        <v>467</v>
      </c>
    </row>
    <row r="8" spans="2:6" x14ac:dyDescent="0.3">
      <c r="B8" s="1" t="s">
        <v>468</v>
      </c>
    </row>
    <row r="9" spans="2:6" x14ac:dyDescent="0.3">
      <c r="B9" s="176" t="s">
        <v>469</v>
      </c>
    </row>
    <row r="10" spans="2:6" x14ac:dyDescent="0.3">
      <c r="B10" s="1" t="s">
        <v>470</v>
      </c>
    </row>
    <row r="11" spans="2:6" x14ac:dyDescent="0.3">
      <c r="B11" s="112"/>
      <c r="C11" s="112"/>
      <c r="D11" s="112"/>
      <c r="E11" s="176" t="s">
        <v>471</v>
      </c>
      <c r="F11" s="112"/>
    </row>
    <row r="12" spans="2:6" x14ac:dyDescent="0.3">
      <c r="B12" s="1" t="s">
        <v>472</v>
      </c>
    </row>
    <row r="13" spans="2:6" x14ac:dyDescent="0.3">
      <c r="B13" s="177" t="s">
        <v>473</v>
      </c>
      <c r="C13" s="159"/>
      <c r="E13" s="112"/>
      <c r="F13" s="177" t="s">
        <v>474</v>
      </c>
    </row>
    <row r="14" spans="2:6" x14ac:dyDescent="0.3">
      <c r="B14" s="1" t="s">
        <v>475</v>
      </c>
    </row>
    <row r="15" spans="2:6" x14ac:dyDescent="0.3">
      <c r="B15" s="112"/>
      <c r="C15" s="112"/>
      <c r="D15" s="112"/>
      <c r="E15" s="176" t="s">
        <v>471</v>
      </c>
      <c r="F15" s="112"/>
    </row>
    <row r="18" spans="2:8" x14ac:dyDescent="0.3">
      <c r="B18" s="1" t="s">
        <v>476</v>
      </c>
    </row>
    <row r="19" spans="2:8" x14ac:dyDescent="0.3">
      <c r="B19" s="1" t="s">
        <v>463</v>
      </c>
    </row>
    <row r="20" spans="2:8" x14ac:dyDescent="0.3">
      <c r="B20" s="1" t="s">
        <v>464</v>
      </c>
    </row>
    <row r="21" spans="2:8" x14ac:dyDescent="0.3">
      <c r="B21" s="1" t="s">
        <v>465</v>
      </c>
    </row>
    <row r="22" spans="2:8" x14ac:dyDescent="0.3">
      <c r="B22" s="1" t="s">
        <v>466</v>
      </c>
    </row>
    <row r="23" spans="2:8" x14ac:dyDescent="0.3">
      <c r="B23" s="27" t="s">
        <v>477</v>
      </c>
    </row>
    <row r="24" spans="2:8" x14ac:dyDescent="0.3">
      <c r="B24" s="1" t="s">
        <v>468</v>
      </c>
    </row>
    <row r="25" spans="2:8" x14ac:dyDescent="0.3">
      <c r="B25" s="176" t="s">
        <v>469</v>
      </c>
    </row>
    <row r="26" spans="2:8" x14ac:dyDescent="0.3">
      <c r="B26" s="1" t="s">
        <v>470</v>
      </c>
    </row>
    <row r="27" spans="2:8" x14ac:dyDescent="0.3">
      <c r="B27" s="112"/>
      <c r="C27" s="112"/>
      <c r="D27" s="112"/>
      <c r="E27" s="176" t="s">
        <v>471</v>
      </c>
      <c r="F27" s="112"/>
    </row>
    <row r="28" spans="2:8" x14ac:dyDescent="0.3">
      <c r="B28" s="1" t="s">
        <v>472</v>
      </c>
    </row>
    <row r="29" spans="2:8" x14ac:dyDescent="0.3">
      <c r="B29" s="177" t="s">
        <v>482</v>
      </c>
      <c r="E29" s="112"/>
      <c r="F29" s="159" t="s">
        <v>478</v>
      </c>
      <c r="G29" s="112"/>
      <c r="H29" s="177" t="s">
        <v>479</v>
      </c>
    </row>
    <row r="30" spans="2:8" x14ac:dyDescent="0.3">
      <c r="B30" s="1" t="s">
        <v>480</v>
      </c>
    </row>
    <row r="31" spans="2:8" x14ac:dyDescent="0.3">
      <c r="B31" s="112"/>
      <c r="C31" s="112"/>
      <c r="D31" s="112"/>
      <c r="E31" s="176" t="s">
        <v>471</v>
      </c>
      <c r="F31" s="112"/>
    </row>
    <row r="34" spans="2:8" x14ac:dyDescent="0.3">
      <c r="B34" s="1" t="s">
        <v>476</v>
      </c>
    </row>
    <row r="35" spans="2:8" x14ac:dyDescent="0.3">
      <c r="B35" s="1" t="s">
        <v>481</v>
      </c>
    </row>
    <row r="36" spans="2:8" x14ac:dyDescent="0.3">
      <c r="B36" s="1" t="s">
        <v>464</v>
      </c>
    </row>
    <row r="37" spans="2:8" x14ac:dyDescent="0.3">
      <c r="B37" s="1" t="s">
        <v>465</v>
      </c>
    </row>
    <row r="38" spans="2:8" x14ac:dyDescent="0.3">
      <c r="B38" s="1" t="s">
        <v>466</v>
      </c>
    </row>
    <row r="39" spans="2:8" x14ac:dyDescent="0.3">
      <c r="B39" s="27" t="s">
        <v>477</v>
      </c>
    </row>
    <row r="40" spans="2:8" x14ac:dyDescent="0.3">
      <c r="B40" s="1" t="s">
        <v>468</v>
      </c>
    </row>
    <row r="41" spans="2:8" x14ac:dyDescent="0.3">
      <c r="B41" s="176" t="s">
        <v>469</v>
      </c>
    </row>
    <row r="42" spans="2:8" x14ac:dyDescent="0.3">
      <c r="B42" s="1" t="s">
        <v>470</v>
      </c>
    </row>
    <row r="43" spans="2:8" x14ac:dyDescent="0.3">
      <c r="B43" s="112"/>
      <c r="C43" s="112"/>
      <c r="D43" s="112"/>
      <c r="E43" s="176" t="s">
        <v>471</v>
      </c>
      <c r="F43" s="112"/>
    </row>
    <row r="44" spans="2:8" x14ac:dyDescent="0.3">
      <c r="B44" s="1" t="s">
        <v>472</v>
      </c>
    </row>
    <row r="45" spans="2:8" x14ac:dyDescent="0.3">
      <c r="B45" s="177" t="s">
        <v>482</v>
      </c>
      <c r="E45" s="112"/>
      <c r="F45" s="159" t="s">
        <v>478</v>
      </c>
      <c r="G45" s="112"/>
      <c r="H45" s="177" t="s">
        <v>479</v>
      </c>
    </row>
    <row r="46" spans="2:8" x14ac:dyDescent="0.3">
      <c r="B46" s="1" t="s">
        <v>480</v>
      </c>
    </row>
    <row r="47" spans="2:8" x14ac:dyDescent="0.3">
      <c r="B47" s="112"/>
      <c r="C47" s="112"/>
      <c r="D47" s="112"/>
      <c r="E47" s="176" t="s">
        <v>471</v>
      </c>
      <c r="F47" s="112"/>
    </row>
  </sheetData>
  <dataValidations count="5">
    <dataValidation type="list" allowBlank="1" showInputMessage="1" showErrorMessage="1" sqref="B11 B15 B27 B31 B43 B47" xr:uid="{96FB95B8-8F8C-A241-A2FA-F393124D1433}">
      <formula1>"Buy, Sell"</formula1>
    </dataValidation>
    <dataValidation type="list" allowBlank="1" showInputMessage="1" showErrorMessage="1" sqref="C11 C15 C27 C31 C43 C47" xr:uid="{1269AE77-845E-2D43-9B74-5D2EAB3E03E5}">
      <formula1>"forward, spot"</formula1>
    </dataValidation>
    <dataValidation type="list" allowBlank="1" showInputMessage="1" showErrorMessage="1" sqref="D11 F11 F15 D15 D27 F27 D31 F31 D43 F43 D47 F47" xr:uid="{4500C64E-D9A0-C249-AA63-315EF6E41F31}">
      <formula1>"Peso, Dollar"</formula1>
    </dataValidation>
    <dataValidation type="list" allowBlank="1" showInputMessage="1" showErrorMessage="1" sqref="E13 G29 G45" xr:uid="{D0A3F9FE-6150-8742-B3CC-F3E908D9CBD4}">
      <formula1>"fixed, floating"</formula1>
    </dataValidation>
    <dataValidation type="list" allowBlank="1" showInputMessage="1" showErrorMessage="1" sqref="E29 E45" xr:uid="{C117D90D-A90E-064F-881E-53194FDC6F4A}">
      <formula1>"forward rate agreement, interest rate swap, interest rate swaption"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53CD-562B-9644-AE32-23985F4595BF}">
  <sheetPr codeName="Sheet47">
    <tabColor rgb="FF002060"/>
  </sheetPr>
  <dimension ref="A1:A6"/>
  <sheetViews>
    <sheetView workbookViewId="0">
      <selection activeCell="A5" sqref="A5"/>
    </sheetView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516</v>
      </c>
    </row>
    <row r="2" spans="1:1" x14ac:dyDescent="0.3">
      <c r="A2" s="1" t="s">
        <v>517</v>
      </c>
    </row>
    <row r="3" spans="1:1" x14ac:dyDescent="0.3">
      <c r="A3" s="1" t="s">
        <v>518</v>
      </c>
    </row>
    <row r="4" spans="1:1" x14ac:dyDescent="0.3">
      <c r="A4" s="1" t="s">
        <v>521</v>
      </c>
    </row>
    <row r="5" spans="1:1" x14ac:dyDescent="0.3">
      <c r="A5" s="1" t="s">
        <v>519</v>
      </c>
    </row>
    <row r="6" spans="1:1" x14ac:dyDescent="0.3">
      <c r="A6" s="1" t="s">
        <v>520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227</v>
      </c>
    </row>
    <row r="4" spans="2:3" x14ac:dyDescent="0.3">
      <c r="B4" s="1" t="s">
        <v>340</v>
      </c>
    </row>
    <row r="5" spans="2:3" x14ac:dyDescent="0.3">
      <c r="B5" s="1" t="s">
        <v>254</v>
      </c>
    </row>
    <row r="6" spans="2:3" x14ac:dyDescent="0.3">
      <c r="B6" s="1" t="s">
        <v>228</v>
      </c>
    </row>
    <row r="8" spans="2:3" x14ac:dyDescent="0.3">
      <c r="B8" s="1" t="s">
        <v>341</v>
      </c>
    </row>
    <row r="9" spans="2:3" x14ac:dyDescent="0.3">
      <c r="B9" s="1" t="s">
        <v>241</v>
      </c>
    </row>
    <row r="10" spans="2:3" x14ac:dyDescent="0.3">
      <c r="B10" s="1" t="s">
        <v>342</v>
      </c>
    </row>
    <row r="12" spans="2:3" x14ac:dyDescent="0.3">
      <c r="B12" s="1" t="s">
        <v>249</v>
      </c>
    </row>
    <row r="13" spans="2:3" x14ac:dyDescent="0.3">
      <c r="C13" s="1" t="s">
        <v>448</v>
      </c>
    </row>
    <row r="14" spans="2:3" x14ac:dyDescent="0.3">
      <c r="C14" s="1" t="s">
        <v>449</v>
      </c>
    </row>
    <row r="15" spans="2:3" x14ac:dyDescent="0.3">
      <c r="C15" s="1" t="s">
        <v>450</v>
      </c>
    </row>
    <row r="16" spans="2:3" x14ac:dyDescent="0.3">
      <c r="C16" s="1" t="s">
        <v>248</v>
      </c>
    </row>
    <row r="17" spans="3:3" x14ac:dyDescent="0.3">
      <c r="C17" s="1" t="s">
        <v>247</v>
      </c>
    </row>
    <row r="18" spans="3:3" x14ac:dyDescent="0.3">
      <c r="C18" s="1" t="s">
        <v>451</v>
      </c>
    </row>
    <row r="19" spans="3:3" x14ac:dyDescent="0.3">
      <c r="C19" s="1" t="s">
        <v>452</v>
      </c>
    </row>
    <row r="20" spans="3:3" x14ac:dyDescent="0.3">
      <c r="C20" s="1" t="s">
        <v>453</v>
      </c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422</v>
      </c>
    </row>
    <row r="3" spans="2:5" x14ac:dyDescent="0.3">
      <c r="C3" s="1" t="s">
        <v>417</v>
      </c>
      <c r="E3" s="124">
        <v>0.55000000000000004</v>
      </c>
    </row>
    <row r="4" spans="2:5" x14ac:dyDescent="0.3">
      <c r="C4" s="1" t="s">
        <v>418</v>
      </c>
      <c r="E4" s="124">
        <v>0.35</v>
      </c>
    </row>
    <row r="5" spans="2:5" x14ac:dyDescent="0.3">
      <c r="C5" s="1" t="s">
        <v>419</v>
      </c>
      <c r="E5" s="125">
        <v>0.01</v>
      </c>
    </row>
    <row r="6" spans="2:5" x14ac:dyDescent="0.3">
      <c r="C6" s="1" t="s">
        <v>420</v>
      </c>
      <c r="E6" s="125">
        <v>1.4999999999999999E-2</v>
      </c>
    </row>
    <row r="7" spans="2:5" x14ac:dyDescent="0.3">
      <c r="C7" s="1" t="s">
        <v>421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250</v>
      </c>
      <c r="B2" s="1" t="s">
        <v>346</v>
      </c>
    </row>
    <row r="3" spans="1:4" x14ac:dyDescent="0.3">
      <c r="B3" s="1" t="s">
        <v>311</v>
      </c>
      <c r="D3" s="112" t="e">
        <f>#REF!</f>
        <v>#REF!</v>
      </c>
    </row>
    <row r="4" spans="1:4" x14ac:dyDescent="0.3">
      <c r="B4" s="1" t="s">
        <v>347</v>
      </c>
      <c r="D4" s="112" t="e">
        <f>#REF!</f>
        <v>#REF!</v>
      </c>
    </row>
    <row r="5" spans="1:4" x14ac:dyDescent="0.3">
      <c r="B5" s="1" t="s">
        <v>348</v>
      </c>
      <c r="D5" s="112" t="e">
        <f>#REF!</f>
        <v>#REF!</v>
      </c>
    </row>
    <row r="7" spans="1:4" x14ac:dyDescent="0.3">
      <c r="A7" s="105" t="s">
        <v>251</v>
      </c>
      <c r="B7" s="1" t="s">
        <v>357</v>
      </c>
    </row>
    <row r="8" spans="1:4" x14ac:dyDescent="0.3">
      <c r="B8" s="1" t="s">
        <v>349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252</v>
      </c>
      <c r="B13" s="1" t="s">
        <v>358</v>
      </c>
    </row>
    <row r="14" spans="1:4" x14ac:dyDescent="0.3">
      <c r="A14" s="1"/>
      <c r="B14" s="1" t="s">
        <v>359</v>
      </c>
    </row>
    <row r="15" spans="1:4" x14ac:dyDescent="0.3">
      <c r="A15" s="1"/>
      <c r="B15" s="1" t="s">
        <v>360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253</v>
      </c>
      <c r="B20" s="1" t="s">
        <v>350</v>
      </c>
    </row>
    <row r="21" spans="1:2" x14ac:dyDescent="0.3">
      <c r="B21" s="1" t="s">
        <v>351</v>
      </c>
    </row>
    <row r="22" spans="1:2" x14ac:dyDescent="0.3">
      <c r="B22" s="1" t="s">
        <v>352</v>
      </c>
    </row>
    <row r="23" spans="1:2" x14ac:dyDescent="0.3">
      <c r="B23" s="112" t="e">
        <f>#REF!</f>
        <v>#REF!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345</v>
      </c>
      <c r="B28" s="1" t="s">
        <v>344</v>
      </c>
    </row>
    <row r="29" spans="1:2" x14ac:dyDescent="0.3">
      <c r="B29" s="1" t="s">
        <v>343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55"/>
  <sheetViews>
    <sheetView zoomScale="70" zoomScaleNormal="70" workbookViewId="0">
      <selection sqref="A1:E1048576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235</v>
      </c>
      <c r="C3" s="102" t="s">
        <v>186</v>
      </c>
      <c r="D3" s="98" t="s">
        <v>487</v>
      </c>
    </row>
    <row r="4" spans="2:4" x14ac:dyDescent="0.3">
      <c r="C4" s="103" t="s">
        <v>187</v>
      </c>
      <c r="D4" s="99">
        <v>0.03</v>
      </c>
    </row>
    <row r="5" spans="2:4" x14ac:dyDescent="0.3">
      <c r="C5" s="103" t="s">
        <v>488</v>
      </c>
      <c r="D5" s="99" t="s">
        <v>489</v>
      </c>
    </row>
    <row r="6" spans="2:4" x14ac:dyDescent="0.3">
      <c r="C6" s="103" t="s">
        <v>188</v>
      </c>
      <c r="D6" s="100" t="s">
        <v>490</v>
      </c>
    </row>
    <row r="7" spans="2:4" x14ac:dyDescent="0.3">
      <c r="C7" s="103" t="s">
        <v>386</v>
      </c>
      <c r="D7" s="142">
        <v>48258</v>
      </c>
    </row>
    <row r="8" spans="2:4" x14ac:dyDescent="0.3">
      <c r="C8" s="104"/>
      <c r="D8" s="101">
        <v>2000000</v>
      </c>
    </row>
    <row r="10" spans="2:4" x14ac:dyDescent="0.3">
      <c r="B10" s="1" t="s">
        <v>234</v>
      </c>
      <c r="C10" s="102" t="s">
        <v>186</v>
      </c>
      <c r="D10" s="106" t="s">
        <v>191</v>
      </c>
    </row>
    <row r="11" spans="2:4" x14ac:dyDescent="0.3">
      <c r="C11" s="103" t="s">
        <v>187</v>
      </c>
      <c r="D11" s="107">
        <v>2.9000000000000001E-2</v>
      </c>
    </row>
    <row r="12" spans="2:4" x14ac:dyDescent="0.3">
      <c r="C12" s="103" t="s">
        <v>488</v>
      </c>
      <c r="D12" s="107" t="s">
        <v>491</v>
      </c>
    </row>
    <row r="13" spans="2:4" x14ac:dyDescent="0.3">
      <c r="C13" s="103" t="s">
        <v>188</v>
      </c>
      <c r="D13" s="108" t="s">
        <v>192</v>
      </c>
    </row>
    <row r="14" spans="2:4" x14ac:dyDescent="0.3">
      <c r="C14" s="103" t="s">
        <v>386</v>
      </c>
      <c r="D14" s="141">
        <v>46767</v>
      </c>
    </row>
    <row r="15" spans="2:4" x14ac:dyDescent="0.3">
      <c r="C15" s="104"/>
      <c r="D15" s="109">
        <v>1500000</v>
      </c>
    </row>
    <row r="17" spans="2:4" x14ac:dyDescent="0.3">
      <c r="B17" s="1" t="s">
        <v>233</v>
      </c>
      <c r="C17" s="102" t="s">
        <v>193</v>
      </c>
      <c r="D17" s="106" t="s">
        <v>243</v>
      </c>
    </row>
    <row r="18" spans="2:4" x14ac:dyDescent="0.3">
      <c r="C18" s="103" t="s">
        <v>387</v>
      </c>
      <c r="D18" s="108" t="s">
        <v>388</v>
      </c>
    </row>
    <row r="19" spans="2:4" x14ac:dyDescent="0.3">
      <c r="C19" s="103" t="s">
        <v>488</v>
      </c>
      <c r="D19" s="108" t="s">
        <v>492</v>
      </c>
    </row>
    <row r="20" spans="2:4" x14ac:dyDescent="0.3">
      <c r="C20" s="103" t="s">
        <v>493</v>
      </c>
      <c r="D20" s="180">
        <v>115000000</v>
      </c>
    </row>
    <row r="21" spans="2:4" x14ac:dyDescent="0.3">
      <c r="C21" s="104" t="s">
        <v>494</v>
      </c>
      <c r="D21" s="109">
        <v>1000000</v>
      </c>
    </row>
    <row r="22" spans="2:4" x14ac:dyDescent="0.3">
      <c r="D22" s="105"/>
    </row>
    <row r="23" spans="2:4" x14ac:dyDescent="0.3">
      <c r="B23" s="1" t="s">
        <v>232</v>
      </c>
      <c r="C23" s="102" t="s">
        <v>193</v>
      </c>
      <c r="D23" s="106" t="s">
        <v>242</v>
      </c>
    </row>
    <row r="24" spans="2:4" x14ac:dyDescent="0.3">
      <c r="C24" s="103" t="s">
        <v>488</v>
      </c>
      <c r="D24" s="108" t="s">
        <v>495</v>
      </c>
    </row>
    <row r="25" spans="2:4" x14ac:dyDescent="0.3">
      <c r="C25" s="103" t="s">
        <v>387</v>
      </c>
      <c r="D25" s="108" t="s">
        <v>389</v>
      </c>
    </row>
    <row r="26" spans="2:4" x14ac:dyDescent="0.3">
      <c r="C26" s="104" t="s">
        <v>494</v>
      </c>
      <c r="D26" s="109">
        <v>1000000</v>
      </c>
    </row>
    <row r="27" spans="2:4" x14ac:dyDescent="0.3">
      <c r="D27" s="105"/>
    </row>
    <row r="28" spans="2:4" x14ac:dyDescent="0.3">
      <c r="B28" s="1" t="s">
        <v>236</v>
      </c>
      <c r="C28" s="13" t="s">
        <v>193</v>
      </c>
      <c r="D28" s="106" t="s">
        <v>244</v>
      </c>
    </row>
    <row r="29" spans="2:4" x14ac:dyDescent="0.3">
      <c r="C29" s="103" t="s">
        <v>488</v>
      </c>
      <c r="D29" s="108" t="s">
        <v>496</v>
      </c>
    </row>
    <row r="30" spans="2:4" x14ac:dyDescent="0.3">
      <c r="C30" s="103" t="s">
        <v>387</v>
      </c>
      <c r="D30" s="108" t="s">
        <v>390</v>
      </c>
    </row>
    <row r="31" spans="2:4" x14ac:dyDescent="0.3">
      <c r="C31" s="16" t="s">
        <v>215</v>
      </c>
      <c r="D31" s="180">
        <v>740000</v>
      </c>
    </row>
    <row r="32" spans="2:4" x14ac:dyDescent="0.3">
      <c r="C32" s="104" t="s">
        <v>494</v>
      </c>
      <c r="D32" s="109">
        <v>1000000</v>
      </c>
    </row>
    <row r="33" spans="2:4" x14ac:dyDescent="0.3">
      <c r="D33" s="105"/>
    </row>
    <row r="34" spans="2:4" x14ac:dyDescent="0.3">
      <c r="B34" s="1" t="s">
        <v>237</v>
      </c>
      <c r="C34" s="102" t="s">
        <v>203</v>
      </c>
      <c r="D34" s="106" t="s">
        <v>245</v>
      </c>
    </row>
    <row r="35" spans="2:4" x14ac:dyDescent="0.3">
      <c r="C35" s="103" t="s">
        <v>488</v>
      </c>
      <c r="D35" s="108" t="s">
        <v>497</v>
      </c>
    </row>
    <row r="36" spans="2:4" x14ac:dyDescent="0.3">
      <c r="C36" s="103" t="s">
        <v>387</v>
      </c>
      <c r="D36" s="108" t="s">
        <v>391</v>
      </c>
    </row>
    <row r="37" spans="2:4" x14ac:dyDescent="0.3">
      <c r="C37" s="103" t="s">
        <v>498</v>
      </c>
      <c r="D37" s="180">
        <v>880000</v>
      </c>
    </row>
    <row r="38" spans="2:4" x14ac:dyDescent="0.3">
      <c r="C38" s="104" t="s">
        <v>494</v>
      </c>
      <c r="D38" s="109">
        <v>1000000</v>
      </c>
    </row>
    <row r="39" spans="2:4" x14ac:dyDescent="0.3">
      <c r="D39" s="105"/>
    </row>
    <row r="40" spans="2:4" x14ac:dyDescent="0.3">
      <c r="B40" s="1" t="s">
        <v>238</v>
      </c>
      <c r="C40" s="13" t="s">
        <v>197</v>
      </c>
      <c r="D40" s="106" t="s">
        <v>196</v>
      </c>
    </row>
    <row r="41" spans="2:4" x14ac:dyDescent="0.3">
      <c r="C41" s="18"/>
      <c r="D41" s="109">
        <v>1250000</v>
      </c>
    </row>
    <row r="42" spans="2:4" x14ac:dyDescent="0.3">
      <c r="D42" s="105"/>
    </row>
    <row r="43" spans="2:4" x14ac:dyDescent="0.3">
      <c r="B43" s="1" t="s">
        <v>239</v>
      </c>
      <c r="C43" s="13" t="s">
        <v>197</v>
      </c>
      <c r="D43" s="106" t="s">
        <v>200</v>
      </c>
    </row>
    <row r="44" spans="2:4" x14ac:dyDescent="0.3">
      <c r="C44" s="18"/>
      <c r="D44" s="109">
        <v>1500000</v>
      </c>
    </row>
    <row r="45" spans="2:4" x14ac:dyDescent="0.3">
      <c r="D45" s="105"/>
    </row>
    <row r="46" spans="2:4" x14ac:dyDescent="0.3">
      <c r="B46" s="1" t="s">
        <v>240</v>
      </c>
      <c r="C46" s="13" t="s">
        <v>201</v>
      </c>
      <c r="D46" s="106" t="s">
        <v>202</v>
      </c>
    </row>
    <row r="47" spans="2:4" x14ac:dyDescent="0.3">
      <c r="C47" s="18"/>
      <c r="D47" s="109">
        <v>2000000</v>
      </c>
    </row>
    <row r="48" spans="2:4" x14ac:dyDescent="0.3">
      <c r="D48" s="105"/>
    </row>
    <row r="49" spans="3:4" x14ac:dyDescent="0.3">
      <c r="C49" s="110" t="s">
        <v>231</v>
      </c>
      <c r="D49" s="111" t="s">
        <v>204</v>
      </c>
    </row>
    <row r="50" spans="3:4" x14ac:dyDescent="0.3">
      <c r="D50" s="105"/>
    </row>
    <row r="51" spans="3:4" x14ac:dyDescent="0.3">
      <c r="C51" s="110" t="s">
        <v>231</v>
      </c>
      <c r="D51" s="111" t="s">
        <v>205</v>
      </c>
    </row>
    <row r="52" spans="3:4" x14ac:dyDescent="0.3">
      <c r="D52" s="105"/>
    </row>
    <row r="53" spans="3:4" x14ac:dyDescent="0.3">
      <c r="C53" s="110" t="s">
        <v>231</v>
      </c>
      <c r="D53" s="111" t="s">
        <v>206</v>
      </c>
    </row>
    <row r="55" spans="3:4" x14ac:dyDescent="0.3">
      <c r="D55" s="113"/>
    </row>
  </sheetData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4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35"/>
      <c r="C2" s="105" t="s">
        <v>235</v>
      </c>
      <c r="D2" s="105" t="s">
        <v>235</v>
      </c>
      <c r="E2" s="105" t="s">
        <v>234</v>
      </c>
      <c r="F2" s="105" t="s">
        <v>234</v>
      </c>
      <c r="G2" s="105" t="s">
        <v>233</v>
      </c>
      <c r="H2" s="105" t="s">
        <v>233</v>
      </c>
      <c r="I2" s="105" t="s">
        <v>232</v>
      </c>
      <c r="J2" s="105" t="s">
        <v>232</v>
      </c>
      <c r="K2" s="105" t="s">
        <v>236</v>
      </c>
      <c r="L2" s="105" t="s">
        <v>237</v>
      </c>
      <c r="M2" s="105" t="s">
        <v>238</v>
      </c>
      <c r="N2" s="105" t="s">
        <v>239</v>
      </c>
      <c r="O2" s="105" t="s">
        <v>240</v>
      </c>
      <c r="P2" s="105" t="s">
        <v>204</v>
      </c>
      <c r="Q2" s="105" t="s">
        <v>205</v>
      </c>
      <c r="R2" s="105" t="s">
        <v>206</v>
      </c>
    </row>
    <row r="3" spans="2:18" s="132" customFormat="1" x14ac:dyDescent="0.3">
      <c r="B3" s="181" t="s">
        <v>23</v>
      </c>
      <c r="C3" s="182" t="s">
        <v>189</v>
      </c>
      <c r="D3" s="183" t="s">
        <v>190</v>
      </c>
      <c r="E3" s="182" t="s">
        <v>189</v>
      </c>
      <c r="F3" s="183" t="s">
        <v>190</v>
      </c>
      <c r="G3" s="182" t="s">
        <v>189</v>
      </c>
      <c r="H3" s="183" t="s">
        <v>194</v>
      </c>
      <c r="I3" s="182" t="s">
        <v>195</v>
      </c>
      <c r="J3" s="183" t="s">
        <v>194</v>
      </c>
      <c r="K3" s="184" t="s">
        <v>189</v>
      </c>
      <c r="L3" s="184" t="s">
        <v>189</v>
      </c>
      <c r="M3" s="184" t="s">
        <v>189</v>
      </c>
      <c r="N3" s="184" t="s">
        <v>189</v>
      </c>
      <c r="O3" s="184" t="s">
        <v>189</v>
      </c>
      <c r="P3" s="184" t="s">
        <v>189</v>
      </c>
      <c r="Q3" s="184" t="s">
        <v>189</v>
      </c>
      <c r="R3" s="184" t="s">
        <v>189</v>
      </c>
    </row>
    <row r="4" spans="2:18" x14ac:dyDescent="0.3">
      <c r="B4" s="185">
        <v>45657</v>
      </c>
      <c r="C4" s="186">
        <v>87.504999999999995</v>
      </c>
      <c r="D4" s="187">
        <v>5.1159999999999997</v>
      </c>
      <c r="E4" s="188">
        <v>95.637</v>
      </c>
      <c r="F4" s="189">
        <v>4.452</v>
      </c>
      <c r="G4" s="188">
        <v>95.507000000000005</v>
      </c>
      <c r="H4" s="189">
        <v>0.86299999999999999</v>
      </c>
      <c r="I4" s="188">
        <v>81.75</v>
      </c>
      <c r="J4" s="189">
        <v>4.4930000000000003</v>
      </c>
      <c r="K4" s="190">
        <v>77.161000000000001</v>
      </c>
      <c r="L4" s="191">
        <v>95.055999999999997</v>
      </c>
      <c r="M4" s="192">
        <v>2230.1999999999998</v>
      </c>
      <c r="N4" s="192">
        <v>5881.6</v>
      </c>
      <c r="O4" s="191">
        <v>71.72</v>
      </c>
      <c r="P4" s="192">
        <v>157.19999999999999</v>
      </c>
      <c r="Q4" s="191">
        <v>0.96589999999999998</v>
      </c>
      <c r="R4" s="15">
        <v>0.79900000000000004</v>
      </c>
    </row>
    <row r="5" spans="2:18" x14ac:dyDescent="0.3">
      <c r="B5" s="185">
        <v>45656</v>
      </c>
      <c r="C5" s="193">
        <v>87.744</v>
      </c>
      <c r="D5" s="194">
        <v>5.0720000000000001</v>
      </c>
      <c r="E5" s="195">
        <v>95.83</v>
      </c>
      <c r="F5" s="196">
        <v>4.38</v>
      </c>
      <c r="G5" s="195">
        <v>95.504999999999995</v>
      </c>
      <c r="H5" s="196">
        <v>0.86299999999999999</v>
      </c>
      <c r="I5" s="195">
        <v>81.9453125</v>
      </c>
      <c r="J5" s="196">
        <v>4.4530000000000003</v>
      </c>
      <c r="K5" s="197">
        <v>76.927999999999997</v>
      </c>
      <c r="L5" s="198">
        <v>95.055999999999997</v>
      </c>
      <c r="M5" s="199">
        <v>2227.8000000000002</v>
      </c>
      <c r="N5" s="199">
        <v>5906.9</v>
      </c>
      <c r="O5" s="198">
        <v>70.989999999999995</v>
      </c>
      <c r="P5" s="199">
        <v>156.84</v>
      </c>
      <c r="Q5" s="198">
        <v>0.96089999999999998</v>
      </c>
      <c r="R5" s="17">
        <v>0.79679999999999995</v>
      </c>
    </row>
    <row r="6" spans="2:18" x14ac:dyDescent="0.3">
      <c r="B6" s="185">
        <v>45653</v>
      </c>
      <c r="C6" s="193">
        <v>87.304000000000002</v>
      </c>
      <c r="D6" s="194">
        <v>5.1520000000000001</v>
      </c>
      <c r="E6" s="195">
        <v>95.593000000000004</v>
      </c>
      <c r="F6" s="196">
        <v>4.4649999999999999</v>
      </c>
      <c r="G6" s="195">
        <v>95.364000000000004</v>
      </c>
      <c r="H6" s="196">
        <v>0.88300000000000001</v>
      </c>
      <c r="I6" s="195">
        <v>81.421875</v>
      </c>
      <c r="J6" s="196">
        <v>4.5519999999999996</v>
      </c>
      <c r="K6" s="197">
        <v>76.820999999999998</v>
      </c>
      <c r="L6" s="198">
        <v>94.902000000000001</v>
      </c>
      <c r="M6" s="199">
        <v>2244.6</v>
      </c>
      <c r="N6" s="199">
        <v>5970.8</v>
      </c>
      <c r="O6" s="198">
        <v>70.599999999999994</v>
      </c>
      <c r="P6" s="199">
        <v>157.87</v>
      </c>
      <c r="Q6" s="198">
        <v>0.95909999999999995</v>
      </c>
      <c r="R6" s="17">
        <v>0.79510000000000003</v>
      </c>
    </row>
    <row r="7" spans="2:18" x14ac:dyDescent="0.3">
      <c r="B7" s="185">
        <v>45652</v>
      </c>
      <c r="C7" s="193">
        <v>87.512</v>
      </c>
      <c r="D7" s="194">
        <v>5.1109999999999998</v>
      </c>
      <c r="E7" s="195">
        <v>95.641000000000005</v>
      </c>
      <c r="F7" s="196">
        <v>4.4429999999999996</v>
      </c>
      <c r="G7" s="195">
        <v>95.501999999999995</v>
      </c>
      <c r="H7" s="196">
        <v>0.86099999999999999</v>
      </c>
      <c r="I7" s="195">
        <v>81.578125</v>
      </c>
      <c r="J7" s="196">
        <v>4.5179999999999998</v>
      </c>
      <c r="K7" s="197">
        <f>(K6+K8)/2</f>
        <v>76.990499999999997</v>
      </c>
      <c r="L7" s="198">
        <f>(L6+L8)/2</f>
        <v>95.08</v>
      </c>
      <c r="M7" s="199">
        <v>2280.1999999999998</v>
      </c>
      <c r="N7" s="199">
        <v>6037.6</v>
      </c>
      <c r="O7" s="198">
        <v>69.62</v>
      </c>
      <c r="P7" s="199">
        <v>157.99</v>
      </c>
      <c r="Q7" s="198">
        <v>0.95950000000000002</v>
      </c>
      <c r="R7" s="17">
        <v>0.7984</v>
      </c>
    </row>
    <row r="8" spans="2:18" x14ac:dyDescent="0.3">
      <c r="B8" s="185">
        <v>45650</v>
      </c>
      <c r="C8" s="193">
        <v>87.37</v>
      </c>
      <c r="D8" s="194">
        <v>5.1360000000000001</v>
      </c>
      <c r="E8" s="195">
        <v>95.555000000000007</v>
      </c>
      <c r="F8" s="196">
        <v>4.4729999999999999</v>
      </c>
      <c r="G8" s="195">
        <v>95.668000000000006</v>
      </c>
      <c r="H8" s="196">
        <v>0.83499999999999996</v>
      </c>
      <c r="I8" s="195">
        <v>81.4921875</v>
      </c>
      <c r="J8" s="196">
        <v>4.5339999999999998</v>
      </c>
      <c r="K8" s="197">
        <v>77.16</v>
      </c>
      <c r="L8" s="198">
        <v>95.257999999999996</v>
      </c>
      <c r="M8" s="199">
        <v>2259.9</v>
      </c>
      <c r="N8" s="199">
        <v>6040</v>
      </c>
      <c r="O8" s="198">
        <v>70.099999999999994</v>
      </c>
      <c r="P8" s="199">
        <v>157.19</v>
      </c>
      <c r="Q8" s="198">
        <v>0.9617</v>
      </c>
      <c r="R8" s="17">
        <v>0.79749999999999999</v>
      </c>
    </row>
    <row r="9" spans="2:18" x14ac:dyDescent="0.3">
      <c r="B9" s="185">
        <v>45649</v>
      </c>
      <c r="C9" s="193">
        <v>87.337000000000003</v>
      </c>
      <c r="D9" s="194">
        <v>5.141</v>
      </c>
      <c r="E9" s="195">
        <v>95.54</v>
      </c>
      <c r="F9" s="196">
        <v>4.476</v>
      </c>
      <c r="G9" s="195">
        <v>95.751999999999995</v>
      </c>
      <c r="H9" s="196">
        <v>0.82199999999999995</v>
      </c>
      <c r="I9" s="195">
        <v>81.515625</v>
      </c>
      <c r="J9" s="196">
        <v>4.5270000000000001</v>
      </c>
      <c r="K9" s="197">
        <v>77.192999999999998</v>
      </c>
      <c r="L9" s="198">
        <v>95.257999999999996</v>
      </c>
      <c r="M9" s="199">
        <v>2237.4</v>
      </c>
      <c r="N9" s="199">
        <v>5974.1</v>
      </c>
      <c r="O9" s="198">
        <v>69.239999999999995</v>
      </c>
      <c r="P9" s="199">
        <v>157.16999999999999</v>
      </c>
      <c r="Q9" s="198">
        <v>0.96099999999999997</v>
      </c>
      <c r="R9" s="17">
        <v>0.79769999999999996</v>
      </c>
    </row>
    <row r="10" spans="2:18" x14ac:dyDescent="0.3">
      <c r="B10" s="185">
        <v>45646</v>
      </c>
      <c r="C10" s="193">
        <v>87.664000000000001</v>
      </c>
      <c r="D10" s="194">
        <v>5.0810000000000004</v>
      </c>
      <c r="E10" s="195">
        <v>95.477999999999994</v>
      </c>
      <c r="F10" s="196">
        <v>4.4969999999999999</v>
      </c>
      <c r="G10" s="195">
        <v>95.822000000000003</v>
      </c>
      <c r="H10" s="196">
        <v>0.81100000000000005</v>
      </c>
      <c r="I10" s="195">
        <v>81.859375</v>
      </c>
      <c r="J10" s="196">
        <v>4.46</v>
      </c>
      <c r="K10" s="197">
        <v>77.343999999999994</v>
      </c>
      <c r="L10" s="198">
        <v>95.581000000000003</v>
      </c>
      <c r="M10" s="199">
        <v>2242.4</v>
      </c>
      <c r="N10" s="199">
        <v>5930.9</v>
      </c>
      <c r="O10" s="198">
        <v>69.459999999999994</v>
      </c>
      <c r="P10" s="199">
        <v>156.31</v>
      </c>
      <c r="Q10" s="198">
        <v>0.95879999999999999</v>
      </c>
      <c r="R10" s="17">
        <v>0.79549999999999998</v>
      </c>
    </row>
    <row r="11" spans="2:18" x14ac:dyDescent="0.3">
      <c r="B11" s="185">
        <v>45645</v>
      </c>
      <c r="C11" s="193">
        <v>87.51</v>
      </c>
      <c r="D11" s="194">
        <v>5.1059999999999999</v>
      </c>
      <c r="E11" s="195">
        <v>95.335999999999999</v>
      </c>
      <c r="F11" s="196">
        <v>4.5439999999999996</v>
      </c>
      <c r="G11" s="195">
        <v>95.739000000000004</v>
      </c>
      <c r="H11" s="196">
        <v>0.82299999999999995</v>
      </c>
      <c r="I11" s="195">
        <v>81.5625</v>
      </c>
      <c r="J11" s="196">
        <v>4.5129999999999999</v>
      </c>
      <c r="K11" s="197">
        <v>76.962999999999994</v>
      </c>
      <c r="L11" s="198">
        <v>95.394999999999996</v>
      </c>
      <c r="M11" s="199">
        <v>2221.5</v>
      </c>
      <c r="N11" s="199">
        <v>5867.1</v>
      </c>
      <c r="O11" s="198">
        <v>69.91</v>
      </c>
      <c r="P11" s="199">
        <v>157.44</v>
      </c>
      <c r="Q11" s="198">
        <v>0.96499999999999997</v>
      </c>
      <c r="R11" s="17">
        <v>0.79990000000000006</v>
      </c>
    </row>
    <row r="12" spans="2:18" x14ac:dyDescent="0.3">
      <c r="B12" s="185">
        <v>45644</v>
      </c>
      <c r="C12" s="193">
        <v>87.778000000000006</v>
      </c>
      <c r="D12" s="194">
        <v>5.0570000000000004</v>
      </c>
      <c r="E12" s="195">
        <v>95.426000000000002</v>
      </c>
      <c r="F12" s="196">
        <v>4.5110000000000001</v>
      </c>
      <c r="G12" s="195">
        <v>95.744</v>
      </c>
      <c r="H12" s="196">
        <v>0.82199999999999995</v>
      </c>
      <c r="I12" s="195">
        <v>81.7421875</v>
      </c>
      <c r="J12" s="196">
        <v>4.4779999999999998</v>
      </c>
      <c r="K12" s="197">
        <v>76.992000000000004</v>
      </c>
      <c r="L12" s="198">
        <v>95.863</v>
      </c>
      <c r="M12" s="199">
        <v>2231.5</v>
      </c>
      <c r="N12" s="199">
        <v>5872.2</v>
      </c>
      <c r="O12" s="198">
        <v>70.58</v>
      </c>
      <c r="P12" s="199">
        <v>154.80000000000001</v>
      </c>
      <c r="Q12" s="198">
        <v>0.96589999999999998</v>
      </c>
      <c r="R12" s="17">
        <v>0.79530000000000001</v>
      </c>
    </row>
    <row r="13" spans="2:18" x14ac:dyDescent="0.3">
      <c r="B13" s="185">
        <v>45643</v>
      </c>
      <c r="C13" s="193">
        <v>88.385999999999996</v>
      </c>
      <c r="D13" s="194">
        <v>4.9459999999999997</v>
      </c>
      <c r="E13" s="195">
        <v>95.844999999999999</v>
      </c>
      <c r="F13" s="196">
        <v>4.3579999999999997</v>
      </c>
      <c r="G13" s="195">
        <v>95.656999999999996</v>
      </c>
      <c r="H13" s="196">
        <v>0.83499999999999996</v>
      </c>
      <c r="I13" s="195">
        <v>82.453125</v>
      </c>
      <c r="J13" s="196">
        <v>4.3419999999999996</v>
      </c>
      <c r="K13" s="197">
        <v>77.132000000000005</v>
      </c>
      <c r="L13" s="198">
        <v>95.972999999999999</v>
      </c>
      <c r="M13" s="199">
        <v>2334.1</v>
      </c>
      <c r="N13" s="199">
        <v>6050.6</v>
      </c>
      <c r="O13" s="198">
        <v>70.08</v>
      </c>
      <c r="P13" s="199">
        <v>153.46</v>
      </c>
      <c r="Q13" s="198">
        <v>0.95320000000000005</v>
      </c>
      <c r="R13" s="17">
        <v>0.78680000000000005</v>
      </c>
    </row>
    <row r="14" spans="2:18" x14ac:dyDescent="0.3">
      <c r="B14" s="185">
        <v>45642</v>
      </c>
      <c r="C14" s="193">
        <v>88.412999999999997</v>
      </c>
      <c r="D14" s="194">
        <v>4.9409999999999998</v>
      </c>
      <c r="E14" s="195">
        <v>95.781000000000006</v>
      </c>
      <c r="F14" s="196">
        <v>4.38</v>
      </c>
      <c r="G14" s="195">
        <v>95.766999999999996</v>
      </c>
      <c r="H14" s="196">
        <v>0.81799999999999995</v>
      </c>
      <c r="I14" s="195">
        <v>82.453125</v>
      </c>
      <c r="J14" s="196">
        <v>4.3410000000000002</v>
      </c>
      <c r="K14" s="197">
        <v>77.552999999999997</v>
      </c>
      <c r="L14" s="198">
        <v>95.894000000000005</v>
      </c>
      <c r="M14" s="199">
        <v>2362</v>
      </c>
      <c r="N14" s="199">
        <v>6074.1</v>
      </c>
      <c r="O14" s="198">
        <v>70.709999999999994</v>
      </c>
      <c r="P14" s="199">
        <v>154.15</v>
      </c>
      <c r="Q14" s="198">
        <v>0.95130000000000003</v>
      </c>
      <c r="R14" s="17">
        <v>0.78849999999999998</v>
      </c>
    </row>
    <row r="15" spans="2:18" x14ac:dyDescent="0.3">
      <c r="B15" s="185">
        <v>45639</v>
      </c>
      <c r="C15" s="193">
        <v>88.448999999999998</v>
      </c>
      <c r="D15" s="194">
        <v>4.9340000000000002</v>
      </c>
      <c r="E15" s="195">
        <v>95.787999999999997</v>
      </c>
      <c r="F15" s="196">
        <v>4.3760000000000003</v>
      </c>
      <c r="G15" s="195">
        <v>95.917000000000002</v>
      </c>
      <c r="H15" s="196">
        <v>0.79500000000000004</v>
      </c>
      <c r="I15" s="195">
        <v>82.453125</v>
      </c>
      <c r="J15" s="196">
        <v>4.34</v>
      </c>
      <c r="K15" s="197">
        <v>77.715999999999994</v>
      </c>
      <c r="L15" s="198">
        <v>95.935000000000002</v>
      </c>
      <c r="M15" s="199">
        <v>2346.9</v>
      </c>
      <c r="N15" s="199">
        <v>6051.1</v>
      </c>
      <c r="O15" s="198">
        <v>71.290000000000006</v>
      </c>
      <c r="P15" s="199">
        <v>153.65</v>
      </c>
      <c r="Q15" s="198">
        <v>0.95230000000000004</v>
      </c>
      <c r="R15" s="17">
        <v>0.79249999999999998</v>
      </c>
    </row>
    <row r="16" spans="2:18" x14ac:dyDescent="0.3">
      <c r="B16" s="185">
        <v>45638</v>
      </c>
      <c r="C16" s="193">
        <v>88.855000000000004</v>
      </c>
      <c r="D16" s="194">
        <v>4.859</v>
      </c>
      <c r="E16" s="195">
        <v>95.936000000000007</v>
      </c>
      <c r="F16" s="196">
        <v>4.319</v>
      </c>
      <c r="G16" s="195">
        <v>95.84</v>
      </c>
      <c r="H16" s="196">
        <v>0.80600000000000005</v>
      </c>
      <c r="I16" s="195">
        <v>82.828125</v>
      </c>
      <c r="J16" s="196">
        <v>4.266</v>
      </c>
      <c r="K16" s="197">
        <v>77.950999999999993</v>
      </c>
      <c r="L16" s="198">
        <v>96.227000000000004</v>
      </c>
      <c r="M16" s="199">
        <v>2361.1</v>
      </c>
      <c r="N16" s="199">
        <v>6051.3</v>
      </c>
      <c r="O16" s="198">
        <v>70.02</v>
      </c>
      <c r="P16" s="199">
        <v>152.63</v>
      </c>
      <c r="Q16" s="198">
        <v>0.95530000000000004</v>
      </c>
      <c r="R16" s="17">
        <v>0.78910000000000002</v>
      </c>
    </row>
    <row r="17" spans="2:18" x14ac:dyDescent="0.3">
      <c r="B17" s="185">
        <v>45637</v>
      </c>
      <c r="C17" s="193">
        <v>88.986999999999995</v>
      </c>
      <c r="D17" s="194">
        <v>4.835</v>
      </c>
      <c r="E17" s="195">
        <v>96.046000000000006</v>
      </c>
      <c r="F17" s="196">
        <v>4.2779999999999996</v>
      </c>
      <c r="G17" s="195">
        <v>95.72</v>
      </c>
      <c r="H17" s="196">
        <v>0.82399999999999995</v>
      </c>
      <c r="I17" s="195">
        <v>83.1015625</v>
      </c>
      <c r="J17" s="196">
        <v>4.2140000000000004</v>
      </c>
      <c r="K17" s="197">
        <v>78.177999999999997</v>
      </c>
      <c r="L17" s="198">
        <v>97.284000000000006</v>
      </c>
      <c r="M17" s="199">
        <v>2394.1999999999998</v>
      </c>
      <c r="N17" s="199">
        <v>6084.2</v>
      </c>
      <c r="O17" s="198">
        <v>70.290000000000006</v>
      </c>
      <c r="P17" s="199">
        <v>152.44999999999999</v>
      </c>
      <c r="Q17" s="198">
        <v>0.95279999999999998</v>
      </c>
      <c r="R17" s="17">
        <v>0.78420000000000001</v>
      </c>
    </row>
    <row r="18" spans="2:18" x14ac:dyDescent="0.3">
      <c r="B18" s="185">
        <v>45636</v>
      </c>
      <c r="C18" s="193">
        <v>89.2</v>
      </c>
      <c r="D18" s="194">
        <v>4.7960000000000003</v>
      </c>
      <c r="E18" s="195">
        <v>96.111000000000004</v>
      </c>
      <c r="F18" s="196">
        <v>4.2539999999999996</v>
      </c>
      <c r="G18" s="195">
        <v>95.790999999999997</v>
      </c>
      <c r="H18" s="196">
        <v>0.81299999999999994</v>
      </c>
      <c r="I18" s="195">
        <v>83.3125</v>
      </c>
      <c r="J18" s="196">
        <v>4.173</v>
      </c>
      <c r="K18" s="197">
        <v>78.100999999999999</v>
      </c>
      <c r="L18" s="198">
        <v>97.144000000000005</v>
      </c>
      <c r="M18" s="199">
        <v>2382.8000000000002</v>
      </c>
      <c r="N18" s="199">
        <v>6034.9</v>
      </c>
      <c r="O18" s="198">
        <v>68.59</v>
      </c>
      <c r="P18" s="199">
        <v>151.94999999999999</v>
      </c>
      <c r="Q18" s="198">
        <v>0.94989999999999997</v>
      </c>
      <c r="R18" s="17">
        <v>0.78300000000000003</v>
      </c>
    </row>
    <row r="19" spans="2:18" x14ac:dyDescent="0.3">
      <c r="B19" s="185">
        <v>45635</v>
      </c>
      <c r="C19" s="193">
        <v>89.337999999999994</v>
      </c>
      <c r="D19" s="194">
        <v>4.7709999999999999</v>
      </c>
      <c r="E19" s="195">
        <v>96.132999999999996</v>
      </c>
      <c r="F19" s="196">
        <v>4.2450000000000001</v>
      </c>
      <c r="G19" s="195">
        <v>95.861999999999995</v>
      </c>
      <c r="H19" s="196">
        <v>0.80200000000000005</v>
      </c>
      <c r="I19" s="195">
        <v>83.4375</v>
      </c>
      <c r="J19" s="196">
        <v>4.149</v>
      </c>
      <c r="K19" s="197">
        <v>78.298000000000002</v>
      </c>
      <c r="L19" s="198">
        <v>97.19</v>
      </c>
      <c r="M19" s="199">
        <v>2392.8000000000002</v>
      </c>
      <c r="N19" s="199">
        <v>6052.9</v>
      </c>
      <c r="O19" s="198">
        <v>68.37</v>
      </c>
      <c r="P19" s="199">
        <v>151.21</v>
      </c>
      <c r="Q19" s="198">
        <v>0.94750000000000001</v>
      </c>
      <c r="R19" s="17">
        <v>0.7843</v>
      </c>
    </row>
    <row r="20" spans="2:18" x14ac:dyDescent="0.3">
      <c r="B20" s="185">
        <v>45632</v>
      </c>
      <c r="C20" s="193">
        <v>89.516000000000005</v>
      </c>
      <c r="D20" s="194">
        <v>4.7389999999999999</v>
      </c>
      <c r="E20" s="195">
        <v>96.188999999999993</v>
      </c>
      <c r="F20" s="196">
        <v>4.2240000000000002</v>
      </c>
      <c r="G20" s="195">
        <v>95.808000000000007</v>
      </c>
      <c r="H20" s="196">
        <v>0.81</v>
      </c>
      <c r="I20" s="195">
        <v>83.6953125</v>
      </c>
      <c r="J20" s="196">
        <v>4.0999999999999996</v>
      </c>
      <c r="K20" s="197">
        <v>78.257999999999996</v>
      </c>
      <c r="L20" s="198">
        <v>97.180999999999997</v>
      </c>
      <c r="M20" s="199">
        <v>2409</v>
      </c>
      <c r="N20" s="199">
        <v>6090.3</v>
      </c>
      <c r="O20" s="198">
        <v>67.2</v>
      </c>
      <c r="P20" s="199">
        <v>150</v>
      </c>
      <c r="Q20" s="198">
        <v>0.94630000000000003</v>
      </c>
      <c r="R20" s="17">
        <v>0.78469999999999995</v>
      </c>
    </row>
    <row r="21" spans="2:18" x14ac:dyDescent="0.3">
      <c r="B21" s="185">
        <v>45631</v>
      </c>
      <c r="C21" s="193">
        <v>89.304000000000002</v>
      </c>
      <c r="D21" s="194">
        <v>4.7750000000000004</v>
      </c>
      <c r="E21" s="195">
        <v>96.206000000000003</v>
      </c>
      <c r="F21" s="196">
        <v>4.2140000000000004</v>
      </c>
      <c r="G21" s="195">
        <v>95.777000000000001</v>
      </c>
      <c r="H21" s="196">
        <v>0.81399999999999995</v>
      </c>
      <c r="I21" s="195">
        <v>83.46875</v>
      </c>
      <c r="J21" s="196">
        <f>SUM(J4:J20)</f>
        <v>74.452999999999989</v>
      </c>
      <c r="K21" s="197">
        <v>78.198999999999998</v>
      </c>
      <c r="L21" s="198">
        <v>97.156999999999996</v>
      </c>
      <c r="M21" s="199">
        <v>2396.1999999999998</v>
      </c>
      <c r="N21" s="199">
        <v>6075.1</v>
      </c>
      <c r="O21" s="198">
        <v>68.3</v>
      </c>
      <c r="P21" s="199">
        <v>150.1</v>
      </c>
      <c r="Q21" s="198">
        <v>0.94469999999999998</v>
      </c>
      <c r="R21" s="17">
        <v>0.78369999999999995</v>
      </c>
    </row>
    <row r="22" spans="2:18" x14ac:dyDescent="0.3">
      <c r="B22" s="185">
        <v>45630</v>
      </c>
      <c r="C22" s="193">
        <v>89.265000000000001</v>
      </c>
      <c r="D22" s="194">
        <v>4.7809999999999997</v>
      </c>
      <c r="E22" s="195">
        <v>96.23</v>
      </c>
      <c r="F22" s="196">
        <v>4.2050000000000001</v>
      </c>
      <c r="G22" s="195">
        <v>95.775000000000006</v>
      </c>
      <c r="H22" s="196">
        <v>0.81399999999999995</v>
      </c>
      <c r="I22" s="195">
        <v>83.46875</v>
      </c>
      <c r="J22" s="196">
        <v>4.1379999999999999</v>
      </c>
      <c r="K22" s="197">
        <v>78.356999999999999</v>
      </c>
      <c r="L22" s="198">
        <v>97.064999999999998</v>
      </c>
      <c r="M22" s="199">
        <v>2426.6</v>
      </c>
      <c r="N22" s="199">
        <v>6086.5</v>
      </c>
      <c r="O22" s="198">
        <v>68.540000000000006</v>
      </c>
      <c r="P22" s="199">
        <v>150.59</v>
      </c>
      <c r="Q22" s="198">
        <v>0.95140000000000002</v>
      </c>
      <c r="R22" s="17">
        <v>0.7873</v>
      </c>
    </row>
    <row r="23" spans="2:18" x14ac:dyDescent="0.3">
      <c r="B23" s="185">
        <v>45629</v>
      </c>
      <c r="C23" s="193">
        <v>89.07</v>
      </c>
      <c r="D23" s="194">
        <v>4.8150000000000004</v>
      </c>
      <c r="E23" s="195">
        <v>96.106999999999999</v>
      </c>
      <c r="F23" s="196">
        <v>4.2469999999999999</v>
      </c>
      <c r="G23" s="195">
        <v>95.649000000000001</v>
      </c>
      <c r="H23" s="196">
        <v>0.83299999999999996</v>
      </c>
      <c r="I23" s="195">
        <v>83.21875</v>
      </c>
      <c r="J23" s="196">
        <v>4.1829999999999998</v>
      </c>
      <c r="K23" s="197">
        <v>78.347999999999999</v>
      </c>
      <c r="L23" s="198">
        <v>96.935000000000002</v>
      </c>
      <c r="M23" s="199">
        <v>2416.3000000000002</v>
      </c>
      <c r="N23" s="199">
        <v>6049.9</v>
      </c>
      <c r="O23" s="198">
        <v>69.94</v>
      </c>
      <c r="P23" s="199">
        <v>149.6</v>
      </c>
      <c r="Q23" s="198">
        <v>0.9516</v>
      </c>
      <c r="R23" s="17">
        <v>0.78910000000000002</v>
      </c>
    </row>
    <row r="24" spans="2:18" x14ac:dyDescent="0.3">
      <c r="B24" s="185">
        <v>45628</v>
      </c>
      <c r="C24" s="193">
        <v>89.188999999999993</v>
      </c>
      <c r="D24" s="194">
        <v>4.7930000000000001</v>
      </c>
      <c r="E24" s="195">
        <v>96.15</v>
      </c>
      <c r="F24" s="196">
        <v>4.2309999999999999</v>
      </c>
      <c r="G24" s="195">
        <v>95.66</v>
      </c>
      <c r="H24" s="196">
        <v>0.83099999999999996</v>
      </c>
      <c r="I24" s="195">
        <v>83.375</v>
      </c>
      <c r="J24" s="196">
        <v>4.1529999999999996</v>
      </c>
      <c r="K24" s="197">
        <v>78.462999999999994</v>
      </c>
      <c r="L24" s="198">
        <v>96.814999999999998</v>
      </c>
      <c r="M24" s="199">
        <v>2434.1</v>
      </c>
      <c r="N24" s="199">
        <v>6047.2</v>
      </c>
      <c r="O24" s="198">
        <v>68.099999999999994</v>
      </c>
      <c r="P24" s="199">
        <v>149.6</v>
      </c>
      <c r="Q24" s="198">
        <v>0.95250000000000001</v>
      </c>
      <c r="R24" s="17">
        <v>0.79020000000000001</v>
      </c>
    </row>
    <row r="25" spans="2:18" x14ac:dyDescent="0.3">
      <c r="B25" s="185">
        <v>45625</v>
      </c>
      <c r="C25" s="193">
        <v>89.46</v>
      </c>
      <c r="D25" s="194">
        <v>4.7450000000000001</v>
      </c>
      <c r="E25" s="195">
        <v>96.123999999999995</v>
      </c>
      <c r="F25" s="196">
        <v>4.2389999999999999</v>
      </c>
      <c r="G25" s="195">
        <v>95.837000000000003</v>
      </c>
      <c r="H25" s="196">
        <v>0.80400000000000005</v>
      </c>
      <c r="I25" s="195">
        <v>83.5390625</v>
      </c>
      <c r="J25" s="196">
        <v>4.1219999999999999</v>
      </c>
      <c r="K25" s="197">
        <v>78.272999999999996</v>
      </c>
      <c r="L25" s="198">
        <v>96.730999999999995</v>
      </c>
      <c r="M25" s="199">
        <v>2434.6999999999998</v>
      </c>
      <c r="N25" s="199">
        <v>6032.4</v>
      </c>
      <c r="O25" s="198">
        <v>68</v>
      </c>
      <c r="P25" s="199">
        <v>149.77000000000001</v>
      </c>
      <c r="Q25" s="198">
        <v>0.94550000000000001</v>
      </c>
      <c r="R25" s="17">
        <v>0.7853</v>
      </c>
    </row>
    <row r="26" spans="2:18" x14ac:dyDescent="0.3">
      <c r="B26" s="185">
        <v>45623</v>
      </c>
      <c r="C26" s="193">
        <v>88.861000000000004</v>
      </c>
      <c r="D26" s="194">
        <v>4.8490000000000002</v>
      </c>
      <c r="E26" s="195">
        <v>95.933000000000007</v>
      </c>
      <c r="F26" s="196">
        <v>4.3029999999999999</v>
      </c>
      <c r="G26" s="195">
        <v>95.679000000000002</v>
      </c>
      <c r="H26" s="196">
        <v>0.82699999999999996</v>
      </c>
      <c r="I26" s="195">
        <v>83.046875</v>
      </c>
      <c r="J26" s="196">
        <v>4.21</v>
      </c>
      <c r="K26" s="197">
        <v>77.935000000000002</v>
      </c>
      <c r="L26" s="198">
        <v>95.793999999999997</v>
      </c>
      <c r="M26" s="199">
        <v>2426.1999999999998</v>
      </c>
      <c r="N26" s="199">
        <v>5998.7</v>
      </c>
      <c r="O26" s="198">
        <v>68.72</v>
      </c>
      <c r="P26" s="199">
        <v>151.09</v>
      </c>
      <c r="Q26" s="198">
        <v>0.94640000000000002</v>
      </c>
      <c r="R26" s="17">
        <v>0.78869999999999996</v>
      </c>
    </row>
    <row r="27" spans="2:18" x14ac:dyDescent="0.3">
      <c r="B27" s="185">
        <v>45622</v>
      </c>
      <c r="C27" s="193">
        <v>88.66</v>
      </c>
      <c r="D27" s="194">
        <v>4.883</v>
      </c>
      <c r="E27" s="195">
        <v>95.825000000000003</v>
      </c>
      <c r="F27" s="196">
        <v>4.3380000000000001</v>
      </c>
      <c r="G27" s="195">
        <v>95.677999999999997</v>
      </c>
      <c r="H27" s="196">
        <v>0.82699999999999996</v>
      </c>
      <c r="I27" s="195">
        <v>82.796875</v>
      </c>
      <c r="J27" s="196">
        <v>4.2539999999999996</v>
      </c>
      <c r="K27" s="197">
        <v>77.67</v>
      </c>
      <c r="L27" s="198">
        <v>95.462000000000003</v>
      </c>
      <c r="M27" s="199">
        <v>2424.3000000000002</v>
      </c>
      <c r="N27" s="199">
        <v>6021.6</v>
      </c>
      <c r="O27" s="198">
        <v>68.77</v>
      </c>
      <c r="P27" s="199">
        <v>153.08000000000001</v>
      </c>
      <c r="Q27" s="198">
        <v>0.95340000000000003</v>
      </c>
      <c r="R27" s="17">
        <v>0.79559999999999997</v>
      </c>
    </row>
    <row r="28" spans="2:18" x14ac:dyDescent="0.3">
      <c r="B28" s="185">
        <v>45621</v>
      </c>
      <c r="C28" s="193">
        <v>88.888999999999996</v>
      </c>
      <c r="D28" s="194">
        <v>4.8419999999999996</v>
      </c>
      <c r="E28" s="195">
        <v>95.918000000000006</v>
      </c>
      <c r="F28" s="196">
        <v>4.3040000000000003</v>
      </c>
      <c r="G28" s="195">
        <v>95.65</v>
      </c>
      <c r="H28" s="196">
        <v>0.83099999999999996</v>
      </c>
      <c r="I28" s="195">
        <v>82.9453125</v>
      </c>
      <c r="J28" s="196">
        <v>4.2249999999999996</v>
      </c>
      <c r="K28" s="197">
        <v>77.707999999999998</v>
      </c>
      <c r="L28" s="198">
        <v>95.406999999999996</v>
      </c>
      <c r="M28" s="199">
        <v>2442</v>
      </c>
      <c r="N28" s="199">
        <v>5987.4</v>
      </c>
      <c r="O28" s="198">
        <v>68.94</v>
      </c>
      <c r="P28" s="199">
        <v>154.22999999999999</v>
      </c>
      <c r="Q28" s="198">
        <v>0.95279999999999998</v>
      </c>
      <c r="R28" s="17">
        <v>0.79569999999999996</v>
      </c>
    </row>
    <row r="29" spans="2:18" x14ac:dyDescent="0.3">
      <c r="B29" s="185">
        <v>45618</v>
      </c>
      <c r="C29" s="193">
        <v>88.138000000000005</v>
      </c>
      <c r="D29" s="194">
        <v>4.9749999999999996</v>
      </c>
      <c r="E29" s="195">
        <v>95.591999999999999</v>
      </c>
      <c r="F29" s="196">
        <v>4.4180000000000001</v>
      </c>
      <c r="G29" s="195">
        <v>95.555999999999997</v>
      </c>
      <c r="H29" s="196">
        <v>0.84499999999999997</v>
      </c>
      <c r="I29" s="195">
        <v>82.28125</v>
      </c>
      <c r="J29" s="196">
        <v>4.3479999999999999</v>
      </c>
      <c r="K29" s="197">
        <v>77.534999999999997</v>
      </c>
      <c r="L29" s="198">
        <v>95.248999999999995</v>
      </c>
      <c r="M29" s="199">
        <v>2406.6999999999998</v>
      </c>
      <c r="N29" s="199">
        <v>5969.3</v>
      </c>
      <c r="O29" s="198">
        <v>71.239999999999995</v>
      </c>
      <c r="P29" s="199">
        <v>154.78</v>
      </c>
      <c r="Q29" s="198">
        <v>0.95989999999999998</v>
      </c>
      <c r="R29" s="17">
        <v>0.79810000000000003</v>
      </c>
    </row>
    <row r="30" spans="2:18" x14ac:dyDescent="0.3">
      <c r="B30" s="185">
        <v>45617</v>
      </c>
      <c r="C30" s="193">
        <v>88.034000000000006</v>
      </c>
      <c r="D30" s="194">
        <v>4.992</v>
      </c>
      <c r="E30" s="195">
        <v>95.558000000000007</v>
      </c>
      <c r="F30" s="196">
        <v>4.4260000000000002</v>
      </c>
      <c r="G30" s="195">
        <v>95.525000000000006</v>
      </c>
      <c r="H30" s="196">
        <v>0.84899999999999998</v>
      </c>
      <c r="I30" s="195">
        <v>82.1328125</v>
      </c>
      <c r="J30" s="196">
        <v>4.3730000000000002</v>
      </c>
      <c r="K30" s="197">
        <v>77.218999999999994</v>
      </c>
      <c r="L30" s="198">
        <v>94.742999999999995</v>
      </c>
      <c r="M30" s="199">
        <v>2364</v>
      </c>
      <c r="N30" s="199">
        <v>5948.7</v>
      </c>
      <c r="O30" s="198">
        <v>70.099999999999994</v>
      </c>
      <c r="P30" s="199">
        <v>154.54</v>
      </c>
      <c r="Q30" s="198">
        <v>0.95469999999999999</v>
      </c>
      <c r="R30" s="17">
        <v>0.79430000000000001</v>
      </c>
    </row>
    <row r="31" spans="2:18" x14ac:dyDescent="0.3">
      <c r="B31" s="185">
        <v>45616</v>
      </c>
      <c r="C31" s="193">
        <v>88.119</v>
      </c>
      <c r="D31" s="194">
        <v>4.976</v>
      </c>
      <c r="E31" s="195">
        <v>95.644000000000005</v>
      </c>
      <c r="F31" s="196">
        <v>4.3949999999999996</v>
      </c>
      <c r="G31" s="195">
        <v>95.662000000000006</v>
      </c>
      <c r="H31" s="196">
        <v>0.82799999999999996</v>
      </c>
      <c r="I31" s="195">
        <v>82.203125</v>
      </c>
      <c r="J31" s="196">
        <v>4.3579999999999997</v>
      </c>
      <c r="K31" s="197">
        <v>77.072999999999993</v>
      </c>
      <c r="L31" s="198">
        <v>94.64</v>
      </c>
      <c r="M31" s="199">
        <v>2325.5</v>
      </c>
      <c r="N31" s="199">
        <v>5917.1</v>
      </c>
      <c r="O31" s="198">
        <v>68.87</v>
      </c>
      <c r="P31" s="199">
        <v>155.44</v>
      </c>
      <c r="Q31" s="198">
        <v>0.94840000000000002</v>
      </c>
      <c r="R31" s="17">
        <v>0.79039999999999999</v>
      </c>
    </row>
    <row r="32" spans="2:18" x14ac:dyDescent="0.3">
      <c r="B32" s="185">
        <v>45615</v>
      </c>
      <c r="C32" s="193">
        <v>88.248999999999995</v>
      </c>
      <c r="D32" s="194">
        <v>4.952</v>
      </c>
      <c r="E32" s="195">
        <v>95.692999999999998</v>
      </c>
      <c r="F32" s="196">
        <v>4.3760000000000003</v>
      </c>
      <c r="G32" s="195">
        <v>95.725999999999999</v>
      </c>
      <c r="H32" s="196">
        <v>0.81799999999999995</v>
      </c>
      <c r="I32" s="195">
        <v>82.28125</v>
      </c>
      <c r="J32" s="196">
        <v>4.343</v>
      </c>
      <c r="K32" s="197">
        <v>77.14</v>
      </c>
      <c r="L32" s="198">
        <v>94.793000000000006</v>
      </c>
      <c r="M32" s="199">
        <v>2324.8000000000002</v>
      </c>
      <c r="N32" s="199">
        <v>5917</v>
      </c>
      <c r="O32" s="198">
        <v>69.39</v>
      </c>
      <c r="P32" s="199">
        <v>154.66</v>
      </c>
      <c r="Q32" s="198">
        <v>0.94379999999999997</v>
      </c>
      <c r="R32" s="17">
        <v>0.78849999999999998</v>
      </c>
    </row>
    <row r="33" spans="2:18" x14ac:dyDescent="0.3">
      <c r="B33" s="185">
        <v>45614</v>
      </c>
      <c r="C33" s="193">
        <v>88.370999999999995</v>
      </c>
      <c r="D33" s="194">
        <v>4.9290000000000003</v>
      </c>
      <c r="E33" s="195">
        <v>95.671999999999997</v>
      </c>
      <c r="F33" s="196">
        <v>4.3819999999999997</v>
      </c>
      <c r="G33" s="195">
        <v>95.671999999999997</v>
      </c>
      <c r="H33" s="196">
        <v>0.82599999999999996</v>
      </c>
      <c r="I33" s="195">
        <v>82.1796875</v>
      </c>
      <c r="J33" s="196">
        <v>4.3600000000000003</v>
      </c>
      <c r="K33" s="197">
        <v>76.972999999999999</v>
      </c>
      <c r="L33" s="198">
        <v>94.668000000000006</v>
      </c>
      <c r="M33" s="199">
        <v>2306.3000000000002</v>
      </c>
      <c r="N33" s="199">
        <v>5893.6</v>
      </c>
      <c r="O33" s="198">
        <v>69.16</v>
      </c>
      <c r="P33" s="199">
        <v>154.66</v>
      </c>
      <c r="Q33" s="198">
        <v>0.94350000000000001</v>
      </c>
      <c r="R33" s="17">
        <v>0.78869999999999996</v>
      </c>
    </row>
    <row r="34" spans="2:18" x14ac:dyDescent="0.3">
      <c r="B34" s="185">
        <v>45611</v>
      </c>
      <c r="C34" s="193">
        <v>88.259</v>
      </c>
      <c r="D34" s="194">
        <v>4.9489999999999998</v>
      </c>
      <c r="E34" s="195">
        <v>95.593000000000004</v>
      </c>
      <c r="F34" s="196">
        <v>4.4089999999999998</v>
      </c>
      <c r="G34" s="195">
        <v>95.677000000000007</v>
      </c>
      <c r="H34" s="196">
        <v>0.82499999999999996</v>
      </c>
      <c r="I34" s="195">
        <v>82.0078125</v>
      </c>
      <c r="J34" s="196">
        <v>4.3920000000000003</v>
      </c>
      <c r="K34" s="197">
        <v>76.962000000000003</v>
      </c>
      <c r="L34" s="198">
        <v>94.766000000000005</v>
      </c>
      <c r="M34" s="199">
        <v>2303.8000000000002</v>
      </c>
      <c r="N34" s="199">
        <v>5870.6</v>
      </c>
      <c r="O34" s="198">
        <v>67.02</v>
      </c>
      <c r="P34" s="199">
        <v>154.30000000000001</v>
      </c>
      <c r="Q34" s="198">
        <v>0.94879999999999998</v>
      </c>
      <c r="R34" s="17">
        <v>0.79249999999999998</v>
      </c>
    </row>
    <row r="35" spans="2:18" x14ac:dyDescent="0.3">
      <c r="B35" s="185">
        <v>45610</v>
      </c>
      <c r="C35" s="193">
        <v>87.843000000000004</v>
      </c>
      <c r="D35" s="194">
        <v>5.0209999999999999</v>
      </c>
      <c r="E35" s="195">
        <v>95.278999999999996</v>
      </c>
      <c r="F35" s="196">
        <v>4.5149999999999997</v>
      </c>
      <c r="G35" s="195">
        <v>95.792000000000002</v>
      </c>
      <c r="H35" s="196">
        <v>0.80700000000000005</v>
      </c>
      <c r="I35" s="195">
        <v>81.953125</v>
      </c>
      <c r="J35" s="196">
        <v>4.3979999999999997</v>
      </c>
      <c r="K35" s="197">
        <v>76.873000000000005</v>
      </c>
      <c r="L35" s="198">
        <v>94.825000000000003</v>
      </c>
      <c r="M35" s="199">
        <v>2336.9</v>
      </c>
      <c r="N35" s="199">
        <v>5949.2</v>
      </c>
      <c r="O35" s="198">
        <v>68.7</v>
      </c>
      <c r="P35" s="199">
        <v>156.27000000000001</v>
      </c>
      <c r="Q35" s="198">
        <v>0.94969999999999999</v>
      </c>
      <c r="R35" s="17">
        <v>0.78949999999999998</v>
      </c>
    </row>
    <row r="36" spans="2:18" x14ac:dyDescent="0.3">
      <c r="B36" s="185">
        <v>45609</v>
      </c>
      <c r="C36" s="193">
        <v>88.141000000000005</v>
      </c>
      <c r="D36" s="194">
        <v>4.9669999999999996</v>
      </c>
      <c r="E36" s="195">
        <v>95.540999999999997</v>
      </c>
      <c r="F36" s="196">
        <v>4.4219999999999997</v>
      </c>
      <c r="G36" s="195">
        <v>95.87</v>
      </c>
      <c r="H36" s="196">
        <v>0.79500000000000004</v>
      </c>
      <c r="I36" s="195">
        <v>81.9375</v>
      </c>
      <c r="J36" s="196">
        <v>4.4000000000000004</v>
      </c>
      <c r="K36" s="197">
        <v>76.638999999999996</v>
      </c>
      <c r="L36" s="198">
        <v>94.206000000000003</v>
      </c>
      <c r="M36" s="199">
        <v>2369.4</v>
      </c>
      <c r="N36" s="199">
        <v>5985.4</v>
      </c>
      <c r="O36" s="198">
        <v>68.430000000000007</v>
      </c>
      <c r="P36" s="199">
        <v>155.46</v>
      </c>
      <c r="Q36" s="198">
        <v>0.9466</v>
      </c>
      <c r="R36" s="17">
        <v>0.78690000000000004</v>
      </c>
    </row>
    <row r="37" spans="2:18" x14ac:dyDescent="0.3">
      <c r="B37" s="185">
        <v>45608</v>
      </c>
      <c r="C37" s="193">
        <v>88.263000000000005</v>
      </c>
      <c r="D37" s="194">
        <v>4.9450000000000003</v>
      </c>
      <c r="E37" s="195">
        <v>95.53</v>
      </c>
      <c r="F37" s="196">
        <v>4.4249999999999998</v>
      </c>
      <c r="G37" s="195">
        <v>96.135999999999996</v>
      </c>
      <c r="H37" s="196">
        <v>0.755</v>
      </c>
      <c r="I37" s="195">
        <v>81.9609375</v>
      </c>
      <c r="J37" s="196">
        <v>4.3949999999999996</v>
      </c>
      <c r="K37" s="197">
        <v>76.73</v>
      </c>
      <c r="L37" s="198">
        <v>94.171999999999997</v>
      </c>
      <c r="M37" s="199">
        <v>2391.8000000000002</v>
      </c>
      <c r="N37" s="199">
        <v>5984</v>
      </c>
      <c r="O37" s="198">
        <v>68.12</v>
      </c>
      <c r="P37" s="199">
        <v>154.61000000000001</v>
      </c>
      <c r="Q37" s="198">
        <v>0.94140000000000001</v>
      </c>
      <c r="R37" s="17">
        <v>0.78439999999999999</v>
      </c>
    </row>
    <row r="38" spans="2:18" x14ac:dyDescent="0.3">
      <c r="B38" s="185">
        <v>45604</v>
      </c>
      <c r="C38" s="193">
        <v>88.864999999999995</v>
      </c>
      <c r="D38" s="194">
        <v>4.8369999999999997</v>
      </c>
      <c r="E38" s="195">
        <v>95.92</v>
      </c>
      <c r="F38" s="196">
        <v>4.2869999999999999</v>
      </c>
      <c r="G38" s="195">
        <v>96.206999999999994</v>
      </c>
      <c r="H38" s="196">
        <v>0.74399999999999999</v>
      </c>
      <c r="I38" s="195">
        <v>82.65625</v>
      </c>
      <c r="J38" s="196">
        <v>4.2640000000000002</v>
      </c>
      <c r="K38" s="197">
        <v>77.099999999999994</v>
      </c>
      <c r="L38" s="198">
        <v>94.082999999999998</v>
      </c>
      <c r="M38" s="199">
        <v>2399.6</v>
      </c>
      <c r="N38" s="199">
        <v>5995.5</v>
      </c>
      <c r="O38" s="198">
        <v>70.38</v>
      </c>
      <c r="P38" s="199">
        <v>152.63999999999999</v>
      </c>
      <c r="Q38" s="198">
        <v>0.93300000000000005</v>
      </c>
      <c r="R38" s="17">
        <v>0.77400000000000002</v>
      </c>
    </row>
    <row r="39" spans="2:18" x14ac:dyDescent="0.3">
      <c r="B39" s="185">
        <v>45603</v>
      </c>
      <c r="C39" s="193">
        <v>88.816999999999993</v>
      </c>
      <c r="D39" s="194">
        <v>4.843</v>
      </c>
      <c r="E39" s="195">
        <v>95.899000000000001</v>
      </c>
      <c r="F39" s="196">
        <v>4.2889999999999997</v>
      </c>
      <c r="G39" s="195">
        <v>96.215999999999994</v>
      </c>
      <c r="H39" s="196">
        <v>0.74199999999999999</v>
      </c>
      <c r="I39" s="195">
        <v>82.625</v>
      </c>
      <c r="J39" s="196">
        <v>4.266</v>
      </c>
      <c r="K39" s="197">
        <v>76.772999999999996</v>
      </c>
      <c r="L39" s="198">
        <v>93.665000000000006</v>
      </c>
      <c r="M39" s="199">
        <v>2382.6999999999998</v>
      </c>
      <c r="N39" s="199">
        <v>5973.1</v>
      </c>
      <c r="O39" s="198">
        <v>72.36</v>
      </c>
      <c r="P39" s="199">
        <v>152.94</v>
      </c>
      <c r="Q39" s="198">
        <v>0.92549999999999999</v>
      </c>
      <c r="R39" s="17">
        <v>0.77</v>
      </c>
    </row>
    <row r="40" spans="2:18" x14ac:dyDescent="0.3">
      <c r="B40" s="185">
        <v>45602</v>
      </c>
      <c r="C40" s="193">
        <v>88.131</v>
      </c>
      <c r="D40" s="194">
        <v>4.9640000000000004</v>
      </c>
      <c r="E40" s="195">
        <v>95.668999999999997</v>
      </c>
      <c r="F40" s="196">
        <v>4.3680000000000003</v>
      </c>
      <c r="G40" s="195">
        <v>96.39</v>
      </c>
      <c r="H40" s="196">
        <v>0.71599999999999997</v>
      </c>
      <c r="I40" s="195">
        <v>81.9765625</v>
      </c>
      <c r="J40" s="196">
        <v>4.3849999999999998</v>
      </c>
      <c r="K40" s="197">
        <v>76.415000000000006</v>
      </c>
      <c r="L40" s="198">
        <v>93.7</v>
      </c>
      <c r="M40" s="199">
        <v>2392.9</v>
      </c>
      <c r="N40" s="199">
        <v>5929</v>
      </c>
      <c r="O40" s="198">
        <v>71.69</v>
      </c>
      <c r="P40" s="199">
        <v>154.63</v>
      </c>
      <c r="Q40" s="198">
        <v>0.93200000000000005</v>
      </c>
      <c r="R40" s="17">
        <v>0.77639999999999998</v>
      </c>
    </row>
    <row r="41" spans="2:18" x14ac:dyDescent="0.3">
      <c r="B41" s="185">
        <v>45601</v>
      </c>
      <c r="C41" s="193">
        <v>88.734999999999999</v>
      </c>
      <c r="D41" s="194">
        <v>4.8559999999999999</v>
      </c>
      <c r="E41" s="195">
        <v>95.884</v>
      </c>
      <c r="F41" s="196">
        <v>4.2919999999999998</v>
      </c>
      <c r="G41" s="195">
        <v>96.659000000000006</v>
      </c>
      <c r="H41" s="196">
        <v>0.67600000000000005</v>
      </c>
      <c r="I41" s="195">
        <v>82.8203125</v>
      </c>
      <c r="J41" s="196">
        <v>4.2270000000000003</v>
      </c>
      <c r="K41" s="197">
        <v>76.543000000000006</v>
      </c>
      <c r="L41" s="198">
        <v>93.992000000000004</v>
      </c>
      <c r="M41" s="199">
        <v>2260.8000000000002</v>
      </c>
      <c r="N41" s="199">
        <v>5782.8</v>
      </c>
      <c r="O41" s="198">
        <v>71.989999999999995</v>
      </c>
      <c r="P41" s="199">
        <v>151.62</v>
      </c>
      <c r="Q41" s="198">
        <v>0.91490000000000005</v>
      </c>
      <c r="R41" s="17">
        <v>0.76670000000000005</v>
      </c>
    </row>
    <row r="42" spans="2:18" x14ac:dyDescent="0.3">
      <c r="B42" s="185">
        <v>45600</v>
      </c>
      <c r="C42" s="193">
        <v>88.572999999999993</v>
      </c>
      <c r="D42" s="194">
        <v>4.8849999999999998</v>
      </c>
      <c r="E42" s="195">
        <v>95.870999999999995</v>
      </c>
      <c r="F42" s="196">
        <v>4.2960000000000003</v>
      </c>
      <c r="G42" s="195">
        <v>96.578000000000003</v>
      </c>
      <c r="H42" s="196">
        <v>0.68799999999999994</v>
      </c>
      <c r="I42" s="195">
        <v>82.765625</v>
      </c>
      <c r="J42" s="196">
        <v>4.2359999999999998</v>
      </c>
      <c r="K42" s="197">
        <v>76.965000000000003</v>
      </c>
      <c r="L42" s="198">
        <v>94.063000000000002</v>
      </c>
      <c r="M42" s="199">
        <v>2219</v>
      </c>
      <c r="N42" s="199">
        <v>5712.7</v>
      </c>
      <c r="O42" s="198">
        <v>71.47</v>
      </c>
      <c r="P42" s="199">
        <v>152.13</v>
      </c>
      <c r="Q42" s="198">
        <v>0.91930000000000001</v>
      </c>
      <c r="R42" s="17">
        <v>0.77180000000000004</v>
      </c>
    </row>
    <row r="43" spans="2:18" x14ac:dyDescent="0.3">
      <c r="B43" s="185">
        <v>45597</v>
      </c>
      <c r="C43" s="193">
        <v>88.1</v>
      </c>
      <c r="D43" s="194">
        <v>4.968</v>
      </c>
      <c r="E43" s="195">
        <v>95.718000000000004</v>
      </c>
      <c r="F43" s="196">
        <v>4.3479999999999999</v>
      </c>
      <c r="G43" s="195">
        <v>96.576999999999998</v>
      </c>
      <c r="H43" s="196">
        <v>0.68799999999999994</v>
      </c>
      <c r="I43" s="195">
        <v>82.2421875</v>
      </c>
      <c r="J43" s="196">
        <v>4.3319999999999999</v>
      </c>
      <c r="K43" s="197">
        <v>76.962999999999994</v>
      </c>
      <c r="L43" s="198">
        <v>93.998000000000005</v>
      </c>
      <c r="M43" s="199">
        <v>2210.1</v>
      </c>
      <c r="N43" s="199">
        <v>5728.8</v>
      </c>
      <c r="O43" s="198">
        <v>69.489999999999995</v>
      </c>
      <c r="P43" s="199">
        <v>153.01</v>
      </c>
      <c r="Q43" s="198">
        <v>0.92300000000000004</v>
      </c>
      <c r="R43" s="17">
        <v>0.77380000000000004</v>
      </c>
    </row>
    <row r="44" spans="2:18" x14ac:dyDescent="0.3">
      <c r="B44" s="185">
        <v>45596</v>
      </c>
      <c r="C44" s="193">
        <v>88.525999999999996</v>
      </c>
      <c r="D44" s="194">
        <v>4.8899999999999997</v>
      </c>
      <c r="E44" s="195">
        <v>95.917000000000002</v>
      </c>
      <c r="F44" s="196">
        <v>4.2750000000000004</v>
      </c>
      <c r="G44" s="195">
        <v>96.558000000000007</v>
      </c>
      <c r="H44" s="196">
        <v>0.69</v>
      </c>
      <c r="I44" s="195">
        <v>82.6953125</v>
      </c>
      <c r="J44" s="196">
        <v>4.2450000000000001</v>
      </c>
      <c r="K44" s="197">
        <v>76.935000000000002</v>
      </c>
      <c r="L44" s="198">
        <v>94.176000000000002</v>
      </c>
      <c r="M44" s="199">
        <v>2196.6999999999998</v>
      </c>
      <c r="N44" s="199">
        <v>5705.5</v>
      </c>
      <c r="O44" s="198">
        <v>69.260000000000005</v>
      </c>
      <c r="P44" s="199">
        <v>152.03</v>
      </c>
      <c r="Q44" s="198">
        <v>0.91879999999999995</v>
      </c>
      <c r="R44" s="17">
        <v>0.7752</v>
      </c>
    </row>
    <row r="45" spans="2:18" x14ac:dyDescent="0.3">
      <c r="B45" s="185">
        <v>45595</v>
      </c>
      <c r="C45" s="193">
        <v>88.611000000000004</v>
      </c>
      <c r="D45" s="194">
        <v>4.875</v>
      </c>
      <c r="E45" s="195">
        <v>95.897999999999996</v>
      </c>
      <c r="F45" s="196">
        <v>4.282</v>
      </c>
      <c r="G45" s="195">
        <v>96.516000000000005</v>
      </c>
      <c r="H45" s="196">
        <v>0.69599999999999995</v>
      </c>
      <c r="I45" s="195">
        <v>82.6953125</v>
      </c>
      <c r="J45" s="196">
        <v>4.2439999999999998</v>
      </c>
      <c r="K45" s="197">
        <v>77.423000000000002</v>
      </c>
      <c r="L45" s="198">
        <v>94.296999999999997</v>
      </c>
      <c r="M45" s="199">
        <v>2233</v>
      </c>
      <c r="N45" s="199">
        <v>5813.7</v>
      </c>
      <c r="O45" s="198">
        <v>68.61</v>
      </c>
      <c r="P45" s="199">
        <v>153.41999999999999</v>
      </c>
      <c r="Q45" s="198">
        <v>0.92120000000000002</v>
      </c>
      <c r="R45" s="17">
        <v>0.77149999999999996</v>
      </c>
    </row>
    <row r="46" spans="2:18" x14ac:dyDescent="0.3">
      <c r="B46" s="185">
        <v>45594</v>
      </c>
      <c r="C46" s="193">
        <v>88.918000000000006</v>
      </c>
      <c r="D46" s="194">
        <v>4.8209999999999997</v>
      </c>
      <c r="E46" s="195">
        <v>96.122</v>
      </c>
      <c r="F46" s="196">
        <v>4.2030000000000003</v>
      </c>
      <c r="G46" s="195">
        <v>96.393000000000001</v>
      </c>
      <c r="H46" s="196">
        <v>0.71399999999999997</v>
      </c>
      <c r="I46" s="195">
        <v>83.0546875</v>
      </c>
      <c r="J46" s="196">
        <v>4.1769999999999996</v>
      </c>
      <c r="K46" s="197">
        <v>77.578000000000003</v>
      </c>
      <c r="L46" s="198">
        <v>94.832999999999998</v>
      </c>
      <c r="M46" s="199">
        <v>2238.1</v>
      </c>
      <c r="N46" s="199">
        <v>5832.9</v>
      </c>
      <c r="O46" s="198">
        <v>67.209999999999994</v>
      </c>
      <c r="P46" s="199">
        <v>153.36000000000001</v>
      </c>
      <c r="Q46" s="198">
        <v>0.92430000000000001</v>
      </c>
      <c r="R46" s="17">
        <v>0.76829999999999998</v>
      </c>
    </row>
    <row r="47" spans="2:18" x14ac:dyDescent="0.3">
      <c r="B47" s="185">
        <v>45593</v>
      </c>
      <c r="C47" s="193">
        <v>88.757000000000005</v>
      </c>
      <c r="D47" s="194">
        <v>4.8479999999999999</v>
      </c>
      <c r="E47" s="195">
        <v>96.028999999999996</v>
      </c>
      <c r="F47" s="196">
        <v>4.234</v>
      </c>
      <c r="G47" s="195">
        <v>96.405000000000001</v>
      </c>
      <c r="H47" s="196">
        <v>0.71199999999999997</v>
      </c>
      <c r="I47" s="195">
        <v>82.84375</v>
      </c>
      <c r="J47" s="196">
        <v>4.2140000000000004</v>
      </c>
      <c r="K47" s="197">
        <v>77.906999999999996</v>
      </c>
      <c r="L47" s="198">
        <v>95.320999999999998</v>
      </c>
      <c r="M47" s="199">
        <v>2244.1</v>
      </c>
      <c r="N47" s="199">
        <v>5823.5</v>
      </c>
      <c r="O47" s="198">
        <v>67.38</v>
      </c>
      <c r="P47" s="199">
        <v>153.29</v>
      </c>
      <c r="Q47" s="198">
        <v>0.92490000000000006</v>
      </c>
      <c r="R47" s="17">
        <v>0.77090000000000003</v>
      </c>
    </row>
    <row r="48" spans="2:18" x14ac:dyDescent="0.3">
      <c r="B48" s="185">
        <v>45590</v>
      </c>
      <c r="C48" s="193">
        <v>88.844999999999999</v>
      </c>
      <c r="D48" s="194">
        <v>4.8319999999999999</v>
      </c>
      <c r="E48" s="195">
        <v>96.204999999999998</v>
      </c>
      <c r="F48" s="196">
        <v>4.173</v>
      </c>
      <c r="G48" s="195">
        <v>96.54</v>
      </c>
      <c r="H48" s="196">
        <v>0.69199999999999995</v>
      </c>
      <c r="I48" s="195">
        <v>83.1015625</v>
      </c>
      <c r="J48" s="196">
        <v>4.1660000000000004</v>
      </c>
      <c r="K48" s="197">
        <v>78.034999999999997</v>
      </c>
      <c r="L48" s="198">
        <v>95.183999999999997</v>
      </c>
      <c r="M48" s="199">
        <v>2208</v>
      </c>
      <c r="N48" s="199">
        <v>5808.1</v>
      </c>
      <c r="O48" s="198">
        <v>71.78</v>
      </c>
      <c r="P48" s="199">
        <v>152.31</v>
      </c>
      <c r="Q48" s="198">
        <v>0.92630000000000001</v>
      </c>
      <c r="R48" s="17">
        <v>0.77149999999999996</v>
      </c>
    </row>
    <row r="49" spans="2:18" x14ac:dyDescent="0.3">
      <c r="B49" s="185">
        <v>45589</v>
      </c>
      <c r="C49" s="193">
        <v>88.959000000000003</v>
      </c>
      <c r="D49" s="194">
        <v>4.8099999999999996</v>
      </c>
      <c r="E49" s="195">
        <v>96.277000000000001</v>
      </c>
      <c r="F49" s="196">
        <v>4.1449999999999996</v>
      </c>
      <c r="G49" s="195">
        <v>96.481999999999999</v>
      </c>
      <c r="H49" s="196">
        <v>0.7</v>
      </c>
      <c r="I49" s="195">
        <v>83.2421875</v>
      </c>
      <c r="J49" s="196">
        <v>4.1369999999999996</v>
      </c>
      <c r="K49" s="197">
        <v>78.007999999999996</v>
      </c>
      <c r="L49" s="198">
        <v>95.444999999999993</v>
      </c>
      <c r="M49" s="199">
        <v>2218.9</v>
      </c>
      <c r="N49" s="199">
        <v>5809.9</v>
      </c>
      <c r="O49" s="198">
        <v>70.19</v>
      </c>
      <c r="P49" s="199">
        <v>151.83000000000001</v>
      </c>
      <c r="Q49" s="198">
        <v>0.92359999999999998</v>
      </c>
      <c r="R49" s="17">
        <v>0.77070000000000005</v>
      </c>
    </row>
    <row r="50" spans="2:18" x14ac:dyDescent="0.3">
      <c r="B50" s="185">
        <v>45588</v>
      </c>
      <c r="C50" s="193">
        <v>88.76</v>
      </c>
      <c r="D50" s="194">
        <v>4.8440000000000003</v>
      </c>
      <c r="E50" s="195">
        <v>96.197999999999993</v>
      </c>
      <c r="F50" s="196">
        <v>4.1710000000000003</v>
      </c>
      <c r="G50" s="195">
        <v>96.311000000000007</v>
      </c>
      <c r="H50" s="196">
        <v>0.72499999999999998</v>
      </c>
      <c r="I50" s="195">
        <v>83.09375</v>
      </c>
      <c r="J50" s="196">
        <v>4.1630000000000003</v>
      </c>
      <c r="K50" s="197">
        <v>78.221999999999994</v>
      </c>
      <c r="L50" s="198">
        <v>95.128</v>
      </c>
      <c r="M50" s="199">
        <v>2213.8000000000002</v>
      </c>
      <c r="N50" s="199">
        <v>5797.4</v>
      </c>
      <c r="O50" s="198">
        <v>70.77</v>
      </c>
      <c r="P50" s="199">
        <v>152.76</v>
      </c>
      <c r="Q50" s="198">
        <v>0.92749999999999999</v>
      </c>
      <c r="R50" s="17">
        <v>0.77390000000000003</v>
      </c>
    </row>
    <row r="51" spans="2:18" x14ac:dyDescent="0.3">
      <c r="B51" s="185">
        <v>45587</v>
      </c>
      <c r="C51" s="193">
        <v>89.284999999999997</v>
      </c>
      <c r="D51" s="194">
        <v>4.7519999999999998</v>
      </c>
      <c r="E51" s="195">
        <v>96.418999999999997</v>
      </c>
      <c r="F51" s="196">
        <v>4.0940000000000003</v>
      </c>
      <c r="G51" s="195">
        <v>96.343999999999994</v>
      </c>
      <c r="H51" s="196">
        <v>0.72</v>
      </c>
      <c r="I51" s="195">
        <v>83.3359375</v>
      </c>
      <c r="J51" s="196">
        <v>4.1180000000000003</v>
      </c>
      <c r="K51" s="197">
        <v>78.394999999999996</v>
      </c>
      <c r="L51" s="198">
        <v>94.807000000000002</v>
      </c>
      <c r="M51" s="199">
        <v>2231.5</v>
      </c>
      <c r="N51" s="199">
        <v>5851.2</v>
      </c>
      <c r="O51" s="198">
        <v>72.09</v>
      </c>
      <c r="P51" s="199">
        <v>151.08000000000001</v>
      </c>
      <c r="Q51" s="198">
        <v>0.92600000000000005</v>
      </c>
      <c r="R51" s="17">
        <v>0.7702</v>
      </c>
    </row>
    <row r="52" spans="2:18" x14ac:dyDescent="0.3">
      <c r="B52" s="185">
        <v>45586</v>
      </c>
      <c r="C52" s="193">
        <v>89.364000000000004</v>
      </c>
      <c r="D52" s="194">
        <v>4.7370000000000001</v>
      </c>
      <c r="E52" s="195">
        <v>96.414000000000001</v>
      </c>
      <c r="F52" s="196">
        <v>4.0949999999999998</v>
      </c>
      <c r="G52" s="195">
        <v>96.463999999999999</v>
      </c>
      <c r="H52" s="196">
        <v>0.70199999999999996</v>
      </c>
      <c r="I52" s="195">
        <v>83.40625</v>
      </c>
      <c r="J52" s="196">
        <v>4.1040000000000001</v>
      </c>
      <c r="K52" s="197">
        <v>78.542000000000002</v>
      </c>
      <c r="L52" s="198">
        <v>95.156000000000006</v>
      </c>
      <c r="M52" s="199">
        <v>2239.6999999999998</v>
      </c>
      <c r="N52" s="199">
        <v>5854</v>
      </c>
      <c r="O52" s="198">
        <v>70.56</v>
      </c>
      <c r="P52" s="199">
        <v>150.84</v>
      </c>
      <c r="Q52" s="198">
        <v>0.92459999999999998</v>
      </c>
      <c r="R52" s="17">
        <v>0.77010000000000001</v>
      </c>
    </row>
    <row r="53" spans="2:18" x14ac:dyDescent="0.3">
      <c r="B53" s="185">
        <v>45583</v>
      </c>
      <c r="C53" s="193">
        <v>90.066000000000003</v>
      </c>
      <c r="D53" s="194">
        <v>4.6150000000000002</v>
      </c>
      <c r="E53" s="195">
        <v>96.864000000000004</v>
      </c>
      <c r="F53" s="196">
        <v>3.9409999999999998</v>
      </c>
      <c r="G53" s="195">
        <v>96.388000000000005</v>
      </c>
      <c r="H53" s="196">
        <v>0.71299999999999997</v>
      </c>
      <c r="I53" s="195">
        <v>84.0234375</v>
      </c>
      <c r="J53" s="196">
        <v>3.9910000000000001</v>
      </c>
      <c r="K53" s="197">
        <v>78.873999999999995</v>
      </c>
      <c r="L53" s="198">
        <v>96.218999999999994</v>
      </c>
      <c r="M53" s="199">
        <v>2276.1</v>
      </c>
      <c r="N53" s="199">
        <v>5864.7</v>
      </c>
      <c r="O53" s="198">
        <v>69.22</v>
      </c>
      <c r="P53" s="199">
        <v>149.53</v>
      </c>
      <c r="Q53" s="198">
        <v>0.92020000000000002</v>
      </c>
      <c r="R53" s="17">
        <v>0.76619999999999999</v>
      </c>
    </row>
    <row r="54" spans="2:18" x14ac:dyDescent="0.3">
      <c r="B54" s="185">
        <v>45582</v>
      </c>
      <c r="C54" s="193">
        <v>90.108000000000004</v>
      </c>
      <c r="D54" s="194">
        <v>4.6059999999999999</v>
      </c>
      <c r="E54" s="195">
        <v>96.811000000000007</v>
      </c>
      <c r="F54" s="196">
        <v>3.9569999999999999</v>
      </c>
      <c r="G54" s="195">
        <v>96.465999999999994</v>
      </c>
      <c r="H54" s="196">
        <v>0.70099999999999996</v>
      </c>
      <c r="I54" s="195">
        <v>83.9296875</v>
      </c>
      <c r="J54" s="196">
        <v>4.0049999999999999</v>
      </c>
      <c r="K54" s="197">
        <v>78.643000000000001</v>
      </c>
      <c r="L54" s="198">
        <v>95.843000000000004</v>
      </c>
      <c r="M54" s="199">
        <v>2280.9</v>
      </c>
      <c r="N54" s="199">
        <v>5841.5</v>
      </c>
      <c r="O54" s="198">
        <v>70.67</v>
      </c>
      <c r="P54" s="199">
        <v>150.21</v>
      </c>
      <c r="Q54" s="198">
        <v>0.92330000000000001</v>
      </c>
      <c r="R54" s="17">
        <v>0.76859999999999995</v>
      </c>
    </row>
    <row r="55" spans="2:18" x14ac:dyDescent="0.3">
      <c r="B55" s="185">
        <v>45581</v>
      </c>
      <c r="C55" s="193">
        <v>90.334999999999994</v>
      </c>
      <c r="D55" s="194">
        <v>4.5670000000000002</v>
      </c>
      <c r="E55" s="195">
        <v>96.942999999999998</v>
      </c>
      <c r="F55" s="196">
        <v>3.911</v>
      </c>
      <c r="G55" s="195">
        <v>96.566999999999993</v>
      </c>
      <c r="H55" s="196">
        <v>0.68600000000000005</v>
      </c>
      <c r="I55" s="195">
        <v>84.3046875</v>
      </c>
      <c r="J55" s="196">
        <v>3.9369999999999998</v>
      </c>
      <c r="K55" s="197">
        <v>78.787000000000006</v>
      </c>
      <c r="L55" s="198">
        <v>95.825000000000003</v>
      </c>
      <c r="M55" s="199">
        <v>2286.6999999999998</v>
      </c>
      <c r="N55" s="199">
        <v>5842.5</v>
      </c>
      <c r="O55" s="198">
        <v>70.39</v>
      </c>
      <c r="P55" s="199">
        <v>149.63999999999999</v>
      </c>
      <c r="Q55" s="198">
        <v>0.92059999999999997</v>
      </c>
      <c r="R55" s="17">
        <v>0.76980000000000004</v>
      </c>
    </row>
    <row r="56" spans="2:18" x14ac:dyDescent="0.3">
      <c r="B56" s="185">
        <v>45580</v>
      </c>
      <c r="C56" s="193">
        <v>90.192999999999998</v>
      </c>
      <c r="D56" s="194">
        <v>4.5910000000000002</v>
      </c>
      <c r="E56" s="195">
        <v>96.96</v>
      </c>
      <c r="F56" s="196">
        <v>3.9049999999999998</v>
      </c>
      <c r="G56" s="195">
        <v>96.456999999999994</v>
      </c>
      <c r="H56" s="196">
        <v>0.70199999999999996</v>
      </c>
      <c r="I56" s="195">
        <v>84.21875</v>
      </c>
      <c r="J56" s="196">
        <v>3.9510000000000001</v>
      </c>
      <c r="K56" s="197">
        <v>78.248000000000005</v>
      </c>
      <c r="L56" s="198">
        <v>95.483000000000004</v>
      </c>
      <c r="M56" s="199">
        <v>2249.8000000000002</v>
      </c>
      <c r="N56" s="199">
        <v>5815.3</v>
      </c>
      <c r="O56" s="198">
        <v>70.58</v>
      </c>
      <c r="P56" s="199">
        <v>149.19999999999999</v>
      </c>
      <c r="Q56" s="198">
        <v>0.91800000000000004</v>
      </c>
      <c r="R56" s="17">
        <v>0.76490000000000002</v>
      </c>
    </row>
    <row r="57" spans="2:18" x14ac:dyDescent="0.3">
      <c r="B57" s="185">
        <v>45576</v>
      </c>
      <c r="C57" s="193">
        <v>89.861000000000004</v>
      </c>
      <c r="D57" s="194">
        <v>4.6470000000000002</v>
      </c>
      <c r="E57" s="195">
        <v>96.864999999999995</v>
      </c>
      <c r="F57" s="196">
        <v>3.9359999999999999</v>
      </c>
      <c r="G57" s="195">
        <v>96.543999999999997</v>
      </c>
      <c r="H57" s="196">
        <v>0.68899999999999995</v>
      </c>
      <c r="I57" s="195">
        <v>83.8671875</v>
      </c>
      <c r="J57" s="196">
        <v>4.0140000000000002</v>
      </c>
      <c r="K57" s="197">
        <v>77.977000000000004</v>
      </c>
      <c r="L57" s="198">
        <v>94.801000000000002</v>
      </c>
      <c r="M57" s="199">
        <v>2234.4</v>
      </c>
      <c r="N57" s="199">
        <v>5815</v>
      </c>
      <c r="O57" s="198">
        <v>75.56</v>
      </c>
      <c r="P57" s="199">
        <v>149.13</v>
      </c>
      <c r="Q57" s="198">
        <v>0.9143</v>
      </c>
      <c r="R57" s="17">
        <v>0.76529999999999998</v>
      </c>
    </row>
    <row r="58" spans="2:18" x14ac:dyDescent="0.3">
      <c r="B58" s="185">
        <v>45575</v>
      </c>
      <c r="C58" s="193">
        <v>89.975999999999999</v>
      </c>
      <c r="D58" s="194">
        <v>4.625</v>
      </c>
      <c r="E58" s="195">
        <v>96.861000000000004</v>
      </c>
      <c r="F58" s="196">
        <v>3.9340000000000002</v>
      </c>
      <c r="G58" s="195">
        <v>96.512</v>
      </c>
      <c r="H58" s="196">
        <v>0.69299999999999995</v>
      </c>
      <c r="I58" s="195">
        <v>84</v>
      </c>
      <c r="J58" s="196">
        <v>3.9860000000000002</v>
      </c>
      <c r="K58" s="197">
        <v>77.921999999999997</v>
      </c>
      <c r="L58" s="198">
        <v>94.980999999999995</v>
      </c>
      <c r="M58" s="199">
        <v>2188.4</v>
      </c>
      <c r="N58" s="199">
        <v>5780.1</v>
      </c>
      <c r="O58" s="198">
        <v>75.849999999999994</v>
      </c>
      <c r="P58" s="199">
        <v>148.57</v>
      </c>
      <c r="Q58" s="198">
        <v>0.91459999999999997</v>
      </c>
      <c r="R58" s="17">
        <v>0.76580000000000004</v>
      </c>
    </row>
    <row r="59" spans="2:18" x14ac:dyDescent="0.3">
      <c r="B59" s="185">
        <v>45574</v>
      </c>
      <c r="C59" s="193">
        <v>89.778000000000006</v>
      </c>
      <c r="D59" s="194">
        <v>4.6589999999999998</v>
      </c>
      <c r="E59" s="195">
        <v>96.721999999999994</v>
      </c>
      <c r="F59" s="196">
        <v>3.98</v>
      </c>
      <c r="G59" s="195">
        <v>96.688999999999993</v>
      </c>
      <c r="H59" s="196">
        <v>0.66700000000000004</v>
      </c>
      <c r="I59" s="195">
        <v>83.8984375</v>
      </c>
      <c r="J59" s="196">
        <v>4.0030000000000001</v>
      </c>
      <c r="K59" s="197">
        <v>78.067999999999998</v>
      </c>
      <c r="L59" s="198">
        <v>94.811999999999998</v>
      </c>
      <c r="M59" s="199">
        <v>2200.6</v>
      </c>
      <c r="N59" s="199">
        <v>5792</v>
      </c>
      <c r="O59" s="198">
        <v>73.239999999999995</v>
      </c>
      <c r="P59" s="199">
        <v>149.31</v>
      </c>
      <c r="Q59" s="198">
        <v>0.91410000000000002</v>
      </c>
      <c r="R59" s="17">
        <v>0.7651</v>
      </c>
    </row>
    <row r="60" spans="2:18" x14ac:dyDescent="0.3">
      <c r="B60" s="185">
        <v>45573</v>
      </c>
      <c r="C60" s="193">
        <v>90.159000000000006</v>
      </c>
      <c r="D60" s="194">
        <v>4.593</v>
      </c>
      <c r="E60" s="195">
        <v>96.977999999999994</v>
      </c>
      <c r="F60" s="196">
        <v>3.8929999999999998</v>
      </c>
      <c r="G60" s="195">
        <v>96.748999999999995</v>
      </c>
      <c r="H60" s="196">
        <v>0.65800000000000003</v>
      </c>
      <c r="I60" s="195">
        <v>84.28125</v>
      </c>
      <c r="J60" s="196">
        <v>3.9340000000000002</v>
      </c>
      <c r="K60" s="197">
        <v>78.033000000000001</v>
      </c>
      <c r="L60" s="198">
        <v>94.932000000000002</v>
      </c>
      <c r="M60" s="199">
        <v>2195</v>
      </c>
      <c r="N60" s="199">
        <v>5751.1</v>
      </c>
      <c r="O60" s="198">
        <v>73.569999999999993</v>
      </c>
      <c r="P60" s="199">
        <v>148.19999999999999</v>
      </c>
      <c r="Q60" s="198">
        <v>0.91069999999999995</v>
      </c>
      <c r="R60" s="17">
        <v>0.7631</v>
      </c>
    </row>
    <row r="61" spans="2:18" x14ac:dyDescent="0.3">
      <c r="B61" s="185">
        <v>45572</v>
      </c>
      <c r="C61" s="193">
        <v>89.965999999999994</v>
      </c>
      <c r="D61" s="194">
        <v>4.625</v>
      </c>
      <c r="E61" s="195">
        <v>96.846999999999994</v>
      </c>
      <c r="F61" s="196">
        <v>3.9359999999999999</v>
      </c>
      <c r="G61" s="195">
        <v>96.692999999999998</v>
      </c>
      <c r="H61" s="196">
        <v>0.66600000000000004</v>
      </c>
      <c r="I61" s="195">
        <v>84.1953125</v>
      </c>
      <c r="J61" s="196">
        <v>3.948</v>
      </c>
      <c r="K61" s="197">
        <v>77.900999999999996</v>
      </c>
      <c r="L61" s="198">
        <v>94.734999999999999</v>
      </c>
      <c r="M61" s="199">
        <v>2193.1</v>
      </c>
      <c r="N61" s="199">
        <v>5695.9</v>
      </c>
      <c r="O61" s="198">
        <v>77.14</v>
      </c>
      <c r="P61" s="199">
        <v>148.18</v>
      </c>
      <c r="Q61" s="198">
        <v>0.91110000000000002</v>
      </c>
      <c r="R61" s="17">
        <v>0.76429999999999998</v>
      </c>
    </row>
    <row r="62" spans="2:18" x14ac:dyDescent="0.3">
      <c r="B62" s="185">
        <v>45569</v>
      </c>
      <c r="C62" s="193">
        <v>90.337999999999994</v>
      </c>
      <c r="D62" s="194">
        <v>4.5609999999999999</v>
      </c>
      <c r="E62" s="195">
        <v>97.063000000000002</v>
      </c>
      <c r="F62" s="196">
        <v>3.863</v>
      </c>
      <c r="G62" s="195">
        <v>97.063999999999993</v>
      </c>
      <c r="H62" s="196">
        <v>0.61199999999999999</v>
      </c>
      <c r="I62" s="195">
        <v>84.53125</v>
      </c>
      <c r="J62" s="196">
        <v>3.887</v>
      </c>
      <c r="K62" s="197">
        <v>78.317999999999998</v>
      </c>
      <c r="L62" s="198">
        <v>95.177000000000007</v>
      </c>
      <c r="M62" s="199">
        <v>2212.8000000000002</v>
      </c>
      <c r="N62" s="199">
        <v>5751.1</v>
      </c>
      <c r="O62" s="198">
        <v>74.38</v>
      </c>
      <c r="P62" s="199">
        <v>148.69999999999999</v>
      </c>
      <c r="Q62" s="198">
        <v>0.91120000000000001</v>
      </c>
      <c r="R62" s="17">
        <v>0.7621</v>
      </c>
    </row>
    <row r="63" spans="2:18" x14ac:dyDescent="0.3">
      <c r="B63" s="185">
        <v>45568</v>
      </c>
      <c r="C63" s="193">
        <v>91.031000000000006</v>
      </c>
      <c r="D63" s="194">
        <v>4.4409999999999998</v>
      </c>
      <c r="E63" s="195">
        <v>97.516000000000005</v>
      </c>
      <c r="F63" s="196">
        <v>3.71</v>
      </c>
      <c r="G63" s="195">
        <v>97.179000000000002</v>
      </c>
      <c r="H63" s="196">
        <v>0.59499999999999997</v>
      </c>
      <c r="I63" s="195">
        <v>85.3515625</v>
      </c>
      <c r="J63" s="196">
        <v>3.7389999999999999</v>
      </c>
      <c r="K63" s="197">
        <v>78.933999999999997</v>
      </c>
      <c r="L63" s="198">
        <v>95.382000000000005</v>
      </c>
      <c r="M63" s="199">
        <v>2180.1</v>
      </c>
      <c r="N63" s="199">
        <v>5699.9</v>
      </c>
      <c r="O63" s="198">
        <v>73.709999999999994</v>
      </c>
      <c r="P63" s="199">
        <v>146.93</v>
      </c>
      <c r="Q63" s="198">
        <v>0.90649999999999997</v>
      </c>
      <c r="R63" s="17">
        <v>0.76190000000000002</v>
      </c>
    </row>
    <row r="64" spans="2:18" x14ac:dyDescent="0.3">
      <c r="B64" s="185">
        <v>45567</v>
      </c>
      <c r="C64" s="193">
        <v>91.409000000000006</v>
      </c>
      <c r="D64" s="194">
        <v>4.3769999999999998</v>
      </c>
      <c r="E64" s="195">
        <v>97.700999999999993</v>
      </c>
      <c r="F64" s="196">
        <v>3.6480000000000001</v>
      </c>
      <c r="G64" s="195">
        <v>97.206000000000003</v>
      </c>
      <c r="H64" s="196">
        <v>0.59099999999999997</v>
      </c>
      <c r="I64" s="195">
        <v>85.734375</v>
      </c>
      <c r="J64" s="196">
        <v>3.6709999999999998</v>
      </c>
      <c r="K64" s="197">
        <v>78.790999999999997</v>
      </c>
      <c r="L64" s="198">
        <v>95.826999999999998</v>
      </c>
      <c r="M64" s="199">
        <v>2195</v>
      </c>
      <c r="N64" s="199">
        <v>5709.5</v>
      </c>
      <c r="O64" s="198">
        <v>70.099999999999994</v>
      </c>
      <c r="P64" s="199">
        <v>146.47</v>
      </c>
      <c r="Q64" s="198">
        <v>0.90539999999999998</v>
      </c>
      <c r="R64" s="17">
        <v>0.75370000000000004</v>
      </c>
    </row>
    <row r="65" spans="2:18" x14ac:dyDescent="0.3">
      <c r="B65" s="185">
        <v>45566</v>
      </c>
      <c r="C65" s="193">
        <v>91.447000000000003</v>
      </c>
      <c r="D65" s="194">
        <v>4.37</v>
      </c>
      <c r="E65" s="195">
        <v>97.831999999999994</v>
      </c>
      <c r="F65" s="196">
        <v>3.6040000000000001</v>
      </c>
      <c r="G65" s="195">
        <v>97.066000000000003</v>
      </c>
      <c r="H65" s="196">
        <v>0.61099999999999999</v>
      </c>
      <c r="I65" s="195">
        <v>86</v>
      </c>
      <c r="J65" s="196">
        <v>3.6230000000000002</v>
      </c>
      <c r="K65" s="197">
        <v>79.227000000000004</v>
      </c>
      <c r="L65" s="198">
        <v>96.207999999999998</v>
      </c>
      <c r="M65" s="199">
        <v>2197</v>
      </c>
      <c r="N65" s="199">
        <v>5708.8</v>
      </c>
      <c r="O65" s="198">
        <v>69.83</v>
      </c>
      <c r="P65" s="199">
        <v>143.57</v>
      </c>
      <c r="Q65" s="198">
        <v>0.90349999999999997</v>
      </c>
      <c r="R65" s="17">
        <v>0.75270000000000004</v>
      </c>
    </row>
    <row r="66" spans="2:18" x14ac:dyDescent="0.3">
      <c r="B66" s="185">
        <v>45565</v>
      </c>
      <c r="C66" s="193">
        <v>91.222999999999999</v>
      </c>
      <c r="D66" s="194">
        <v>4.407</v>
      </c>
      <c r="E66" s="195">
        <v>97.582999999999998</v>
      </c>
      <c r="F66" s="196">
        <v>3.6859999999999999</v>
      </c>
      <c r="G66" s="195">
        <v>96.968000000000004</v>
      </c>
      <c r="H66" s="196">
        <v>0.625</v>
      </c>
      <c r="I66" s="195">
        <v>85.6875</v>
      </c>
      <c r="J66" s="196">
        <v>3.677</v>
      </c>
      <c r="K66" s="197">
        <v>78.903999999999996</v>
      </c>
      <c r="L66" s="198">
        <v>95.659000000000006</v>
      </c>
      <c r="M66" s="199">
        <v>2230</v>
      </c>
      <c r="N66" s="199">
        <v>5762.5</v>
      </c>
      <c r="O66" s="198">
        <v>68.17</v>
      </c>
      <c r="P66" s="199">
        <v>143.63</v>
      </c>
      <c r="Q66" s="198">
        <v>0.89810000000000001</v>
      </c>
      <c r="R66" s="17">
        <v>0.74770000000000003</v>
      </c>
    </row>
    <row r="67" spans="2:18" x14ac:dyDescent="0.3">
      <c r="B67" s="185">
        <v>45562</v>
      </c>
      <c r="C67" s="193">
        <v>91.316999999999993</v>
      </c>
      <c r="D67" s="194">
        <v>4.391</v>
      </c>
      <c r="E67" s="195">
        <v>97.778000000000006</v>
      </c>
      <c r="F67" s="196">
        <v>3.621</v>
      </c>
      <c r="G67" s="195">
        <v>97.001999999999995</v>
      </c>
      <c r="H67" s="196">
        <v>0.62</v>
      </c>
      <c r="I67" s="195">
        <v>85.921875</v>
      </c>
      <c r="J67" s="196">
        <v>3.6349999999999998</v>
      </c>
      <c r="K67" s="197">
        <v>79.034999999999997</v>
      </c>
      <c r="L67" s="198">
        <v>95.674999999999997</v>
      </c>
      <c r="M67" s="199">
        <v>2224.6999999999998</v>
      </c>
      <c r="N67" s="199">
        <v>5738.2</v>
      </c>
      <c r="O67" s="198">
        <v>68.180000000000007</v>
      </c>
      <c r="P67" s="199">
        <v>142.21</v>
      </c>
      <c r="Q67" s="198">
        <v>0.89590000000000003</v>
      </c>
      <c r="R67" s="17">
        <v>0.74770000000000003</v>
      </c>
    </row>
    <row r="68" spans="2:18" x14ac:dyDescent="0.3">
      <c r="B68" s="185">
        <v>45561</v>
      </c>
      <c r="C68" s="193">
        <v>91.031999999999996</v>
      </c>
      <c r="D68" s="194">
        <v>4.4379999999999997</v>
      </c>
      <c r="E68" s="195">
        <v>97.570999999999998</v>
      </c>
      <c r="F68" s="196">
        <v>3.6869999999999998</v>
      </c>
      <c r="G68" s="195">
        <v>97.213999999999999</v>
      </c>
      <c r="H68" s="196">
        <v>0.58899999999999997</v>
      </c>
      <c r="I68" s="195">
        <v>85.609375</v>
      </c>
      <c r="J68" s="196">
        <v>3.6880000000000002</v>
      </c>
      <c r="K68" s="197">
        <v>78.844999999999999</v>
      </c>
      <c r="L68" s="198">
        <v>95.435000000000002</v>
      </c>
      <c r="M68" s="199">
        <v>2209.9</v>
      </c>
      <c r="N68" s="199">
        <v>5745.4</v>
      </c>
      <c r="O68" s="198">
        <v>67.67</v>
      </c>
      <c r="P68" s="199">
        <v>144.81</v>
      </c>
      <c r="Q68" s="198">
        <v>0.89470000000000005</v>
      </c>
      <c r="R68" s="17">
        <v>0.74539999999999995</v>
      </c>
    </row>
    <row r="69" spans="2:18" x14ac:dyDescent="0.3">
      <c r="B69" s="185">
        <v>45560</v>
      </c>
      <c r="C69" s="193">
        <v>91.257999999999996</v>
      </c>
      <c r="D69" s="194">
        <v>4.399</v>
      </c>
      <c r="E69" s="195">
        <v>97.677000000000007</v>
      </c>
      <c r="F69" s="196">
        <v>3.6520000000000001</v>
      </c>
      <c r="G69" s="195">
        <v>97.281999999999996</v>
      </c>
      <c r="H69" s="196">
        <v>0.57899999999999996</v>
      </c>
      <c r="I69" s="195">
        <v>85.703125</v>
      </c>
      <c r="J69" s="196">
        <v>3.67</v>
      </c>
      <c r="K69" s="197">
        <v>78.941999999999993</v>
      </c>
      <c r="L69" s="198">
        <v>95.096000000000004</v>
      </c>
      <c r="M69" s="199">
        <v>2197.5</v>
      </c>
      <c r="N69" s="199">
        <v>5722.3</v>
      </c>
      <c r="O69" s="198">
        <v>69.69</v>
      </c>
      <c r="P69" s="199">
        <v>144.75</v>
      </c>
      <c r="Q69" s="198">
        <v>0.8982</v>
      </c>
      <c r="R69" s="17">
        <v>0.75049999999999994</v>
      </c>
    </row>
    <row r="70" spans="2:18" x14ac:dyDescent="0.3">
      <c r="B70" s="185">
        <v>45559</v>
      </c>
      <c r="C70" s="193">
        <v>91.561000000000007</v>
      </c>
      <c r="D70" s="194">
        <v>4.3479999999999999</v>
      </c>
      <c r="E70" s="195">
        <v>97.894000000000005</v>
      </c>
      <c r="F70" s="196">
        <v>3.58</v>
      </c>
      <c r="G70" s="195">
        <v>97.295000000000002</v>
      </c>
      <c r="H70" s="196">
        <v>0.57699999999999996</v>
      </c>
      <c r="I70" s="195">
        <v>86.03125</v>
      </c>
      <c r="J70" s="196">
        <v>3.6120000000000001</v>
      </c>
      <c r="K70" s="197">
        <v>79.251000000000005</v>
      </c>
      <c r="L70" s="198">
        <v>95.403000000000006</v>
      </c>
      <c r="M70" s="199">
        <v>2224</v>
      </c>
      <c r="N70" s="199">
        <v>5732.9</v>
      </c>
      <c r="O70" s="198">
        <v>71.56</v>
      </c>
      <c r="P70" s="199">
        <v>143.22999999999999</v>
      </c>
      <c r="Q70" s="198">
        <v>0.89449999999999996</v>
      </c>
      <c r="R70" s="17">
        <v>0.74550000000000005</v>
      </c>
    </row>
    <row r="71" spans="2:18" x14ac:dyDescent="0.3">
      <c r="B71" s="185">
        <v>45558</v>
      </c>
      <c r="C71" s="193">
        <v>91.385000000000005</v>
      </c>
      <c r="D71" s="194">
        <v>4.3769999999999998</v>
      </c>
      <c r="E71" s="195">
        <v>97.695999999999998</v>
      </c>
      <c r="F71" s="196">
        <v>3.645</v>
      </c>
      <c r="G71" s="195">
        <v>97.08</v>
      </c>
      <c r="H71" s="196">
        <v>0.60799999999999998</v>
      </c>
      <c r="I71" s="195">
        <v>85.84375</v>
      </c>
      <c r="J71" s="196">
        <v>3.6440000000000001</v>
      </c>
      <c r="K71" s="197">
        <v>79.325000000000003</v>
      </c>
      <c r="L71" s="198">
        <v>95.171000000000006</v>
      </c>
      <c r="M71" s="199">
        <v>2220.3000000000002</v>
      </c>
      <c r="N71" s="199">
        <v>5718.6</v>
      </c>
      <c r="O71" s="198">
        <v>70.37</v>
      </c>
      <c r="P71" s="199">
        <v>143.61000000000001</v>
      </c>
      <c r="Q71" s="198">
        <v>0.9</v>
      </c>
      <c r="R71" s="17">
        <v>0.74919999999999998</v>
      </c>
    </row>
    <row r="72" spans="2:18" x14ac:dyDescent="0.3">
      <c r="B72" s="185">
        <v>45555</v>
      </c>
      <c r="C72" s="193">
        <v>91.430999999999997</v>
      </c>
      <c r="D72" s="194">
        <v>4.3689999999999998</v>
      </c>
      <c r="E72" s="195">
        <v>97.668999999999997</v>
      </c>
      <c r="F72" s="196">
        <v>3.653</v>
      </c>
      <c r="G72" s="195">
        <v>97.078999999999994</v>
      </c>
      <c r="H72" s="196">
        <v>0.60799999999999998</v>
      </c>
      <c r="I72" s="195">
        <v>85.890625</v>
      </c>
      <c r="J72" s="196">
        <v>3.6349999999999998</v>
      </c>
      <c r="K72" s="197">
        <v>79.402000000000001</v>
      </c>
      <c r="L72" s="198">
        <v>94.837999999999994</v>
      </c>
      <c r="M72" s="199">
        <v>2227.9</v>
      </c>
      <c r="N72" s="199">
        <v>5702.6</v>
      </c>
      <c r="O72" s="198">
        <v>71.92</v>
      </c>
      <c r="P72" s="199">
        <v>143.85</v>
      </c>
      <c r="Q72" s="198">
        <v>0.89590000000000003</v>
      </c>
      <c r="R72" s="17">
        <v>0.75070000000000003</v>
      </c>
    </row>
    <row r="73" spans="2:18" x14ac:dyDescent="0.3">
      <c r="B73" s="185">
        <v>45554</v>
      </c>
      <c r="C73" s="193">
        <v>91.441000000000003</v>
      </c>
      <c r="D73" s="194">
        <v>4.3659999999999997</v>
      </c>
      <c r="E73" s="195">
        <v>97.700999999999993</v>
      </c>
      <c r="F73" s="196">
        <v>3.641</v>
      </c>
      <c r="G73" s="195">
        <v>97.067999999999998</v>
      </c>
      <c r="H73" s="196">
        <v>0.60899999999999999</v>
      </c>
      <c r="I73" s="195">
        <v>86.0078125</v>
      </c>
      <c r="J73" s="196">
        <v>3.6120000000000001</v>
      </c>
      <c r="K73" s="197">
        <v>79.436999999999998</v>
      </c>
      <c r="L73" s="198">
        <v>94.81</v>
      </c>
      <c r="M73" s="199">
        <v>2252.6999999999998</v>
      </c>
      <c r="N73" s="199">
        <v>5713.6</v>
      </c>
      <c r="O73" s="198">
        <v>71.95</v>
      </c>
      <c r="P73" s="199">
        <v>142.63</v>
      </c>
      <c r="Q73" s="198">
        <v>0.89590000000000003</v>
      </c>
      <c r="R73" s="17">
        <v>0.75280000000000002</v>
      </c>
    </row>
    <row r="74" spans="2:18" x14ac:dyDescent="0.3">
      <c r="B74" s="185">
        <v>45553</v>
      </c>
      <c r="C74" s="193">
        <v>91.289000000000001</v>
      </c>
      <c r="D74" s="194">
        <v>4.391</v>
      </c>
      <c r="E74" s="195">
        <v>97.625</v>
      </c>
      <c r="F74" s="196">
        <v>3.665</v>
      </c>
      <c r="G74" s="195">
        <v>97.164000000000001</v>
      </c>
      <c r="H74" s="196">
        <v>0.59499999999999997</v>
      </c>
      <c r="I74" s="195">
        <v>86.0546875</v>
      </c>
      <c r="J74" s="196">
        <v>3.6030000000000002</v>
      </c>
      <c r="K74" s="197">
        <v>79.644000000000005</v>
      </c>
      <c r="L74" s="198">
        <v>94.661000000000001</v>
      </c>
      <c r="M74" s="199">
        <v>2206.3000000000002</v>
      </c>
      <c r="N74" s="199">
        <v>5618.3</v>
      </c>
      <c r="O74" s="198">
        <v>70.91</v>
      </c>
      <c r="P74" s="199">
        <v>142.29</v>
      </c>
      <c r="Q74" s="198">
        <v>0.89939999999999998</v>
      </c>
      <c r="R74" s="17">
        <v>0.75680000000000003</v>
      </c>
    </row>
    <row r="75" spans="2:18" x14ac:dyDescent="0.3">
      <c r="B75" s="185">
        <v>45552</v>
      </c>
      <c r="C75" s="193">
        <v>91.555999999999997</v>
      </c>
      <c r="D75" s="194">
        <v>4.3449999999999998</v>
      </c>
      <c r="E75" s="195">
        <v>97.668999999999997</v>
      </c>
      <c r="F75" s="196">
        <v>3.65</v>
      </c>
      <c r="G75" s="195">
        <v>97.177000000000007</v>
      </c>
      <c r="H75" s="196">
        <v>0.59299999999999997</v>
      </c>
      <c r="I75" s="195">
        <v>86.3359375</v>
      </c>
      <c r="J75" s="196">
        <v>3.5539999999999998</v>
      </c>
      <c r="K75" s="197">
        <v>80.055999999999997</v>
      </c>
      <c r="L75" s="198">
        <v>95.138999999999996</v>
      </c>
      <c r="M75" s="199">
        <v>2205.5</v>
      </c>
      <c r="N75" s="199">
        <v>5634.6</v>
      </c>
      <c r="O75" s="198">
        <v>71.19</v>
      </c>
      <c r="P75" s="199">
        <v>142.41</v>
      </c>
      <c r="Q75" s="198">
        <v>0.89980000000000004</v>
      </c>
      <c r="R75" s="17">
        <v>0.75980000000000003</v>
      </c>
    </row>
    <row r="76" spans="2:18" x14ac:dyDescent="0.3">
      <c r="B76" s="185">
        <v>45551</v>
      </c>
      <c r="C76" s="193">
        <v>91.691999999999993</v>
      </c>
      <c r="D76" s="194">
        <v>4.3220000000000001</v>
      </c>
      <c r="E76" s="195">
        <v>97.795000000000002</v>
      </c>
      <c r="F76" s="196">
        <v>3.6080000000000001</v>
      </c>
      <c r="G76" s="195">
        <v>97.052000000000007</v>
      </c>
      <c r="H76" s="196">
        <v>0.61099999999999999</v>
      </c>
      <c r="I76" s="195">
        <v>86.53125</v>
      </c>
      <c r="J76" s="196">
        <v>3.5190000000000001</v>
      </c>
      <c r="K76" s="197">
        <v>80.158000000000001</v>
      </c>
      <c r="L76" s="198">
        <v>95.32</v>
      </c>
      <c r="M76" s="199">
        <v>2189.1999999999998</v>
      </c>
      <c r="N76" s="199">
        <v>5633.1</v>
      </c>
      <c r="O76" s="198">
        <v>70.09</v>
      </c>
      <c r="P76" s="199">
        <v>140.62</v>
      </c>
      <c r="Q76" s="198">
        <v>0.89829999999999999</v>
      </c>
      <c r="R76" s="17">
        <v>0.75660000000000005</v>
      </c>
    </row>
    <row r="77" spans="2:18" x14ac:dyDescent="0.3">
      <c r="B77" s="185">
        <v>45548</v>
      </c>
      <c r="C77" s="193">
        <v>91.432000000000002</v>
      </c>
      <c r="D77" s="194">
        <v>4.3650000000000002</v>
      </c>
      <c r="E77" s="195">
        <v>97.718000000000004</v>
      </c>
      <c r="F77" s="196">
        <v>3.633</v>
      </c>
      <c r="G77" s="195">
        <v>97.051000000000002</v>
      </c>
      <c r="H77" s="196">
        <v>0.61099999999999999</v>
      </c>
      <c r="I77" s="195">
        <v>86.3515625</v>
      </c>
      <c r="J77" s="196">
        <v>3.5489999999999999</v>
      </c>
      <c r="K77" s="197">
        <v>80.100999999999999</v>
      </c>
      <c r="L77" s="198">
        <v>95.075000000000003</v>
      </c>
      <c r="M77" s="199">
        <v>2182.5</v>
      </c>
      <c r="N77" s="199">
        <v>5626</v>
      </c>
      <c r="O77" s="198">
        <v>68.650000000000006</v>
      </c>
      <c r="P77" s="199">
        <v>140.85</v>
      </c>
      <c r="Q77" s="198">
        <v>0.90290000000000004</v>
      </c>
      <c r="R77" s="17">
        <v>0.76200000000000001</v>
      </c>
    </row>
    <row r="78" spans="2:18" x14ac:dyDescent="0.3">
      <c r="B78" s="185">
        <v>45547</v>
      </c>
      <c r="C78" s="193">
        <v>91.265000000000001</v>
      </c>
      <c r="D78" s="194">
        <v>4.3920000000000003</v>
      </c>
      <c r="E78" s="195">
        <v>97.542000000000002</v>
      </c>
      <c r="F78" s="196">
        <v>3.6880000000000002</v>
      </c>
      <c r="G78" s="195">
        <v>96.935000000000002</v>
      </c>
      <c r="H78" s="196">
        <v>0.627</v>
      </c>
      <c r="I78" s="195">
        <v>86.171875</v>
      </c>
      <c r="J78" s="196">
        <v>3.5779999999999998</v>
      </c>
      <c r="K78" s="197">
        <v>80.019000000000005</v>
      </c>
      <c r="L78" s="198">
        <v>94.906000000000006</v>
      </c>
      <c r="M78" s="199">
        <v>2129.4</v>
      </c>
      <c r="N78" s="199">
        <v>5595.8</v>
      </c>
      <c r="O78" s="198">
        <v>68.97</v>
      </c>
      <c r="P78" s="199">
        <v>141.82</v>
      </c>
      <c r="Q78" s="198">
        <v>0.90300000000000002</v>
      </c>
      <c r="R78" s="17">
        <v>0.76190000000000002</v>
      </c>
    </row>
    <row r="79" spans="2:18" x14ac:dyDescent="0.3">
      <c r="B79" s="185">
        <v>45546</v>
      </c>
      <c r="C79" s="193">
        <v>91.259</v>
      </c>
      <c r="D79" s="194">
        <v>4.3920000000000003</v>
      </c>
      <c r="E79" s="195">
        <v>97.521000000000001</v>
      </c>
      <c r="F79" s="196">
        <v>3.694</v>
      </c>
      <c r="G79" s="195">
        <v>97.045000000000002</v>
      </c>
      <c r="H79" s="196">
        <v>0.61099999999999999</v>
      </c>
      <c r="I79" s="195">
        <v>86.2890625</v>
      </c>
      <c r="J79" s="196">
        <v>3.5569999999999999</v>
      </c>
      <c r="K79" s="197">
        <v>80.103999999999999</v>
      </c>
      <c r="L79" s="198">
        <v>94.932000000000002</v>
      </c>
      <c r="M79" s="199">
        <v>2103.8000000000002</v>
      </c>
      <c r="N79" s="199">
        <v>5554.1</v>
      </c>
      <c r="O79" s="198">
        <v>67.31</v>
      </c>
      <c r="P79" s="199">
        <v>142.36000000000001</v>
      </c>
      <c r="Q79" s="198">
        <v>0.90810000000000002</v>
      </c>
      <c r="R79" s="17">
        <v>0.76670000000000005</v>
      </c>
    </row>
    <row r="80" spans="2:18" x14ac:dyDescent="0.3">
      <c r="B80" s="185">
        <v>45545</v>
      </c>
      <c r="C80" s="193">
        <v>91.358999999999995</v>
      </c>
      <c r="D80" s="194">
        <v>4.375</v>
      </c>
      <c r="E80" s="195">
        <v>97.682000000000002</v>
      </c>
      <c r="F80" s="196">
        <v>3.6419999999999999</v>
      </c>
      <c r="G80" s="195">
        <v>96.716999999999999</v>
      </c>
      <c r="H80" s="196">
        <v>0.65800000000000003</v>
      </c>
      <c r="I80" s="195">
        <v>86.375</v>
      </c>
      <c r="J80" s="196">
        <v>3.5409999999999999</v>
      </c>
      <c r="K80" s="197">
        <v>79.774000000000001</v>
      </c>
      <c r="L80" s="198">
        <v>94.632999999999996</v>
      </c>
      <c r="M80" s="199">
        <v>2097.4</v>
      </c>
      <c r="N80" s="199">
        <v>5495.5</v>
      </c>
      <c r="O80" s="198">
        <v>65.75</v>
      </c>
      <c r="P80" s="199">
        <v>142.44</v>
      </c>
      <c r="Q80" s="198">
        <v>0.90749999999999997</v>
      </c>
      <c r="R80" s="17">
        <v>0.76449999999999996</v>
      </c>
    </row>
    <row r="81" spans="2:18" x14ac:dyDescent="0.3">
      <c r="B81" s="185">
        <v>45544</v>
      </c>
      <c r="C81" s="193">
        <v>91.031999999999996</v>
      </c>
      <c r="D81" s="194">
        <v>4.43</v>
      </c>
      <c r="E81" s="195">
        <v>97.528000000000006</v>
      </c>
      <c r="F81" s="196">
        <v>3.6909999999999998</v>
      </c>
      <c r="G81" s="195">
        <v>96.736999999999995</v>
      </c>
      <c r="H81" s="196">
        <v>0.65500000000000003</v>
      </c>
      <c r="I81" s="195">
        <v>86.015625</v>
      </c>
      <c r="J81" s="196">
        <v>3.6030000000000002</v>
      </c>
      <c r="K81" s="197">
        <v>79.56</v>
      </c>
      <c r="L81" s="198">
        <v>94.363</v>
      </c>
      <c r="M81" s="199">
        <v>2097.8000000000002</v>
      </c>
      <c r="N81" s="199">
        <v>5471.1</v>
      </c>
      <c r="O81" s="198">
        <v>68.709999999999994</v>
      </c>
      <c r="P81" s="199">
        <v>143.18</v>
      </c>
      <c r="Q81" s="198">
        <v>0.90620000000000001</v>
      </c>
      <c r="R81" s="17">
        <v>0.76490000000000002</v>
      </c>
    </row>
    <row r="82" spans="2:18" x14ac:dyDescent="0.3">
      <c r="B82" s="185">
        <v>45541</v>
      </c>
      <c r="C82" s="193">
        <v>90.956999999999994</v>
      </c>
      <c r="D82" s="194">
        <v>4.4420000000000002</v>
      </c>
      <c r="E82" s="195">
        <v>97.564999999999998</v>
      </c>
      <c r="F82" s="196">
        <v>3.6779999999999999</v>
      </c>
      <c r="G82" s="195">
        <v>97.013999999999996</v>
      </c>
      <c r="H82" s="196">
        <v>0.61499999999999999</v>
      </c>
      <c r="I82" s="195">
        <v>85.9765625</v>
      </c>
      <c r="J82" s="196">
        <v>3.609</v>
      </c>
      <c r="K82" s="197">
        <v>79.352999999999994</v>
      </c>
      <c r="L82" s="198">
        <v>94.328000000000003</v>
      </c>
      <c r="M82" s="199">
        <v>2091.4</v>
      </c>
      <c r="N82" s="199">
        <v>5408.4</v>
      </c>
      <c r="O82" s="198">
        <v>67.67</v>
      </c>
      <c r="P82" s="199">
        <v>142.30000000000001</v>
      </c>
      <c r="Q82" s="198">
        <v>0.9022</v>
      </c>
      <c r="R82" s="17">
        <v>0.76170000000000004</v>
      </c>
    </row>
    <row r="83" spans="2:18" x14ac:dyDescent="0.3">
      <c r="B83" s="185">
        <v>45540</v>
      </c>
      <c r="C83" s="193">
        <v>90.828000000000003</v>
      </c>
      <c r="D83" s="194">
        <v>4.4619999999999997</v>
      </c>
      <c r="E83" s="195">
        <v>97.376000000000005</v>
      </c>
      <c r="F83" s="196">
        <v>3.738</v>
      </c>
      <c r="G83" s="195">
        <v>96.822999999999993</v>
      </c>
      <c r="H83" s="196">
        <v>0.64200000000000002</v>
      </c>
      <c r="I83" s="195">
        <v>85.75</v>
      </c>
      <c r="J83" s="196">
        <v>3.6459999999999999</v>
      </c>
      <c r="K83" s="197">
        <v>79.185000000000002</v>
      </c>
      <c r="L83" s="198">
        <v>94.188999999999993</v>
      </c>
      <c r="M83" s="199">
        <v>2132.1</v>
      </c>
      <c r="N83" s="199">
        <v>5503.4</v>
      </c>
      <c r="O83" s="198">
        <v>69.150000000000006</v>
      </c>
      <c r="P83" s="199">
        <v>143.44999999999999</v>
      </c>
      <c r="Q83" s="198">
        <v>0.9</v>
      </c>
      <c r="R83" s="17">
        <v>0.75870000000000004</v>
      </c>
    </row>
    <row r="84" spans="2:18" x14ac:dyDescent="0.3">
      <c r="B84" s="185">
        <v>45539</v>
      </c>
      <c r="C84" s="193">
        <v>90.697999999999993</v>
      </c>
      <c r="D84" s="194">
        <v>4.484</v>
      </c>
      <c r="E84" s="195">
        <v>97.326999999999998</v>
      </c>
      <c r="F84" s="196">
        <v>3.7530000000000001</v>
      </c>
      <c r="G84" s="195">
        <v>96.787000000000006</v>
      </c>
      <c r="H84" s="196">
        <v>0.64700000000000002</v>
      </c>
      <c r="I84" s="195">
        <v>85.6328125</v>
      </c>
      <c r="J84" s="196">
        <v>3.665</v>
      </c>
      <c r="K84" s="197">
        <v>79.072000000000003</v>
      </c>
      <c r="L84" s="198">
        <v>94.048000000000002</v>
      </c>
      <c r="M84" s="199">
        <v>2145.1999999999998</v>
      </c>
      <c r="N84" s="199">
        <v>5520.1</v>
      </c>
      <c r="O84" s="198">
        <v>69.2</v>
      </c>
      <c r="P84" s="199">
        <v>143.74</v>
      </c>
      <c r="Q84" s="198">
        <v>0.90229999999999999</v>
      </c>
      <c r="R84" s="17">
        <v>0.76060000000000005</v>
      </c>
    </row>
    <row r="85" spans="2:18" x14ac:dyDescent="0.3">
      <c r="B85" s="185">
        <v>45538</v>
      </c>
      <c r="C85" s="193">
        <v>90.268000000000001</v>
      </c>
      <c r="D85" s="194">
        <v>4.556</v>
      </c>
      <c r="E85" s="195">
        <v>97.015000000000001</v>
      </c>
      <c r="F85" s="196">
        <v>3.8540000000000001</v>
      </c>
      <c r="G85" s="195">
        <v>96.488</v>
      </c>
      <c r="H85" s="196">
        <v>0.69</v>
      </c>
      <c r="I85" s="195">
        <v>85.1640625</v>
      </c>
      <c r="J85" s="196">
        <v>3.746</v>
      </c>
      <c r="K85" s="197">
        <v>78.772000000000006</v>
      </c>
      <c r="L85" s="198">
        <v>93.442999999999998</v>
      </c>
      <c r="M85" s="199">
        <v>2149.1999999999998</v>
      </c>
      <c r="N85" s="199">
        <v>5528.9</v>
      </c>
      <c r="O85" s="198">
        <v>70.34</v>
      </c>
      <c r="P85" s="199">
        <v>145.47999999999999</v>
      </c>
      <c r="Q85" s="198">
        <v>0.90549999999999997</v>
      </c>
      <c r="R85" s="17">
        <v>0.76259999999999994</v>
      </c>
    </row>
    <row r="86" spans="2:18" x14ac:dyDescent="0.3">
      <c r="B86" s="185">
        <v>45534</v>
      </c>
      <c r="C86" s="193">
        <v>90.114000000000004</v>
      </c>
      <c r="D86" s="194">
        <v>4.5819999999999999</v>
      </c>
      <c r="E86" s="195">
        <v>96.84</v>
      </c>
      <c r="F86" s="196">
        <v>3.91</v>
      </c>
      <c r="G86" s="195">
        <v>96.706999999999994</v>
      </c>
      <c r="H86" s="196">
        <v>0.65800000000000003</v>
      </c>
      <c r="I86" s="195">
        <v>84.7421875</v>
      </c>
      <c r="J86" s="196">
        <v>3.819</v>
      </c>
      <c r="K86" s="197">
        <v>78.608000000000004</v>
      </c>
      <c r="L86" s="198">
        <v>93.224000000000004</v>
      </c>
      <c r="M86" s="199">
        <v>2217.6</v>
      </c>
      <c r="N86" s="199">
        <v>5648.4</v>
      </c>
      <c r="O86" s="198">
        <v>73.55</v>
      </c>
      <c r="P86" s="199">
        <v>146.16999999999999</v>
      </c>
      <c r="Q86" s="198">
        <v>0.90510000000000002</v>
      </c>
      <c r="R86" s="17">
        <v>0.76180000000000003</v>
      </c>
    </row>
    <row r="87" spans="2:18" x14ac:dyDescent="0.3">
      <c r="B87" s="185">
        <v>45533</v>
      </c>
      <c r="C87" s="193">
        <v>90.387</v>
      </c>
      <c r="D87" s="194">
        <v>4.5339999999999998</v>
      </c>
      <c r="E87" s="195">
        <v>96.87</v>
      </c>
      <c r="F87" s="196">
        <v>3.8980000000000001</v>
      </c>
      <c r="G87" s="195">
        <v>96.662000000000006</v>
      </c>
      <c r="H87" s="196">
        <v>0.66400000000000003</v>
      </c>
      <c r="I87" s="195">
        <v>84.9453125</v>
      </c>
      <c r="J87" s="196">
        <v>3.78</v>
      </c>
      <c r="K87" s="197">
        <v>78.561999999999998</v>
      </c>
      <c r="L87" s="198">
        <v>93.528000000000006</v>
      </c>
      <c r="M87" s="199">
        <v>2203</v>
      </c>
      <c r="N87" s="199">
        <v>5592</v>
      </c>
      <c r="O87" s="198">
        <v>75.91</v>
      </c>
      <c r="P87" s="199">
        <v>144.99</v>
      </c>
      <c r="Q87" s="198">
        <v>0.90269999999999995</v>
      </c>
      <c r="R87" s="17">
        <v>0.75939999999999996</v>
      </c>
    </row>
    <row r="88" spans="2:18" x14ac:dyDescent="0.3">
      <c r="B88" s="185">
        <v>45532</v>
      </c>
      <c r="C88" s="193">
        <v>90.454999999999998</v>
      </c>
      <c r="D88" s="194">
        <v>4.5220000000000002</v>
      </c>
      <c r="E88" s="195">
        <v>97.055000000000007</v>
      </c>
      <c r="F88" s="196">
        <v>3.8370000000000002</v>
      </c>
      <c r="G88" s="195">
        <v>96.597999999999999</v>
      </c>
      <c r="H88" s="196">
        <v>0.67300000000000004</v>
      </c>
      <c r="I88" s="195">
        <v>85.0859375</v>
      </c>
      <c r="J88" s="196">
        <v>3.7549999999999999</v>
      </c>
      <c r="K88" s="197">
        <v>78.643000000000001</v>
      </c>
      <c r="L88" s="198">
        <v>93.537999999999997</v>
      </c>
      <c r="M88" s="199">
        <v>2188.6</v>
      </c>
      <c r="N88" s="199">
        <v>5592.2</v>
      </c>
      <c r="O88" s="198">
        <v>74.52</v>
      </c>
      <c r="P88" s="199">
        <v>144.59</v>
      </c>
      <c r="Q88" s="198">
        <v>0.89929999999999999</v>
      </c>
      <c r="R88" s="17">
        <v>0.7581</v>
      </c>
    </row>
    <row r="89" spans="2:18" x14ac:dyDescent="0.3">
      <c r="B89" s="185">
        <v>45531</v>
      </c>
      <c r="C89" s="193">
        <v>90.543999999999997</v>
      </c>
      <c r="D89" s="194">
        <v>4.5060000000000002</v>
      </c>
      <c r="E89" s="195">
        <v>97.093999999999994</v>
      </c>
      <c r="F89" s="196">
        <v>3.8239999999999998</v>
      </c>
      <c r="G89" s="195">
        <v>96.75</v>
      </c>
      <c r="H89" s="196">
        <v>0.65100000000000002</v>
      </c>
      <c r="I89" s="195">
        <v>85.1484375</v>
      </c>
      <c r="J89" s="196">
        <v>3.7429999999999999</v>
      </c>
      <c r="K89" s="197">
        <v>78.659000000000006</v>
      </c>
      <c r="L89" s="198">
        <v>93.396000000000001</v>
      </c>
      <c r="M89" s="199">
        <v>2203</v>
      </c>
      <c r="N89" s="199">
        <v>5625.8</v>
      </c>
      <c r="O89" s="198">
        <v>75.53</v>
      </c>
      <c r="P89" s="199">
        <v>143.96</v>
      </c>
      <c r="Q89" s="198">
        <v>0.89410000000000001</v>
      </c>
      <c r="R89" s="17">
        <v>0.75409999999999999</v>
      </c>
    </row>
    <row r="90" spans="2:18" x14ac:dyDescent="0.3">
      <c r="B90" s="185">
        <v>45530</v>
      </c>
      <c r="C90" s="193">
        <v>90.587999999999994</v>
      </c>
      <c r="D90" s="194">
        <v>4.4980000000000002</v>
      </c>
      <c r="E90" s="195">
        <v>97.006</v>
      </c>
      <c r="F90" s="196">
        <v>3.8519999999999999</v>
      </c>
      <c r="G90" s="195">
        <v>96.727999999999994</v>
      </c>
      <c r="H90" s="196">
        <v>0.65400000000000003</v>
      </c>
      <c r="I90" s="195">
        <v>85.140625</v>
      </c>
      <c r="J90" s="196">
        <v>3.7429999999999999</v>
      </c>
      <c r="K90" s="197">
        <f>(K89+K91)/2</f>
        <v>78.819000000000003</v>
      </c>
      <c r="L90" s="198">
        <v>93.867000000000004</v>
      </c>
      <c r="M90" s="199">
        <v>2217.9</v>
      </c>
      <c r="N90" s="199">
        <v>5616.8</v>
      </c>
      <c r="O90" s="198">
        <v>77.42</v>
      </c>
      <c r="P90" s="199">
        <v>144.53</v>
      </c>
      <c r="Q90" s="198">
        <v>0.89600000000000002</v>
      </c>
      <c r="R90" s="17">
        <v>0.75829999999999997</v>
      </c>
    </row>
    <row r="91" spans="2:18" x14ac:dyDescent="0.3">
      <c r="B91" s="185">
        <v>45527</v>
      </c>
      <c r="C91" s="193">
        <v>90.614000000000004</v>
      </c>
      <c r="D91" s="194">
        <v>4.4939999999999998</v>
      </c>
      <c r="E91" s="195">
        <v>97.072000000000003</v>
      </c>
      <c r="F91" s="196">
        <v>3.83</v>
      </c>
      <c r="G91" s="195">
        <v>96.637</v>
      </c>
      <c r="H91" s="196">
        <v>0.66700000000000004</v>
      </c>
      <c r="I91" s="195">
        <v>85.2265625</v>
      </c>
      <c r="J91" s="196">
        <v>3.7269999999999999</v>
      </c>
      <c r="K91" s="197">
        <v>78.978999999999999</v>
      </c>
      <c r="L91" s="198">
        <v>94.069000000000003</v>
      </c>
      <c r="M91" s="199">
        <v>2218.6999999999998</v>
      </c>
      <c r="N91" s="199">
        <v>5634.6</v>
      </c>
      <c r="O91" s="198">
        <v>74.83</v>
      </c>
      <c r="P91" s="199">
        <v>144.37</v>
      </c>
      <c r="Q91" s="198">
        <v>0.89349999999999996</v>
      </c>
      <c r="R91" s="17">
        <v>0.75680000000000003</v>
      </c>
    </row>
    <row r="92" spans="2:18" x14ac:dyDescent="0.3">
      <c r="B92" s="185">
        <v>45526</v>
      </c>
      <c r="C92" s="193">
        <v>90.254000000000005</v>
      </c>
      <c r="D92" s="194">
        <v>4.5529999999999999</v>
      </c>
      <c r="E92" s="195">
        <v>96.793000000000006</v>
      </c>
      <c r="F92" s="196">
        <v>3.9180000000000001</v>
      </c>
      <c r="G92" s="195">
        <v>96.814999999999998</v>
      </c>
      <c r="H92" s="196">
        <v>0.64100000000000001</v>
      </c>
      <c r="I92" s="195">
        <v>84.8515625</v>
      </c>
      <c r="J92" s="196">
        <v>3.79</v>
      </c>
      <c r="K92" s="197">
        <v>78.709000000000003</v>
      </c>
      <c r="L92" s="198">
        <v>93.736999999999995</v>
      </c>
      <c r="M92" s="199">
        <v>2150</v>
      </c>
      <c r="N92" s="199">
        <v>5570.6</v>
      </c>
      <c r="O92" s="198">
        <v>73.010000000000005</v>
      </c>
      <c r="P92" s="199">
        <v>146.29</v>
      </c>
      <c r="Q92" s="198">
        <v>0.89990000000000003</v>
      </c>
      <c r="R92" s="17">
        <v>0.76390000000000002</v>
      </c>
    </row>
    <row r="93" spans="2:18" x14ac:dyDescent="0.3">
      <c r="B93" s="185">
        <v>45525</v>
      </c>
      <c r="C93" s="193">
        <v>90.558999999999997</v>
      </c>
      <c r="D93" s="194">
        <v>4.5010000000000003</v>
      </c>
      <c r="E93" s="195">
        <v>96.986000000000004</v>
      </c>
      <c r="F93" s="196">
        <v>3.8540000000000001</v>
      </c>
      <c r="G93" s="195">
        <v>96.786000000000001</v>
      </c>
      <c r="H93" s="196">
        <v>0.64500000000000002</v>
      </c>
      <c r="I93" s="195">
        <v>85.171875</v>
      </c>
      <c r="J93" s="196">
        <v>3.734</v>
      </c>
      <c r="K93" s="197">
        <v>79.075999999999993</v>
      </c>
      <c r="L93" s="198">
        <v>94.152000000000001</v>
      </c>
      <c r="M93" s="199">
        <v>2170.6</v>
      </c>
      <c r="N93" s="199">
        <v>5620.9</v>
      </c>
      <c r="O93" s="198">
        <v>71.930000000000007</v>
      </c>
      <c r="P93" s="199">
        <v>145.21</v>
      </c>
      <c r="Q93" s="198">
        <v>0.89690000000000003</v>
      </c>
      <c r="R93" s="17">
        <v>0.76390000000000002</v>
      </c>
    </row>
    <row r="94" spans="2:18" x14ac:dyDescent="0.3">
      <c r="B94" s="185">
        <v>45524</v>
      </c>
      <c r="C94" s="193">
        <v>90.459000000000003</v>
      </c>
      <c r="D94" s="194">
        <v>4.5170000000000003</v>
      </c>
      <c r="E94" s="195">
        <v>96.869</v>
      </c>
      <c r="F94" s="196">
        <v>3.891</v>
      </c>
      <c r="G94" s="195">
        <v>96.700999999999993</v>
      </c>
      <c r="H94" s="196">
        <v>0.65700000000000003</v>
      </c>
      <c r="I94" s="195">
        <v>85.046875</v>
      </c>
      <c r="J94" s="196">
        <v>3.7549999999999999</v>
      </c>
      <c r="K94" s="197">
        <v>78.94</v>
      </c>
      <c r="L94" s="198">
        <v>93.870999999999995</v>
      </c>
      <c r="M94" s="199">
        <v>2142.1999999999998</v>
      </c>
      <c r="N94" s="199">
        <v>5597.1</v>
      </c>
      <c r="O94" s="198">
        <v>74.040000000000006</v>
      </c>
      <c r="P94" s="199">
        <v>145.26</v>
      </c>
      <c r="Q94" s="198">
        <v>0.89849999999999997</v>
      </c>
      <c r="R94" s="17">
        <v>0.76719999999999999</v>
      </c>
    </row>
    <row r="95" spans="2:18" x14ac:dyDescent="0.3">
      <c r="B95" s="185">
        <v>45523</v>
      </c>
      <c r="C95" s="193">
        <v>90.078999999999994</v>
      </c>
      <c r="D95" s="194">
        <v>4.5810000000000004</v>
      </c>
      <c r="E95" s="195">
        <v>96.649000000000001</v>
      </c>
      <c r="F95" s="196">
        <v>3.9620000000000002</v>
      </c>
      <c r="G95" s="195">
        <v>96.706000000000003</v>
      </c>
      <c r="H95" s="196">
        <v>0.65600000000000003</v>
      </c>
      <c r="I95" s="195">
        <v>84.6640625</v>
      </c>
      <c r="J95" s="196">
        <v>3.8210000000000002</v>
      </c>
      <c r="K95" s="197">
        <v>78.915000000000006</v>
      </c>
      <c r="L95" s="198">
        <v>93.71</v>
      </c>
      <c r="M95" s="199">
        <v>2167.5</v>
      </c>
      <c r="N95" s="199">
        <v>5608.3</v>
      </c>
      <c r="O95" s="198">
        <v>74.37</v>
      </c>
      <c r="P95" s="199">
        <v>146.59</v>
      </c>
      <c r="Q95" s="198">
        <v>0.90210000000000001</v>
      </c>
      <c r="R95" s="17">
        <v>0.76980000000000004</v>
      </c>
    </row>
    <row r="96" spans="2:18" x14ac:dyDescent="0.3">
      <c r="B96" s="185">
        <v>45520</v>
      </c>
      <c r="C96" s="193">
        <v>89.97</v>
      </c>
      <c r="D96" s="194">
        <v>4.5990000000000002</v>
      </c>
      <c r="E96" s="195">
        <v>96.665999999999997</v>
      </c>
      <c r="F96" s="196">
        <v>3.9550000000000001</v>
      </c>
      <c r="G96" s="195">
        <v>96.768000000000001</v>
      </c>
      <c r="H96" s="196">
        <v>0.64700000000000002</v>
      </c>
      <c r="I96" s="195">
        <v>84.609375</v>
      </c>
      <c r="J96" s="196">
        <v>3.8290000000000002</v>
      </c>
      <c r="K96" s="197">
        <v>78.941000000000003</v>
      </c>
      <c r="L96" s="198">
        <v>93.561000000000007</v>
      </c>
      <c r="M96" s="199">
        <v>2141.9</v>
      </c>
      <c r="N96" s="199">
        <v>5554.3</v>
      </c>
      <c r="O96" s="198">
        <v>76.650000000000006</v>
      </c>
      <c r="P96" s="199">
        <v>147.63</v>
      </c>
      <c r="Q96" s="198">
        <v>0.90690000000000004</v>
      </c>
      <c r="R96" s="17">
        <v>0.77259999999999995</v>
      </c>
    </row>
    <row r="97" spans="2:18" x14ac:dyDescent="0.3">
      <c r="B97" s="185">
        <v>45519</v>
      </c>
      <c r="C97" s="193">
        <v>89.709000000000003</v>
      </c>
      <c r="D97" s="194">
        <v>4.641</v>
      </c>
      <c r="E97" s="195">
        <v>96.445999999999998</v>
      </c>
      <c r="F97" s="196">
        <v>4.024</v>
      </c>
      <c r="G97" s="195">
        <v>97.06</v>
      </c>
      <c r="H97" s="196">
        <v>0.60499999999999998</v>
      </c>
      <c r="I97" s="195">
        <v>84.421875</v>
      </c>
      <c r="J97" s="196">
        <v>3.859</v>
      </c>
      <c r="K97" s="197">
        <v>78.948999999999998</v>
      </c>
      <c r="L97" s="198">
        <v>93.543000000000006</v>
      </c>
      <c r="M97" s="199">
        <v>2135.5</v>
      </c>
      <c r="N97" s="199">
        <v>5543.2</v>
      </c>
      <c r="O97" s="198">
        <v>78.16</v>
      </c>
      <c r="P97" s="199">
        <v>149.28</v>
      </c>
      <c r="Q97" s="198">
        <v>0.91139999999999999</v>
      </c>
      <c r="R97" s="17">
        <v>0.77790000000000004</v>
      </c>
    </row>
    <row r="98" spans="2:18" x14ac:dyDescent="0.3">
      <c r="B98" s="185">
        <v>45518</v>
      </c>
      <c r="C98" s="193">
        <v>89.861000000000004</v>
      </c>
      <c r="D98" s="194">
        <v>4.6150000000000002</v>
      </c>
      <c r="E98" s="195">
        <v>96.697000000000003</v>
      </c>
      <c r="F98" s="196">
        <v>3.9420000000000002</v>
      </c>
      <c r="G98" s="195">
        <v>97.186000000000007</v>
      </c>
      <c r="H98" s="196">
        <v>0.58699999999999997</v>
      </c>
      <c r="I98" s="195">
        <v>84.9609375</v>
      </c>
      <c r="J98" s="196">
        <v>3.7639999999999998</v>
      </c>
      <c r="K98" s="197">
        <v>79.450999999999993</v>
      </c>
      <c r="L98" s="198">
        <v>94.025999999999996</v>
      </c>
      <c r="M98" s="199">
        <v>2084.3000000000002</v>
      </c>
      <c r="N98" s="199">
        <v>5455.2</v>
      </c>
      <c r="O98" s="198">
        <v>76.98</v>
      </c>
      <c r="P98" s="199">
        <v>147.33000000000001</v>
      </c>
      <c r="Q98" s="198">
        <v>0.90810000000000002</v>
      </c>
      <c r="R98" s="17">
        <v>0.77949999999999997</v>
      </c>
    </row>
    <row r="99" spans="2:18" x14ac:dyDescent="0.3">
      <c r="B99" s="185">
        <v>45517</v>
      </c>
      <c r="C99" s="193">
        <v>89.486000000000004</v>
      </c>
      <c r="D99" s="194">
        <v>4.6779999999999999</v>
      </c>
      <c r="E99" s="195">
        <v>96.736000000000004</v>
      </c>
      <c r="F99" s="196">
        <v>3.9289999999999998</v>
      </c>
      <c r="G99" s="195">
        <v>97.051000000000002</v>
      </c>
      <c r="H99" s="196">
        <v>0.60599999999999998</v>
      </c>
      <c r="I99" s="195">
        <v>84.9453125</v>
      </c>
      <c r="J99" s="196">
        <v>3.766</v>
      </c>
      <c r="K99" s="197">
        <v>79.093999999999994</v>
      </c>
      <c r="L99" s="198">
        <v>93.947999999999993</v>
      </c>
      <c r="M99" s="199">
        <v>2095.1999999999998</v>
      </c>
      <c r="N99" s="199">
        <v>5434.4</v>
      </c>
      <c r="O99" s="198">
        <v>78.349999999999994</v>
      </c>
      <c r="P99" s="199">
        <v>146.84</v>
      </c>
      <c r="Q99" s="198">
        <v>0.90969999999999995</v>
      </c>
      <c r="R99" s="17">
        <v>0.77749999999999997</v>
      </c>
    </row>
    <row r="100" spans="2:18" x14ac:dyDescent="0.3">
      <c r="B100" s="185">
        <v>45516</v>
      </c>
      <c r="C100" s="193">
        <v>89.075999999999993</v>
      </c>
      <c r="D100" s="194">
        <v>4.7480000000000002</v>
      </c>
      <c r="E100" s="195">
        <v>96.570999999999998</v>
      </c>
      <c r="F100" s="196">
        <v>3.9809999999999999</v>
      </c>
      <c r="G100" s="195">
        <v>97.016000000000005</v>
      </c>
      <c r="H100" s="196">
        <v>0.61099999999999999</v>
      </c>
      <c r="I100" s="195">
        <v>84.546875</v>
      </c>
      <c r="J100" s="196">
        <v>3.835</v>
      </c>
      <c r="K100" s="197">
        <v>78.935000000000002</v>
      </c>
      <c r="L100" s="198">
        <v>93.497</v>
      </c>
      <c r="M100" s="199">
        <v>2062.1</v>
      </c>
      <c r="N100" s="199">
        <v>5344.4</v>
      </c>
      <c r="O100" s="198">
        <v>80.06</v>
      </c>
      <c r="P100" s="199">
        <v>147.21</v>
      </c>
      <c r="Q100" s="198">
        <v>0.91479999999999995</v>
      </c>
      <c r="R100" s="17">
        <v>0.78310000000000002</v>
      </c>
    </row>
    <row r="101" spans="2:18" x14ac:dyDescent="0.3">
      <c r="B101" s="185">
        <v>45513</v>
      </c>
      <c r="C101" s="193">
        <v>88.846000000000004</v>
      </c>
      <c r="D101" s="194">
        <v>4.7869999999999999</v>
      </c>
      <c r="E101" s="195">
        <v>96.128</v>
      </c>
      <c r="F101" s="196">
        <v>4.1230000000000002</v>
      </c>
      <c r="G101" s="195">
        <v>97.015000000000001</v>
      </c>
      <c r="H101" s="196">
        <v>0.61099999999999999</v>
      </c>
      <c r="I101" s="195">
        <v>84.2578125</v>
      </c>
      <c r="J101" s="196">
        <v>3.8849999999999998</v>
      </c>
      <c r="K101" s="197">
        <v>78.790999999999997</v>
      </c>
      <c r="L101" s="198">
        <v>93.483000000000004</v>
      </c>
      <c r="M101" s="199">
        <v>2080.9</v>
      </c>
      <c r="N101" s="199">
        <v>5344.2</v>
      </c>
      <c r="O101" s="198">
        <v>76.84</v>
      </c>
      <c r="P101" s="199">
        <v>146.61000000000001</v>
      </c>
      <c r="Q101" s="198">
        <v>0.91600000000000004</v>
      </c>
      <c r="R101" s="17">
        <v>0.78359999999999996</v>
      </c>
    </row>
    <row r="102" spans="2:18" x14ac:dyDescent="0.3">
      <c r="B102" s="185">
        <v>45512</v>
      </c>
      <c r="C102" s="193">
        <v>88.602000000000004</v>
      </c>
      <c r="D102" s="194">
        <v>4.8259999999999996</v>
      </c>
      <c r="E102" s="195">
        <v>96.105999999999995</v>
      </c>
      <c r="F102" s="196">
        <v>4.1280000000000001</v>
      </c>
      <c r="G102" s="195">
        <v>97.01</v>
      </c>
      <c r="H102" s="196">
        <v>0.61099999999999999</v>
      </c>
      <c r="I102" s="195">
        <v>84.0078125</v>
      </c>
      <c r="J102" s="196">
        <v>3.9260000000000002</v>
      </c>
      <c r="K102" s="197">
        <v>78.614000000000004</v>
      </c>
      <c r="L102" s="198">
        <v>93.117000000000004</v>
      </c>
      <c r="M102" s="199">
        <v>2084.4</v>
      </c>
      <c r="N102" s="199">
        <v>5319.3</v>
      </c>
      <c r="O102" s="198">
        <v>76.19</v>
      </c>
      <c r="P102" s="199">
        <v>147.22999999999999</v>
      </c>
      <c r="Q102" s="198">
        <v>0.91590000000000005</v>
      </c>
      <c r="R102" s="17">
        <v>0.78439999999999999</v>
      </c>
    </row>
    <row r="103" spans="2:18" x14ac:dyDescent="0.3">
      <c r="B103" s="185">
        <v>45511</v>
      </c>
      <c r="C103" s="193">
        <v>88.774000000000001</v>
      </c>
      <c r="D103" s="194">
        <v>4.7960000000000003</v>
      </c>
      <c r="E103" s="195">
        <v>96.266000000000005</v>
      </c>
      <c r="F103" s="196">
        <v>4.0750000000000002</v>
      </c>
      <c r="G103" s="195">
        <v>96.734999999999999</v>
      </c>
      <c r="H103" s="196">
        <v>0.65</v>
      </c>
      <c r="I103" s="195">
        <v>84.296875</v>
      </c>
      <c r="J103" s="196">
        <v>3.8740000000000001</v>
      </c>
      <c r="K103" s="197">
        <v>78.745000000000005</v>
      </c>
      <c r="L103" s="198">
        <v>93.08</v>
      </c>
      <c r="M103" s="199">
        <v>2035.1</v>
      </c>
      <c r="N103" s="199">
        <v>5199.5</v>
      </c>
      <c r="O103" s="198">
        <v>75.23</v>
      </c>
      <c r="P103" s="199">
        <v>146.68</v>
      </c>
      <c r="Q103" s="198">
        <v>0.91549999999999998</v>
      </c>
      <c r="R103" s="17">
        <v>0.78790000000000004</v>
      </c>
    </row>
    <row r="104" spans="2:18" x14ac:dyDescent="0.3">
      <c r="B104" s="185">
        <v>45510</v>
      </c>
      <c r="C104" s="193">
        <v>89.096999999999994</v>
      </c>
      <c r="D104" s="194">
        <v>4.74</v>
      </c>
      <c r="E104" s="195">
        <v>96.301000000000002</v>
      </c>
      <c r="F104" s="196">
        <v>4.0629999999999997</v>
      </c>
      <c r="G104" s="195">
        <v>96.698999999999998</v>
      </c>
      <c r="H104" s="196">
        <v>0.65500000000000003</v>
      </c>
      <c r="I104" s="195">
        <v>84.5859375</v>
      </c>
      <c r="J104" s="196">
        <v>3.823</v>
      </c>
      <c r="K104" s="197">
        <v>78.89</v>
      </c>
      <c r="L104" s="198">
        <v>93.468999999999994</v>
      </c>
      <c r="M104" s="199">
        <v>2064.3000000000002</v>
      </c>
      <c r="N104" s="199">
        <v>5240</v>
      </c>
      <c r="O104" s="198">
        <v>73.2</v>
      </c>
      <c r="P104" s="199">
        <v>144.34</v>
      </c>
      <c r="Q104" s="198">
        <v>0.91479999999999995</v>
      </c>
      <c r="R104" s="17">
        <v>0.78790000000000004</v>
      </c>
    </row>
    <row r="105" spans="2:18" x14ac:dyDescent="0.3">
      <c r="B105" s="185">
        <v>45509</v>
      </c>
      <c r="C105" s="193">
        <v>89.248999999999995</v>
      </c>
      <c r="D105" s="194">
        <v>4.7140000000000004</v>
      </c>
      <c r="E105" s="195">
        <v>96.48</v>
      </c>
      <c r="F105" s="196">
        <v>4.0039999999999996</v>
      </c>
      <c r="G105" s="195">
        <v>97.346999999999994</v>
      </c>
      <c r="H105" s="196">
        <v>0.56299999999999994</v>
      </c>
      <c r="I105" s="195">
        <v>85.1640625</v>
      </c>
      <c r="J105" s="196">
        <v>3.722</v>
      </c>
      <c r="K105" s="197">
        <v>79.141000000000005</v>
      </c>
      <c r="L105" s="198">
        <v>93.257999999999996</v>
      </c>
      <c r="M105" s="199">
        <v>2039.2</v>
      </c>
      <c r="N105" s="199">
        <v>5186.3</v>
      </c>
      <c r="O105" s="198">
        <v>72.94</v>
      </c>
      <c r="P105" s="199">
        <v>144.18</v>
      </c>
      <c r="Q105" s="198">
        <v>0.91310000000000002</v>
      </c>
      <c r="R105" s="17">
        <v>0.78269999999999995</v>
      </c>
    </row>
    <row r="106" spans="2:18" x14ac:dyDescent="0.3">
      <c r="B106" s="185">
        <v>45506</v>
      </c>
      <c r="C106" s="193">
        <v>89.564999999999998</v>
      </c>
      <c r="D106" s="194">
        <v>4.66</v>
      </c>
      <c r="E106" s="195">
        <v>96.703999999999994</v>
      </c>
      <c r="F106" s="196">
        <v>3.9319999999999999</v>
      </c>
      <c r="G106" s="195">
        <v>96.11</v>
      </c>
      <c r="H106" s="196">
        <v>0.73899999999999999</v>
      </c>
      <c r="I106" s="195">
        <v>85.2578125</v>
      </c>
      <c r="J106" s="196">
        <v>3.7040000000000002</v>
      </c>
      <c r="K106" s="197">
        <v>79.343000000000004</v>
      </c>
      <c r="L106" s="198">
        <v>93.622</v>
      </c>
      <c r="M106" s="199">
        <v>2109.3000000000002</v>
      </c>
      <c r="N106" s="199">
        <v>5346.6</v>
      </c>
      <c r="O106" s="198">
        <v>73.52</v>
      </c>
      <c r="P106" s="199">
        <v>146.53</v>
      </c>
      <c r="Q106" s="198">
        <v>0.91649999999999998</v>
      </c>
      <c r="R106" s="17">
        <v>0.78120000000000001</v>
      </c>
    </row>
    <row r="107" spans="2:18" x14ac:dyDescent="0.3">
      <c r="B107" s="185">
        <v>45505</v>
      </c>
      <c r="C107" s="193">
        <v>88.95</v>
      </c>
      <c r="D107" s="194">
        <v>4.7629999999999999</v>
      </c>
      <c r="E107" s="195">
        <v>96.105999999999995</v>
      </c>
      <c r="F107" s="196">
        <v>4.1210000000000004</v>
      </c>
      <c r="G107" s="195">
        <v>95.403999999999996</v>
      </c>
      <c r="H107" s="196">
        <v>0.84099999999999997</v>
      </c>
      <c r="I107" s="195">
        <v>84.0546875</v>
      </c>
      <c r="J107" s="196">
        <v>3.911</v>
      </c>
      <c r="K107" s="197">
        <v>79.007000000000005</v>
      </c>
      <c r="L107" s="198">
        <v>93.504999999999995</v>
      </c>
      <c r="M107" s="199">
        <v>2186.1999999999998</v>
      </c>
      <c r="N107" s="199">
        <v>5446.7</v>
      </c>
      <c r="O107" s="198">
        <v>76.31</v>
      </c>
      <c r="P107" s="199">
        <v>149.36000000000001</v>
      </c>
      <c r="Q107" s="198">
        <v>0.92669999999999997</v>
      </c>
      <c r="R107" s="17">
        <v>0.78500000000000003</v>
      </c>
    </row>
    <row r="108" spans="2:18" x14ac:dyDescent="0.3">
      <c r="B108" s="185">
        <v>45504</v>
      </c>
      <c r="C108" s="193">
        <v>88.768000000000001</v>
      </c>
      <c r="D108" s="194">
        <v>4.7930000000000001</v>
      </c>
      <c r="E108" s="195">
        <v>95.906000000000006</v>
      </c>
      <c r="F108" s="196">
        <v>4.1840000000000002</v>
      </c>
      <c r="G108" s="195">
        <v>95.326999999999998</v>
      </c>
      <c r="H108" s="196">
        <v>0.85199999999999998</v>
      </c>
      <c r="I108" s="195">
        <v>83.7109375</v>
      </c>
      <c r="J108" s="196">
        <v>3.9710000000000001</v>
      </c>
      <c r="K108" s="197">
        <v>78.512</v>
      </c>
      <c r="L108" s="198">
        <v>93.459000000000003</v>
      </c>
      <c r="M108" s="199">
        <v>2254.5</v>
      </c>
      <c r="N108" s="199">
        <v>5522.3</v>
      </c>
      <c r="O108" s="198">
        <v>77.91</v>
      </c>
      <c r="P108" s="199">
        <v>149.97999999999999</v>
      </c>
      <c r="Q108" s="198">
        <v>0.92369999999999997</v>
      </c>
      <c r="R108" s="17">
        <v>0.77790000000000004</v>
      </c>
    </row>
    <row r="109" spans="2:18" x14ac:dyDescent="0.3">
      <c r="B109" s="185">
        <v>45503</v>
      </c>
      <c r="C109" s="193">
        <v>88.132000000000005</v>
      </c>
      <c r="D109" s="194">
        <v>4.9020000000000001</v>
      </c>
      <c r="E109" s="195">
        <v>95.503</v>
      </c>
      <c r="F109" s="196">
        <v>4.3140000000000001</v>
      </c>
      <c r="G109" s="195">
        <v>95.715999999999994</v>
      </c>
      <c r="H109" s="196">
        <v>0.79500000000000004</v>
      </c>
      <c r="I109" s="195">
        <v>83.0234375</v>
      </c>
      <c r="J109" s="196">
        <v>4.0910000000000002</v>
      </c>
      <c r="K109" s="197">
        <v>78.117000000000004</v>
      </c>
      <c r="L109" s="198">
        <v>93.135000000000005</v>
      </c>
      <c r="M109" s="199">
        <v>2243.1</v>
      </c>
      <c r="N109" s="199">
        <v>5436.4</v>
      </c>
      <c r="O109" s="198">
        <v>74.73</v>
      </c>
      <c r="P109" s="199">
        <v>152.77000000000001</v>
      </c>
      <c r="Q109" s="198">
        <v>0.92459999999999998</v>
      </c>
      <c r="R109" s="17">
        <v>0.77910000000000001</v>
      </c>
    </row>
    <row r="110" spans="2:18" x14ac:dyDescent="0.3">
      <c r="B110" s="185">
        <v>45502</v>
      </c>
      <c r="C110" s="193">
        <v>87.885999999999996</v>
      </c>
      <c r="D110" s="194">
        <v>4.944</v>
      </c>
      <c r="E110" s="195">
        <v>95.364999999999995</v>
      </c>
      <c r="F110" s="196">
        <v>4.3579999999999997</v>
      </c>
      <c r="G110" s="195">
        <v>95.57</v>
      </c>
      <c r="H110" s="196">
        <v>0.81599999999999995</v>
      </c>
      <c r="I110" s="195">
        <v>82.7890625</v>
      </c>
      <c r="J110" s="196">
        <v>4.1319999999999997</v>
      </c>
      <c r="K110" s="197">
        <v>78.06</v>
      </c>
      <c r="L110" s="198">
        <v>93.064999999999998</v>
      </c>
      <c r="M110" s="199">
        <v>2235.3000000000002</v>
      </c>
      <c r="N110" s="199">
        <v>5463.5</v>
      </c>
      <c r="O110" s="198">
        <v>75.81</v>
      </c>
      <c r="P110" s="199">
        <v>154.02000000000001</v>
      </c>
      <c r="Q110" s="198">
        <v>0.92410000000000003</v>
      </c>
      <c r="R110" s="17">
        <v>0.77749999999999997</v>
      </c>
    </row>
    <row r="111" spans="2:18" x14ac:dyDescent="0.3">
      <c r="B111" s="185">
        <v>45499</v>
      </c>
      <c r="C111" s="193">
        <v>87.835999999999999</v>
      </c>
      <c r="D111" s="194">
        <v>4.952</v>
      </c>
      <c r="E111" s="195">
        <v>95.388999999999996</v>
      </c>
      <c r="F111" s="196">
        <v>4.3490000000000002</v>
      </c>
      <c r="G111" s="195">
        <v>95.314999999999998</v>
      </c>
      <c r="H111" s="196">
        <v>0.85299999999999998</v>
      </c>
      <c r="I111" s="195">
        <v>82.7109375</v>
      </c>
      <c r="J111" s="196">
        <v>4.1449999999999996</v>
      </c>
      <c r="K111" s="197">
        <v>77.807000000000002</v>
      </c>
      <c r="L111" s="198">
        <v>92.682000000000002</v>
      </c>
      <c r="M111" s="199">
        <v>2260.1</v>
      </c>
      <c r="N111" s="199">
        <v>5459.1</v>
      </c>
      <c r="O111" s="198">
        <v>77.16</v>
      </c>
      <c r="P111" s="199">
        <v>153.76</v>
      </c>
      <c r="Q111" s="198">
        <v>0.92110000000000003</v>
      </c>
      <c r="R111" s="17">
        <v>0.7772</v>
      </c>
    </row>
    <row r="112" spans="2:18" x14ac:dyDescent="0.3">
      <c r="B112" s="185">
        <v>45498</v>
      </c>
      <c r="C112" s="193">
        <v>87.569000000000003</v>
      </c>
      <c r="D112" s="194">
        <v>4.9969999999999999</v>
      </c>
      <c r="E112" s="195">
        <v>95.254999999999995</v>
      </c>
      <c r="F112" s="196">
        <v>4.3890000000000002</v>
      </c>
      <c r="G112" s="195">
        <v>95.406000000000006</v>
      </c>
      <c r="H112" s="196">
        <v>0.83899999999999997</v>
      </c>
      <c r="I112" s="195">
        <v>82.3828125</v>
      </c>
      <c r="J112" s="196">
        <v>4.2009999999999996</v>
      </c>
      <c r="K112" s="197">
        <v>77.617000000000004</v>
      </c>
      <c r="L112" s="198">
        <v>92.567999999999998</v>
      </c>
      <c r="M112" s="199">
        <v>2223</v>
      </c>
      <c r="N112" s="199">
        <v>5399.2</v>
      </c>
      <c r="O112" s="198">
        <v>78.28</v>
      </c>
      <c r="P112" s="199">
        <v>153.94</v>
      </c>
      <c r="Q112" s="198">
        <v>0.92200000000000004</v>
      </c>
      <c r="R112" s="17">
        <v>0.7782</v>
      </c>
    </row>
    <row r="113" spans="2:18" x14ac:dyDescent="0.3">
      <c r="B113" s="185">
        <v>45497</v>
      </c>
      <c r="C113" s="193">
        <v>87.522999999999996</v>
      </c>
      <c r="D113" s="194">
        <v>5.0039999999999996</v>
      </c>
      <c r="E113" s="195">
        <v>95.203999999999994</v>
      </c>
      <c r="F113" s="196">
        <v>4.4039999999999999</v>
      </c>
      <c r="G113" s="195">
        <v>95.335999999999999</v>
      </c>
      <c r="H113" s="196">
        <v>0.84899999999999998</v>
      </c>
      <c r="I113" s="195">
        <v>82.1484375</v>
      </c>
      <c r="J113" s="196">
        <v>4.242</v>
      </c>
      <c r="K113" s="197">
        <v>77.441000000000003</v>
      </c>
      <c r="L113" s="198">
        <v>92.429000000000002</v>
      </c>
      <c r="M113" s="199">
        <v>2195.4</v>
      </c>
      <c r="N113" s="199">
        <v>5427.1</v>
      </c>
      <c r="O113" s="198">
        <v>77.59</v>
      </c>
      <c r="P113" s="199">
        <v>153.88999999999999</v>
      </c>
      <c r="Q113" s="198">
        <v>0.92249999999999999</v>
      </c>
      <c r="R113" s="17">
        <v>0.77480000000000004</v>
      </c>
    </row>
    <row r="114" spans="2:18" x14ac:dyDescent="0.3">
      <c r="B114" s="185">
        <v>45496</v>
      </c>
      <c r="C114" s="193">
        <v>87.715999999999994</v>
      </c>
      <c r="D114" s="194">
        <v>4.97</v>
      </c>
      <c r="E114" s="195">
        <v>95.233999999999995</v>
      </c>
      <c r="F114" s="196">
        <v>4.3940000000000001</v>
      </c>
      <c r="G114" s="195">
        <v>95.444000000000003</v>
      </c>
      <c r="H114" s="196">
        <v>0.83299999999999996</v>
      </c>
      <c r="I114" s="195">
        <v>82.3046875</v>
      </c>
      <c r="J114" s="196">
        <v>4.2130000000000001</v>
      </c>
      <c r="K114" s="197">
        <v>77.572999999999993</v>
      </c>
      <c r="L114" s="198">
        <v>92.710999999999999</v>
      </c>
      <c r="M114" s="199">
        <v>2243.3000000000002</v>
      </c>
      <c r="N114" s="199">
        <v>5555.7</v>
      </c>
      <c r="O114" s="198">
        <v>76.959999999999994</v>
      </c>
      <c r="P114" s="199">
        <v>155.59</v>
      </c>
      <c r="Q114" s="198">
        <v>0.92130000000000001</v>
      </c>
      <c r="R114" s="17">
        <v>0.77470000000000006</v>
      </c>
    </row>
    <row r="115" spans="2:18" x14ac:dyDescent="0.3">
      <c r="B115" s="185">
        <v>45495</v>
      </c>
      <c r="C115" s="193">
        <v>87.694999999999993</v>
      </c>
      <c r="D115" s="194">
        <v>4.9729999999999999</v>
      </c>
      <c r="E115" s="195">
        <v>95.180999999999997</v>
      </c>
      <c r="F115" s="196">
        <v>4.41</v>
      </c>
      <c r="G115" s="195">
        <v>95.512</v>
      </c>
      <c r="H115" s="196">
        <v>0.82299999999999995</v>
      </c>
      <c r="I115" s="195">
        <v>82.265625</v>
      </c>
      <c r="J115" s="196">
        <v>4.218</v>
      </c>
      <c r="K115" s="197">
        <v>77.372</v>
      </c>
      <c r="L115" s="198">
        <v>92.509</v>
      </c>
      <c r="M115" s="199">
        <v>2220.6</v>
      </c>
      <c r="N115" s="199">
        <v>5564.4</v>
      </c>
      <c r="O115" s="198">
        <v>79.78</v>
      </c>
      <c r="P115" s="199">
        <v>157.04</v>
      </c>
      <c r="Q115" s="198">
        <v>0.91820000000000002</v>
      </c>
      <c r="R115" s="17">
        <v>0.7732</v>
      </c>
    </row>
    <row r="116" spans="2:18" x14ac:dyDescent="0.3">
      <c r="B116" s="185">
        <v>45492</v>
      </c>
      <c r="C116" s="193">
        <v>87.742000000000004</v>
      </c>
      <c r="D116" s="194">
        <v>4.9640000000000004</v>
      </c>
      <c r="E116" s="195">
        <v>95.105999999999995</v>
      </c>
      <c r="F116" s="196">
        <v>4.4329999999999998</v>
      </c>
      <c r="G116" s="195">
        <v>95.551000000000002</v>
      </c>
      <c r="H116" s="196">
        <v>0.81699999999999995</v>
      </c>
      <c r="I116" s="195">
        <v>82.3203125</v>
      </c>
      <c r="J116" s="196">
        <v>4.2080000000000002</v>
      </c>
      <c r="K116" s="197">
        <v>77.567999999999998</v>
      </c>
      <c r="L116" s="198">
        <v>92.477999999999994</v>
      </c>
      <c r="M116" s="199">
        <v>2184.3000000000002</v>
      </c>
      <c r="N116" s="199">
        <v>5505</v>
      </c>
      <c r="O116" s="198">
        <v>80.13</v>
      </c>
      <c r="P116" s="199">
        <v>157.47999999999999</v>
      </c>
      <c r="Q116" s="198">
        <v>0.91890000000000005</v>
      </c>
      <c r="R116" s="17">
        <v>0.77439999999999998</v>
      </c>
    </row>
    <row r="117" spans="2:18" x14ac:dyDescent="0.3">
      <c r="B117" s="185">
        <v>45491</v>
      </c>
      <c r="C117" s="193">
        <v>87.981999999999999</v>
      </c>
      <c r="D117" s="194">
        <v>4.9210000000000003</v>
      </c>
      <c r="E117" s="195">
        <v>95.281000000000006</v>
      </c>
      <c r="F117" s="196">
        <v>4.3730000000000002</v>
      </c>
      <c r="G117" s="195">
        <v>95.587999999999994</v>
      </c>
      <c r="H117" s="196">
        <v>0.81100000000000005</v>
      </c>
      <c r="I117" s="195">
        <v>82.546875</v>
      </c>
      <c r="J117" s="196">
        <v>4.1639999999999997</v>
      </c>
      <c r="K117" s="197">
        <v>77.834000000000003</v>
      </c>
      <c r="L117" s="198">
        <v>92.721000000000004</v>
      </c>
      <c r="M117" s="199">
        <v>2198.3000000000002</v>
      </c>
      <c r="N117" s="199">
        <v>5544.6</v>
      </c>
      <c r="O117" s="198">
        <v>82.82</v>
      </c>
      <c r="P117" s="199">
        <v>157.37</v>
      </c>
      <c r="Q117" s="198">
        <v>0.91769999999999996</v>
      </c>
      <c r="R117" s="17">
        <v>0.77259999999999995</v>
      </c>
    </row>
    <row r="118" spans="2:18" x14ac:dyDescent="0.3">
      <c r="B118" s="185">
        <v>45490</v>
      </c>
      <c r="C118" s="193">
        <v>88.257999999999996</v>
      </c>
      <c r="D118" s="194">
        <v>4.8730000000000002</v>
      </c>
      <c r="E118" s="195">
        <v>95.367999999999995</v>
      </c>
      <c r="F118" s="196">
        <v>4.3440000000000003</v>
      </c>
      <c r="G118" s="195">
        <v>95.614999999999995</v>
      </c>
      <c r="H118" s="196">
        <v>0.80700000000000005</v>
      </c>
      <c r="I118" s="195">
        <v>82.78125</v>
      </c>
      <c r="J118" s="196">
        <v>4.1219999999999999</v>
      </c>
      <c r="K118" s="197">
        <v>77.760999999999996</v>
      </c>
      <c r="L118" s="198">
        <v>92.840999999999994</v>
      </c>
      <c r="M118" s="199">
        <v>2239.6999999999998</v>
      </c>
      <c r="N118" s="199">
        <v>5588.3</v>
      </c>
      <c r="O118" s="198">
        <v>82.85</v>
      </c>
      <c r="P118" s="199">
        <v>156.19999999999999</v>
      </c>
      <c r="Q118" s="198">
        <v>0.91410000000000002</v>
      </c>
      <c r="R118" s="17">
        <v>0.76870000000000005</v>
      </c>
    </row>
    <row r="119" spans="2:18" x14ac:dyDescent="0.3">
      <c r="B119" s="185">
        <v>45489</v>
      </c>
      <c r="C119" s="193">
        <v>88.369</v>
      </c>
      <c r="D119" s="194">
        <v>4.8529999999999998</v>
      </c>
      <c r="E119" s="195">
        <v>95.414000000000001</v>
      </c>
      <c r="F119" s="196">
        <v>4.3280000000000003</v>
      </c>
      <c r="G119" s="195">
        <v>95.724000000000004</v>
      </c>
      <c r="H119" s="196">
        <v>0.79100000000000004</v>
      </c>
      <c r="I119" s="195">
        <v>82.7890625</v>
      </c>
      <c r="J119" s="196">
        <v>4.1189999999999998</v>
      </c>
      <c r="K119" s="197">
        <v>77.900999999999996</v>
      </c>
      <c r="L119" s="198">
        <v>92.953000000000003</v>
      </c>
      <c r="M119" s="199">
        <v>2263.6999999999998</v>
      </c>
      <c r="N119" s="199">
        <v>5667.2</v>
      </c>
      <c r="O119" s="198">
        <v>80.760000000000005</v>
      </c>
      <c r="P119" s="199">
        <v>158.35</v>
      </c>
      <c r="Q119" s="198">
        <v>0.91749999999999998</v>
      </c>
      <c r="R119" s="17">
        <v>0.77080000000000004</v>
      </c>
    </row>
    <row r="120" spans="2:18" x14ac:dyDescent="0.3">
      <c r="B120" s="185">
        <v>45488</v>
      </c>
      <c r="C120" s="193">
        <v>88.069000000000003</v>
      </c>
      <c r="D120" s="194">
        <v>4.9039999999999999</v>
      </c>
      <c r="E120" s="195">
        <v>95.316000000000003</v>
      </c>
      <c r="F120" s="196">
        <v>4.359</v>
      </c>
      <c r="G120" s="195">
        <v>95.474999999999994</v>
      </c>
      <c r="H120" s="196">
        <v>0.82699999999999996</v>
      </c>
      <c r="I120" s="195">
        <v>82.390625</v>
      </c>
      <c r="J120" s="196">
        <v>4.1890000000000001</v>
      </c>
      <c r="K120" s="197">
        <v>77.588999999999999</v>
      </c>
      <c r="L120" s="198">
        <v>92.641999999999996</v>
      </c>
      <c r="M120" s="199">
        <v>2187</v>
      </c>
      <c r="N120" s="199">
        <v>5631.2</v>
      </c>
      <c r="O120" s="198">
        <v>81.91</v>
      </c>
      <c r="P120" s="199">
        <v>158.06</v>
      </c>
      <c r="Q120" s="198">
        <v>0.91790000000000005</v>
      </c>
      <c r="R120" s="17">
        <v>0.7712</v>
      </c>
    </row>
    <row r="121" spans="2:18" x14ac:dyDescent="0.3">
      <c r="B121" s="185">
        <v>45485</v>
      </c>
      <c r="C121" s="193">
        <v>88.304000000000002</v>
      </c>
      <c r="D121" s="194">
        <v>4.8630000000000004</v>
      </c>
      <c r="E121" s="195">
        <v>95.355000000000004</v>
      </c>
      <c r="F121" s="196">
        <v>4.3449999999999998</v>
      </c>
      <c r="G121" s="195">
        <v>95.474000000000004</v>
      </c>
      <c r="H121" s="196">
        <v>0.82699999999999996</v>
      </c>
      <c r="I121" s="195">
        <v>82.6171875</v>
      </c>
      <c r="J121" s="196">
        <v>4.1479999999999997</v>
      </c>
      <c r="K121" s="197">
        <v>77.522000000000006</v>
      </c>
      <c r="L121" s="198">
        <v>92.334999999999994</v>
      </c>
      <c r="M121" s="199">
        <v>2148.3000000000002</v>
      </c>
      <c r="N121" s="199">
        <v>5615.4</v>
      </c>
      <c r="O121" s="198">
        <v>82.21</v>
      </c>
      <c r="P121" s="199">
        <v>157.83000000000001</v>
      </c>
      <c r="Q121" s="198">
        <v>0.91679999999999995</v>
      </c>
      <c r="R121" s="17">
        <v>0.76990000000000003</v>
      </c>
    </row>
    <row r="122" spans="2:18" x14ac:dyDescent="0.3">
      <c r="B122" s="185">
        <v>45484</v>
      </c>
      <c r="C122" s="193">
        <v>88.113</v>
      </c>
      <c r="D122" s="194">
        <v>4.8940000000000001</v>
      </c>
      <c r="E122" s="195">
        <v>95.29</v>
      </c>
      <c r="F122" s="196">
        <v>4.3620000000000001</v>
      </c>
      <c r="G122" s="195">
        <v>95.316000000000003</v>
      </c>
      <c r="H122" s="196">
        <v>0.84899999999999998</v>
      </c>
      <c r="I122" s="195">
        <v>82.4453125</v>
      </c>
      <c r="J122" s="196">
        <v>4.1749999999999998</v>
      </c>
      <c r="K122" s="197">
        <v>77.664000000000001</v>
      </c>
      <c r="L122" s="198">
        <v>92.406999999999996</v>
      </c>
      <c r="M122" s="199">
        <v>2125</v>
      </c>
      <c r="N122" s="199">
        <v>5584.5</v>
      </c>
      <c r="O122" s="198">
        <v>82.62</v>
      </c>
      <c r="P122" s="199">
        <v>158.84</v>
      </c>
      <c r="Q122" s="198">
        <v>0.92010000000000003</v>
      </c>
      <c r="R122" s="17">
        <v>0.77429999999999999</v>
      </c>
    </row>
    <row r="123" spans="2:18" x14ac:dyDescent="0.3">
      <c r="B123" s="185">
        <v>45483</v>
      </c>
      <c r="C123" s="193">
        <v>87.584000000000003</v>
      </c>
      <c r="D123" s="194">
        <v>4.984</v>
      </c>
      <c r="E123" s="195">
        <v>94.966999999999999</v>
      </c>
      <c r="F123" s="196">
        <v>4.4649999999999999</v>
      </c>
      <c r="G123" s="195">
        <v>95.382999999999996</v>
      </c>
      <c r="H123" s="196">
        <v>0.83899999999999997</v>
      </c>
      <c r="I123" s="195">
        <v>81.9609375</v>
      </c>
      <c r="J123" s="196">
        <v>4.2610000000000001</v>
      </c>
      <c r="K123" s="197">
        <v>77.364999999999995</v>
      </c>
      <c r="L123" s="198">
        <v>91.897999999999996</v>
      </c>
      <c r="M123" s="199">
        <v>2051.8000000000002</v>
      </c>
      <c r="N123" s="199">
        <v>5633.9</v>
      </c>
      <c r="O123" s="198">
        <v>82.1</v>
      </c>
      <c r="P123" s="199">
        <v>161.69</v>
      </c>
      <c r="Q123" s="198">
        <v>0.9234</v>
      </c>
      <c r="R123" s="17">
        <v>0.77829999999999999</v>
      </c>
    </row>
    <row r="124" spans="2:18" x14ac:dyDescent="0.3">
      <c r="B124" s="185">
        <v>45482</v>
      </c>
      <c r="C124" s="193">
        <v>87.536000000000001</v>
      </c>
      <c r="D124" s="194">
        <v>4.992</v>
      </c>
      <c r="E124" s="195">
        <v>94.92</v>
      </c>
      <c r="F124" s="196">
        <v>4.4779999999999998</v>
      </c>
      <c r="G124" s="195">
        <v>95.313000000000002</v>
      </c>
      <c r="H124" s="196">
        <v>0.84899999999999998</v>
      </c>
      <c r="I124" s="195">
        <v>81.9140625</v>
      </c>
      <c r="J124" s="196">
        <v>4.2679999999999998</v>
      </c>
      <c r="K124" s="197">
        <v>77.206000000000003</v>
      </c>
      <c r="L124" s="198">
        <v>91.287999999999997</v>
      </c>
      <c r="M124" s="199">
        <v>2029.5</v>
      </c>
      <c r="N124" s="199">
        <v>5577</v>
      </c>
      <c r="O124" s="198">
        <v>81.41</v>
      </c>
      <c r="P124" s="199">
        <v>161.33000000000001</v>
      </c>
      <c r="Q124" s="198">
        <v>0.92479999999999996</v>
      </c>
      <c r="R124" s="17">
        <v>0.78210000000000002</v>
      </c>
    </row>
    <row r="125" spans="2:18" x14ac:dyDescent="0.3">
      <c r="B125" s="185">
        <v>45481</v>
      </c>
      <c r="C125" s="193">
        <v>87.590999999999994</v>
      </c>
      <c r="D125" s="194">
        <v>4.9809999999999999</v>
      </c>
      <c r="E125" s="195">
        <v>94.897000000000006</v>
      </c>
      <c r="F125" s="196">
        <v>4.4850000000000003</v>
      </c>
      <c r="G125" s="195">
        <v>95.256</v>
      </c>
      <c r="H125" s="196">
        <v>0.85699999999999998</v>
      </c>
      <c r="I125" s="195">
        <v>81.9921875</v>
      </c>
      <c r="J125" s="196">
        <v>4.2530000000000001</v>
      </c>
      <c r="K125" s="197">
        <v>77.429000000000002</v>
      </c>
      <c r="L125" s="198">
        <v>91.626000000000005</v>
      </c>
      <c r="M125" s="199">
        <v>2038.7</v>
      </c>
      <c r="N125" s="199">
        <v>5572.9</v>
      </c>
      <c r="O125" s="198">
        <v>82.33</v>
      </c>
      <c r="P125" s="199">
        <v>160.83000000000001</v>
      </c>
      <c r="Q125" s="198">
        <v>0.92390000000000005</v>
      </c>
      <c r="R125" s="17">
        <v>0.78090000000000004</v>
      </c>
    </row>
    <row r="126" spans="2:18" x14ac:dyDescent="0.3">
      <c r="B126" s="185">
        <v>45478</v>
      </c>
      <c r="C126" s="193">
        <v>87.626000000000005</v>
      </c>
      <c r="D126" s="194">
        <v>4.9749999999999996</v>
      </c>
      <c r="E126" s="195">
        <v>94.932000000000002</v>
      </c>
      <c r="F126" s="196">
        <v>4.4720000000000004</v>
      </c>
      <c r="G126" s="195">
        <v>95.385000000000005</v>
      </c>
      <c r="H126" s="196">
        <v>0.83799999999999997</v>
      </c>
      <c r="I126" s="195">
        <v>82.015625</v>
      </c>
      <c r="J126" s="196">
        <v>4.2480000000000002</v>
      </c>
      <c r="K126" s="197">
        <v>77.334000000000003</v>
      </c>
      <c r="L126" s="198">
        <v>91.302000000000007</v>
      </c>
      <c r="M126" s="199">
        <v>2026.7</v>
      </c>
      <c r="N126" s="199">
        <v>5567.2</v>
      </c>
      <c r="O126" s="198">
        <v>83.16</v>
      </c>
      <c r="P126" s="199">
        <v>160.75</v>
      </c>
      <c r="Q126" s="198">
        <v>0.92249999999999999</v>
      </c>
      <c r="R126" s="17">
        <v>0.78029999999999999</v>
      </c>
    </row>
    <row r="127" spans="2:18" x14ac:dyDescent="0.3">
      <c r="B127" s="185">
        <v>45476</v>
      </c>
      <c r="C127" s="193">
        <v>87.025000000000006</v>
      </c>
      <c r="D127" s="194">
        <v>5.077</v>
      </c>
      <c r="E127" s="195">
        <v>94.602000000000004</v>
      </c>
      <c r="F127" s="196">
        <v>4.5739999999999998</v>
      </c>
      <c r="G127" s="195">
        <v>95.138000000000005</v>
      </c>
      <c r="H127" s="196">
        <v>0.873</v>
      </c>
      <c r="I127" s="195">
        <v>81.484375</v>
      </c>
      <c r="J127" s="196">
        <v>4.34</v>
      </c>
      <c r="K127" s="197">
        <v>77.046000000000006</v>
      </c>
      <c r="L127" s="198">
        <v>91.022999999999996</v>
      </c>
      <c r="M127" s="199">
        <v>2036.6</v>
      </c>
      <c r="N127" s="199">
        <v>5537</v>
      </c>
      <c r="O127" s="198">
        <v>83.88</v>
      </c>
      <c r="P127" s="199">
        <v>161.69</v>
      </c>
      <c r="Q127" s="198">
        <v>0.92710000000000004</v>
      </c>
      <c r="R127" s="17">
        <v>0.78480000000000005</v>
      </c>
    </row>
    <row r="128" spans="2:18" x14ac:dyDescent="0.3">
      <c r="B128" s="185">
        <v>45475</v>
      </c>
      <c r="C128" s="193">
        <v>86.585999999999999</v>
      </c>
      <c r="D128" s="194">
        <v>5.1520000000000001</v>
      </c>
      <c r="E128" s="195">
        <v>94.399000000000001</v>
      </c>
      <c r="F128" s="196">
        <v>4.6360000000000001</v>
      </c>
      <c r="G128" s="195">
        <v>95.102000000000004</v>
      </c>
      <c r="H128" s="196">
        <v>0.878</v>
      </c>
      <c r="I128" s="195">
        <v>81.0390625</v>
      </c>
      <c r="J128" s="196">
        <v>4.4180000000000001</v>
      </c>
      <c r="K128" s="197">
        <v>76.650999999999996</v>
      </c>
      <c r="L128" s="198">
        <v>90.56</v>
      </c>
      <c r="M128" s="199">
        <v>2033.9</v>
      </c>
      <c r="N128" s="199">
        <v>5509</v>
      </c>
      <c r="O128" s="198">
        <v>82.81</v>
      </c>
      <c r="P128" s="199">
        <v>161.44</v>
      </c>
      <c r="Q128" s="198">
        <v>0.93059999999999998</v>
      </c>
      <c r="R128" s="17">
        <v>0.7883</v>
      </c>
    </row>
    <row r="129" spans="2:18" x14ac:dyDescent="0.3">
      <c r="B129" s="185">
        <v>45474</v>
      </c>
      <c r="C129" s="193">
        <v>86.352000000000004</v>
      </c>
      <c r="D129" s="194">
        <v>5.1920000000000002</v>
      </c>
      <c r="E129" s="195">
        <v>94.388000000000005</v>
      </c>
      <c r="F129" s="196">
        <v>4.6390000000000002</v>
      </c>
      <c r="G129" s="195">
        <v>95.245000000000005</v>
      </c>
      <c r="H129" s="196">
        <v>0.85699999999999998</v>
      </c>
      <c r="I129" s="195">
        <v>80.84375</v>
      </c>
      <c r="J129" s="196">
        <v>4.452</v>
      </c>
      <c r="K129" s="197">
        <v>76.45</v>
      </c>
      <c r="L129" s="198">
        <v>90.218000000000004</v>
      </c>
      <c r="M129" s="199">
        <v>2030.1</v>
      </c>
      <c r="N129" s="199">
        <v>5475.1</v>
      </c>
      <c r="O129" s="198">
        <v>83.38</v>
      </c>
      <c r="P129" s="199">
        <v>161.46</v>
      </c>
      <c r="Q129" s="198">
        <v>0.93110000000000004</v>
      </c>
      <c r="R129" s="17">
        <v>0.79049999999999998</v>
      </c>
    </row>
    <row r="130" spans="2:18" x14ac:dyDescent="0.3">
      <c r="B130" s="185">
        <v>45471</v>
      </c>
      <c r="C130" s="193">
        <v>86.715999999999994</v>
      </c>
      <c r="D130" s="194">
        <v>5.1280000000000001</v>
      </c>
      <c r="E130" s="195">
        <v>94.504999999999995</v>
      </c>
      <c r="F130" s="196">
        <v>4.5999999999999996</v>
      </c>
      <c r="G130" s="195">
        <v>95.367999999999995</v>
      </c>
      <c r="H130" s="196">
        <v>0.83899999999999997</v>
      </c>
      <c r="I130" s="195">
        <v>81.1875</v>
      </c>
      <c r="J130" s="196">
        <v>4.3890000000000002</v>
      </c>
      <c r="K130" s="197">
        <v>76.989000000000004</v>
      </c>
      <c r="L130" s="198">
        <v>90.43</v>
      </c>
      <c r="M130" s="199">
        <v>2047.7</v>
      </c>
      <c r="N130" s="199">
        <v>5460.5</v>
      </c>
      <c r="O130" s="198">
        <v>81.540000000000006</v>
      </c>
      <c r="P130" s="199">
        <v>160.88</v>
      </c>
      <c r="Q130" s="198">
        <v>0.93340000000000001</v>
      </c>
      <c r="R130" s="17">
        <v>0.79079999999999995</v>
      </c>
    </row>
    <row r="131" spans="2:18" x14ac:dyDescent="0.3">
      <c r="B131" s="185">
        <v>45470</v>
      </c>
      <c r="C131" s="193">
        <v>87.233000000000004</v>
      </c>
      <c r="D131" s="194">
        <v>5.0359999999999996</v>
      </c>
      <c r="E131" s="195">
        <v>94.683000000000007</v>
      </c>
      <c r="F131" s="196">
        <v>4.5389999999999997</v>
      </c>
      <c r="G131" s="195">
        <v>95.287000000000006</v>
      </c>
      <c r="H131" s="196">
        <v>0.85</v>
      </c>
      <c r="I131" s="195">
        <v>81.7109375</v>
      </c>
      <c r="J131" s="196">
        <v>4.2919999999999998</v>
      </c>
      <c r="K131" s="197">
        <v>77.164000000000001</v>
      </c>
      <c r="L131" s="198">
        <v>90.747</v>
      </c>
      <c r="M131" s="199">
        <v>2038.3</v>
      </c>
      <c r="N131" s="199">
        <v>5482.9</v>
      </c>
      <c r="O131" s="198">
        <v>81.739999999999995</v>
      </c>
      <c r="P131" s="199">
        <v>160.76</v>
      </c>
      <c r="Q131" s="198">
        <v>0.93420000000000003</v>
      </c>
      <c r="R131" s="17">
        <v>0.79120000000000001</v>
      </c>
    </row>
    <row r="132" spans="2:18" x14ac:dyDescent="0.3">
      <c r="B132" s="185">
        <v>45469</v>
      </c>
      <c r="C132" s="193">
        <v>86.971999999999994</v>
      </c>
      <c r="D132" s="194">
        <v>5.08</v>
      </c>
      <c r="E132" s="195">
        <v>94.504000000000005</v>
      </c>
      <c r="F132" s="196">
        <v>4.5949999999999998</v>
      </c>
      <c r="G132" s="195">
        <v>95.617999999999995</v>
      </c>
      <c r="H132" s="196">
        <v>0.80200000000000005</v>
      </c>
      <c r="I132" s="195">
        <v>81.4609375</v>
      </c>
      <c r="J132" s="196">
        <v>4.3360000000000003</v>
      </c>
      <c r="K132" s="197">
        <v>77.153999999999996</v>
      </c>
      <c r="L132" s="198">
        <v>90.956000000000003</v>
      </c>
      <c r="M132" s="199">
        <v>2018.1</v>
      </c>
      <c r="N132" s="199">
        <v>5477.9</v>
      </c>
      <c r="O132" s="198">
        <v>80.900000000000006</v>
      </c>
      <c r="P132" s="199">
        <v>160.81</v>
      </c>
      <c r="Q132" s="198">
        <v>0.93630000000000002</v>
      </c>
      <c r="R132" s="17">
        <v>0.7923</v>
      </c>
    </row>
    <row r="133" spans="2:18" x14ac:dyDescent="0.3">
      <c r="B133" s="185">
        <v>45468</v>
      </c>
      <c r="C133" s="193">
        <v>87.474000000000004</v>
      </c>
      <c r="D133" s="194">
        <v>4.9930000000000003</v>
      </c>
      <c r="E133" s="195">
        <v>94.709000000000003</v>
      </c>
      <c r="F133" s="196">
        <v>4.5289999999999999</v>
      </c>
      <c r="G133" s="195">
        <v>95.819000000000003</v>
      </c>
      <c r="H133" s="196">
        <v>0.77300000000000002</v>
      </c>
      <c r="I133" s="195">
        <v>81.8984375</v>
      </c>
      <c r="J133" s="196">
        <v>4.2569999999999997</v>
      </c>
      <c r="K133" s="197">
        <v>77.442999999999998</v>
      </c>
      <c r="L133" s="198">
        <v>91.4</v>
      </c>
      <c r="M133" s="199">
        <v>2022.3</v>
      </c>
      <c r="N133" s="199">
        <v>5469.3</v>
      </c>
      <c r="O133" s="198">
        <v>80.83</v>
      </c>
      <c r="P133" s="199">
        <v>159.69999999999999</v>
      </c>
      <c r="Q133" s="198">
        <v>0.93330000000000002</v>
      </c>
      <c r="R133" s="17">
        <v>0.7883</v>
      </c>
    </row>
    <row r="134" spans="2:18" x14ac:dyDescent="0.3">
      <c r="B134" s="185">
        <v>45467</v>
      </c>
      <c r="C134" s="193">
        <v>87.62</v>
      </c>
      <c r="D134" s="194">
        <v>4.9669999999999996</v>
      </c>
      <c r="E134" s="195">
        <v>94.835999999999999</v>
      </c>
      <c r="F134" s="196">
        <v>4.4870000000000001</v>
      </c>
      <c r="G134" s="195">
        <v>95.888000000000005</v>
      </c>
      <c r="H134" s="196">
        <v>0.76300000000000001</v>
      </c>
      <c r="I134" s="195">
        <v>81.984375</v>
      </c>
      <c r="J134" s="196">
        <v>4.2409999999999997</v>
      </c>
      <c r="K134" s="197">
        <v>77.444000000000003</v>
      </c>
      <c r="L134" s="198">
        <v>91.363</v>
      </c>
      <c r="M134" s="199">
        <v>2030.8</v>
      </c>
      <c r="N134" s="199">
        <v>5447.9</v>
      </c>
      <c r="O134" s="198">
        <v>81.63</v>
      </c>
      <c r="P134" s="199">
        <v>159.62</v>
      </c>
      <c r="Q134" s="198">
        <v>0.93169999999999997</v>
      </c>
      <c r="R134" s="17">
        <v>0.7883</v>
      </c>
    </row>
    <row r="135" spans="2:18" x14ac:dyDescent="0.3">
      <c r="B135" s="185">
        <v>45464</v>
      </c>
      <c r="C135" s="193">
        <v>87.447000000000003</v>
      </c>
      <c r="D135" s="194">
        <v>4.9960000000000004</v>
      </c>
      <c r="E135" s="195">
        <v>94.787999999999997</v>
      </c>
      <c r="F135" s="196">
        <v>4.5010000000000003</v>
      </c>
      <c r="G135" s="195">
        <v>95.963999999999999</v>
      </c>
      <c r="H135" s="196">
        <v>0.752</v>
      </c>
      <c r="I135" s="195">
        <v>81.84375</v>
      </c>
      <c r="J135" s="196">
        <v>4.2649999999999997</v>
      </c>
      <c r="K135" s="197">
        <v>77.424000000000007</v>
      </c>
      <c r="L135" s="198">
        <v>91.254000000000005</v>
      </c>
      <c r="M135" s="199">
        <v>2022</v>
      </c>
      <c r="N135" s="199">
        <v>5464.6</v>
      </c>
      <c r="O135" s="198">
        <v>80.73</v>
      </c>
      <c r="P135" s="199">
        <v>159.80000000000001</v>
      </c>
      <c r="Q135" s="198">
        <v>0.93520000000000003</v>
      </c>
      <c r="R135" s="17">
        <v>0.79090000000000005</v>
      </c>
    </row>
    <row r="136" spans="2:18" x14ac:dyDescent="0.3">
      <c r="B136" s="185">
        <v>45463</v>
      </c>
      <c r="C136" s="193">
        <v>87.262</v>
      </c>
      <c r="D136" s="194">
        <v>5.0259999999999998</v>
      </c>
      <c r="E136" s="195">
        <v>94.742999999999995</v>
      </c>
      <c r="F136" s="196">
        <v>4.5119999999999996</v>
      </c>
      <c r="G136" s="195">
        <v>96.043999999999997</v>
      </c>
      <c r="H136" s="196">
        <v>0.74</v>
      </c>
      <c r="I136" s="195">
        <v>81.8359375</v>
      </c>
      <c r="J136" s="196">
        <v>4.2629999999999999</v>
      </c>
      <c r="K136" s="197">
        <v>77.543999999999997</v>
      </c>
      <c r="L136" s="198">
        <v>91.206000000000003</v>
      </c>
      <c r="M136" s="199">
        <v>2017.4</v>
      </c>
      <c r="N136" s="199">
        <v>5473.2</v>
      </c>
      <c r="O136" s="198">
        <v>82.17</v>
      </c>
      <c r="P136" s="199">
        <v>158.93</v>
      </c>
      <c r="Q136" s="198">
        <v>0.93440000000000001</v>
      </c>
      <c r="R136" s="17">
        <v>0.79010000000000002</v>
      </c>
    </row>
    <row r="137" spans="2:18" x14ac:dyDescent="0.3">
      <c r="B137" s="185">
        <v>45461</v>
      </c>
      <c r="C137" s="193">
        <v>87.525999999999996</v>
      </c>
      <c r="D137" s="194">
        <v>4.9800000000000004</v>
      </c>
      <c r="E137" s="195">
        <v>94.887</v>
      </c>
      <c r="F137" s="196">
        <v>4.4649999999999999</v>
      </c>
      <c r="G137" s="195">
        <v>96.188999999999993</v>
      </c>
      <c r="H137" s="196">
        <v>0.71899999999999997</v>
      </c>
      <c r="I137" s="195">
        <v>82.0390625</v>
      </c>
      <c r="J137" s="196">
        <v>4.226</v>
      </c>
      <c r="K137" s="197">
        <v>77.563000000000002</v>
      </c>
      <c r="L137" s="198">
        <v>91.542000000000002</v>
      </c>
      <c r="M137" s="199">
        <v>2025.2</v>
      </c>
      <c r="N137" s="199">
        <v>5487</v>
      </c>
      <c r="O137" s="198">
        <v>81.569999999999993</v>
      </c>
      <c r="P137" s="199">
        <v>157.86000000000001</v>
      </c>
      <c r="Q137" s="198">
        <v>0.93110000000000004</v>
      </c>
      <c r="R137" s="17">
        <v>0.78690000000000004</v>
      </c>
    </row>
    <row r="138" spans="2:18" x14ac:dyDescent="0.3">
      <c r="B138" s="185">
        <v>45460</v>
      </c>
      <c r="C138" s="193">
        <v>87.168999999999997</v>
      </c>
      <c r="D138" s="194">
        <v>5.04</v>
      </c>
      <c r="E138" s="195">
        <v>94.619</v>
      </c>
      <c r="F138" s="196">
        <v>4.5469999999999997</v>
      </c>
      <c r="G138" s="195">
        <v>96.222999999999999</v>
      </c>
      <c r="H138" s="196">
        <v>0.71399999999999997</v>
      </c>
      <c r="I138" s="195">
        <v>81.7265625</v>
      </c>
      <c r="J138" s="196">
        <v>4.2789999999999999</v>
      </c>
      <c r="K138" s="197">
        <v>77.186999999999998</v>
      </c>
      <c r="L138" s="198">
        <v>91.204999999999998</v>
      </c>
      <c r="M138" s="199">
        <v>2022</v>
      </c>
      <c r="N138" s="199">
        <v>5473.2</v>
      </c>
      <c r="O138" s="198">
        <v>80.33</v>
      </c>
      <c r="P138" s="199">
        <v>157.74</v>
      </c>
      <c r="Q138" s="198">
        <v>0.93159999999999998</v>
      </c>
      <c r="R138" s="17">
        <v>0.78710000000000002</v>
      </c>
    </row>
    <row r="139" spans="2:18" x14ac:dyDescent="0.3">
      <c r="B139" s="185">
        <v>45457</v>
      </c>
      <c r="C139" s="193">
        <v>87.561000000000007</v>
      </c>
      <c r="D139" s="194">
        <v>4.9720000000000004</v>
      </c>
      <c r="E139" s="195">
        <v>94.867999999999995</v>
      </c>
      <c r="F139" s="196">
        <v>4.4669999999999996</v>
      </c>
      <c r="G139" s="195">
        <v>96.150999999999996</v>
      </c>
      <c r="H139" s="196">
        <v>0.72399999999999998</v>
      </c>
      <c r="I139" s="195">
        <v>82.0546875</v>
      </c>
      <c r="J139" s="196">
        <v>4.22</v>
      </c>
      <c r="K139" s="197">
        <v>77.484999999999999</v>
      </c>
      <c r="L139" s="198">
        <v>91.29</v>
      </c>
      <c r="M139" s="199">
        <v>2006.2</v>
      </c>
      <c r="N139" s="199">
        <v>5431.6</v>
      </c>
      <c r="O139" s="198">
        <v>78.45</v>
      </c>
      <c r="P139" s="199">
        <v>157.4</v>
      </c>
      <c r="Q139" s="198">
        <v>0.93430000000000002</v>
      </c>
      <c r="R139" s="17">
        <v>0.78820000000000001</v>
      </c>
    </row>
    <row r="140" spans="2:18" x14ac:dyDescent="0.3">
      <c r="B140" s="185">
        <v>45456</v>
      </c>
      <c r="C140" s="193">
        <v>87.546000000000006</v>
      </c>
      <c r="D140" s="194">
        <v>4.9729999999999999</v>
      </c>
      <c r="E140" s="195">
        <v>94.917000000000002</v>
      </c>
      <c r="F140" s="196">
        <v>4.4480000000000004</v>
      </c>
      <c r="G140" s="195">
        <v>95.816000000000003</v>
      </c>
      <c r="H140" s="196">
        <v>0.77100000000000002</v>
      </c>
      <c r="I140" s="195">
        <v>81.9453125</v>
      </c>
      <c r="J140" s="196">
        <v>4.2370000000000001</v>
      </c>
      <c r="K140" s="197">
        <v>77.099000000000004</v>
      </c>
      <c r="L140" s="198">
        <v>91.236000000000004</v>
      </c>
      <c r="M140" s="199">
        <v>2038.9</v>
      </c>
      <c r="N140" s="199">
        <v>5433.7</v>
      </c>
      <c r="O140" s="198">
        <v>78.62</v>
      </c>
      <c r="P140" s="199">
        <v>157.03</v>
      </c>
      <c r="Q140" s="198">
        <v>0.93130000000000002</v>
      </c>
      <c r="R140" s="17">
        <v>0.78359999999999996</v>
      </c>
    </row>
    <row r="141" spans="2:18" x14ac:dyDescent="0.3">
      <c r="B141" s="185">
        <v>45455</v>
      </c>
      <c r="C141" s="193">
        <v>87.203000000000003</v>
      </c>
      <c r="D141" s="194">
        <v>5.0309999999999997</v>
      </c>
      <c r="E141" s="195">
        <v>94.686000000000007</v>
      </c>
      <c r="F141" s="196">
        <v>4.5199999999999996</v>
      </c>
      <c r="G141" s="195">
        <v>95.688999999999993</v>
      </c>
      <c r="H141" s="196">
        <v>0.78900000000000003</v>
      </c>
      <c r="I141" s="195">
        <v>81.5234375</v>
      </c>
      <c r="J141" s="196">
        <v>4.3099999999999996</v>
      </c>
      <c r="K141" s="197">
        <v>77.073999999999998</v>
      </c>
      <c r="L141" s="198">
        <v>91.319000000000003</v>
      </c>
      <c r="M141" s="199">
        <v>2057.1</v>
      </c>
      <c r="N141" s="199">
        <v>5421</v>
      </c>
      <c r="O141" s="198">
        <v>78.5</v>
      </c>
      <c r="P141" s="199">
        <v>156.72</v>
      </c>
      <c r="Q141" s="198">
        <v>0.92520000000000002</v>
      </c>
      <c r="R141" s="17">
        <v>0.78129999999999999</v>
      </c>
    </row>
    <row r="142" spans="2:18" x14ac:dyDescent="0.3">
      <c r="B142" s="185">
        <v>45454</v>
      </c>
      <c r="C142" s="193">
        <v>86.662000000000006</v>
      </c>
      <c r="D142" s="194">
        <v>5.1239999999999997</v>
      </c>
      <c r="E142" s="195">
        <v>94.311999999999998</v>
      </c>
      <c r="F142" s="196">
        <v>4.6369999999999996</v>
      </c>
      <c r="G142" s="195">
        <v>95.436000000000007</v>
      </c>
      <c r="H142" s="196">
        <v>0.82499999999999996</v>
      </c>
      <c r="I142" s="195">
        <v>80.9765625</v>
      </c>
      <c r="J142" s="196">
        <v>4.407</v>
      </c>
      <c r="K142" s="197">
        <v>76.335999999999999</v>
      </c>
      <c r="L142" s="198">
        <v>90.313000000000002</v>
      </c>
      <c r="M142" s="199">
        <v>2024.3</v>
      </c>
      <c r="N142" s="199">
        <v>5375.3</v>
      </c>
      <c r="O142" s="198">
        <v>77.900000000000006</v>
      </c>
      <c r="P142" s="199">
        <v>157.13</v>
      </c>
      <c r="Q142" s="198">
        <v>0.93100000000000005</v>
      </c>
      <c r="R142" s="17">
        <v>0.78490000000000004</v>
      </c>
    </row>
    <row r="143" spans="2:18" x14ac:dyDescent="0.3">
      <c r="B143" s="185">
        <v>45453</v>
      </c>
      <c r="C143" s="193">
        <v>86.290999999999997</v>
      </c>
      <c r="D143" s="194">
        <v>5.1870000000000003</v>
      </c>
      <c r="E143" s="195">
        <v>94.119</v>
      </c>
      <c r="F143" s="196">
        <v>4.6959999999999997</v>
      </c>
      <c r="G143" s="195">
        <v>95.308999999999997</v>
      </c>
      <c r="H143" s="196">
        <v>0.84299999999999997</v>
      </c>
      <c r="I143" s="195">
        <v>80.6015625</v>
      </c>
      <c r="J143" s="196">
        <v>4.4740000000000002</v>
      </c>
      <c r="K143" s="197">
        <v>76.034000000000006</v>
      </c>
      <c r="L143" s="198">
        <v>90.311999999999998</v>
      </c>
      <c r="M143" s="199">
        <v>2031.6</v>
      </c>
      <c r="N143" s="199">
        <v>5360.8</v>
      </c>
      <c r="O143" s="198">
        <v>77.739999999999995</v>
      </c>
      <c r="P143" s="199">
        <v>157.04</v>
      </c>
      <c r="Q143" s="198">
        <v>0.92889999999999995</v>
      </c>
      <c r="R143" s="17">
        <v>0.78549999999999998</v>
      </c>
    </row>
    <row r="144" spans="2:18" x14ac:dyDescent="0.3">
      <c r="B144" s="185">
        <v>45450</v>
      </c>
      <c r="C144" s="193">
        <v>86.447000000000003</v>
      </c>
      <c r="D144" s="194">
        <v>5.16</v>
      </c>
      <c r="E144" s="195">
        <v>94.146000000000001</v>
      </c>
      <c r="F144" s="196">
        <v>4.6859999999999999</v>
      </c>
      <c r="G144" s="195">
        <v>95.783000000000001</v>
      </c>
      <c r="H144" s="196">
        <v>0.77500000000000002</v>
      </c>
      <c r="I144" s="195">
        <v>80.75</v>
      </c>
      <c r="J144" s="196">
        <v>4.4459999999999997</v>
      </c>
      <c r="K144" s="197">
        <v>76.317999999999998</v>
      </c>
      <c r="L144" s="198">
        <v>91.066000000000003</v>
      </c>
      <c r="M144" s="199">
        <v>2026.6</v>
      </c>
      <c r="N144" s="199">
        <v>5347</v>
      </c>
      <c r="O144" s="198">
        <v>75.53</v>
      </c>
      <c r="P144" s="199">
        <v>156.75</v>
      </c>
      <c r="Q144" s="198">
        <v>0.92579999999999996</v>
      </c>
      <c r="R144" s="17">
        <v>0.78620000000000001</v>
      </c>
    </row>
    <row r="145" spans="2:18" x14ac:dyDescent="0.3">
      <c r="B145" s="185">
        <v>45449</v>
      </c>
      <c r="C145" s="193">
        <v>87.284999999999997</v>
      </c>
      <c r="D145" s="194">
        <v>5.0129999999999999</v>
      </c>
      <c r="E145" s="195">
        <v>94.683999999999997</v>
      </c>
      <c r="F145" s="196">
        <v>4.5129999999999999</v>
      </c>
      <c r="G145" s="195">
        <v>95.891000000000005</v>
      </c>
      <c r="H145" s="196">
        <v>0.75900000000000001</v>
      </c>
      <c r="I145" s="195">
        <v>81.59375</v>
      </c>
      <c r="J145" s="196">
        <v>4.2919999999999998</v>
      </c>
      <c r="K145" s="197">
        <v>76.757999999999996</v>
      </c>
      <c r="L145" s="198">
        <v>91.69</v>
      </c>
      <c r="M145" s="199">
        <v>2049.4</v>
      </c>
      <c r="N145" s="199">
        <v>5353</v>
      </c>
      <c r="O145" s="198">
        <v>75.55</v>
      </c>
      <c r="P145" s="199">
        <v>155.61000000000001</v>
      </c>
      <c r="Q145" s="198">
        <v>0.91830000000000001</v>
      </c>
      <c r="R145" s="17">
        <v>0.78180000000000005</v>
      </c>
    </row>
    <row r="146" spans="2:18" x14ac:dyDescent="0.3">
      <c r="B146" s="185">
        <v>45448</v>
      </c>
      <c r="C146" s="193">
        <v>87.391000000000005</v>
      </c>
      <c r="D146" s="194">
        <v>4.9939999999999998</v>
      </c>
      <c r="E146" s="195">
        <v>94.724000000000004</v>
      </c>
      <c r="F146" s="196">
        <v>4.4989999999999997</v>
      </c>
      <c r="G146" s="195">
        <v>95.539000000000001</v>
      </c>
      <c r="H146" s="196">
        <v>0.80900000000000005</v>
      </c>
      <c r="I146" s="195">
        <v>81.6484375</v>
      </c>
      <c r="J146" s="196">
        <v>4.2809999999999997</v>
      </c>
      <c r="K146" s="197">
        <v>76.683000000000007</v>
      </c>
      <c r="L146" s="198">
        <v>91.995000000000005</v>
      </c>
      <c r="M146" s="199">
        <v>2063.9</v>
      </c>
      <c r="N146" s="199">
        <v>5354</v>
      </c>
      <c r="O146" s="198">
        <v>74.069999999999993</v>
      </c>
      <c r="P146" s="199">
        <v>156.11000000000001</v>
      </c>
      <c r="Q146" s="198">
        <v>0.92010000000000003</v>
      </c>
      <c r="R146" s="17">
        <v>0.78210000000000002</v>
      </c>
    </row>
    <row r="147" spans="2:18" x14ac:dyDescent="0.3">
      <c r="B147" s="185">
        <v>45447</v>
      </c>
      <c r="C147" s="193">
        <v>87.09</v>
      </c>
      <c r="D147" s="194">
        <v>5.0449999999999999</v>
      </c>
      <c r="E147" s="195">
        <v>94.593999999999994</v>
      </c>
      <c r="F147" s="196">
        <v>4.5389999999999997</v>
      </c>
      <c r="G147" s="195">
        <v>95.432000000000002</v>
      </c>
      <c r="H147" s="196">
        <v>0.82399999999999995</v>
      </c>
      <c r="I147" s="195">
        <v>81.3515625</v>
      </c>
      <c r="J147" s="196">
        <v>4.3330000000000002</v>
      </c>
      <c r="K147" s="197">
        <v>76.703999999999994</v>
      </c>
      <c r="L147" s="198">
        <v>91.65</v>
      </c>
      <c r="M147" s="199">
        <v>2033.9</v>
      </c>
      <c r="N147" s="199">
        <v>5291.3</v>
      </c>
      <c r="O147" s="198">
        <v>73.25</v>
      </c>
      <c r="P147" s="199">
        <v>154.88</v>
      </c>
      <c r="Q147" s="198">
        <v>0.91920000000000002</v>
      </c>
      <c r="R147" s="17">
        <v>0.78310000000000002</v>
      </c>
    </row>
    <row r="148" spans="2:18" x14ac:dyDescent="0.3">
      <c r="B148" s="185">
        <v>45446</v>
      </c>
      <c r="C148" s="193">
        <v>86.727999999999994</v>
      </c>
      <c r="D148" s="194">
        <v>5.1070000000000002</v>
      </c>
      <c r="E148" s="195">
        <v>94.412999999999997</v>
      </c>
      <c r="F148" s="196">
        <v>4.5949999999999998</v>
      </c>
      <c r="G148" s="195">
        <v>95.173000000000002</v>
      </c>
      <c r="H148" s="196">
        <v>0.86099999999999999</v>
      </c>
      <c r="I148" s="195">
        <v>81</v>
      </c>
      <c r="J148" s="196">
        <v>4.3949999999999996</v>
      </c>
      <c r="K148" s="197">
        <v>76.478999999999999</v>
      </c>
      <c r="L148" s="198">
        <v>91.563000000000002</v>
      </c>
      <c r="M148" s="199">
        <v>2059.6999999999998</v>
      </c>
      <c r="N148" s="199">
        <v>5283.4</v>
      </c>
      <c r="O148" s="198">
        <v>74.22</v>
      </c>
      <c r="P148" s="199">
        <v>156.08000000000001</v>
      </c>
      <c r="Q148" s="198">
        <v>0.91710000000000003</v>
      </c>
      <c r="R148" s="17">
        <v>0.78080000000000005</v>
      </c>
    </row>
    <row r="149" spans="2:18" x14ac:dyDescent="0.3">
      <c r="B149" s="185">
        <v>45443</v>
      </c>
      <c r="C149" s="193">
        <v>86.132999999999996</v>
      </c>
      <c r="D149" s="194">
        <v>5.2089999999999996</v>
      </c>
      <c r="E149" s="195">
        <v>94.132999999999996</v>
      </c>
      <c r="F149" s="196">
        <v>4.681</v>
      </c>
      <c r="G149" s="195">
        <v>95.108999999999995</v>
      </c>
      <c r="H149" s="196">
        <v>0.87</v>
      </c>
      <c r="I149" s="195">
        <v>80.359375</v>
      </c>
      <c r="J149" s="196">
        <v>4.5090000000000003</v>
      </c>
      <c r="K149" s="197">
        <v>75.962999999999994</v>
      </c>
      <c r="L149" s="198">
        <v>90.915000000000006</v>
      </c>
      <c r="M149" s="199">
        <v>2070.1</v>
      </c>
      <c r="N149" s="199">
        <v>5277.5</v>
      </c>
      <c r="O149" s="198">
        <v>76.989999999999995</v>
      </c>
      <c r="P149" s="199">
        <v>157.31</v>
      </c>
      <c r="Q149" s="198">
        <v>0.92179999999999995</v>
      </c>
      <c r="R149" s="17">
        <v>0.78480000000000005</v>
      </c>
    </row>
    <row r="150" spans="2:18" x14ac:dyDescent="0.3">
      <c r="B150" s="185">
        <v>45442</v>
      </c>
      <c r="C150" s="193">
        <v>85.775000000000006</v>
      </c>
      <c r="D150" s="194">
        <v>5.27</v>
      </c>
      <c r="E150" s="195">
        <v>93.92</v>
      </c>
      <c r="F150" s="196">
        <v>4.7460000000000004</v>
      </c>
      <c r="G150" s="195">
        <v>95.153000000000006</v>
      </c>
      <c r="H150" s="196">
        <v>0.86299999999999999</v>
      </c>
      <c r="I150" s="195">
        <v>80.0859375</v>
      </c>
      <c r="J150" s="196">
        <v>4.5549999999999997</v>
      </c>
      <c r="K150" s="197">
        <v>75.766999999999996</v>
      </c>
      <c r="L150" s="198">
        <v>91.094999999999999</v>
      </c>
      <c r="M150" s="199">
        <v>2056.6</v>
      </c>
      <c r="N150" s="199">
        <v>5235.5</v>
      </c>
      <c r="O150" s="198">
        <v>77.91</v>
      </c>
      <c r="P150" s="199">
        <v>156.82</v>
      </c>
      <c r="Q150" s="198">
        <v>0.92320000000000002</v>
      </c>
      <c r="R150" s="17">
        <v>0.78539999999999999</v>
      </c>
    </row>
    <row r="151" spans="2:18" x14ac:dyDescent="0.3">
      <c r="B151" s="185">
        <v>45441</v>
      </c>
      <c r="C151" s="193">
        <v>85.177000000000007</v>
      </c>
      <c r="D151" s="194">
        <v>5.3739999999999997</v>
      </c>
      <c r="E151" s="195">
        <v>93.712000000000003</v>
      </c>
      <c r="F151" s="196">
        <v>4.8099999999999996</v>
      </c>
      <c r="G151" s="195">
        <v>95.094999999999999</v>
      </c>
      <c r="H151" s="196">
        <v>0.871</v>
      </c>
      <c r="I151" s="195">
        <v>79.671875</v>
      </c>
      <c r="J151" s="196">
        <v>4.6289999999999996</v>
      </c>
      <c r="K151" s="197">
        <v>75.468999999999994</v>
      </c>
      <c r="L151" s="198">
        <v>90.676000000000002</v>
      </c>
      <c r="M151" s="199">
        <v>2036.2</v>
      </c>
      <c r="N151" s="199">
        <v>5267</v>
      </c>
      <c r="O151" s="198">
        <v>79.23</v>
      </c>
      <c r="P151" s="199">
        <v>157.63999999999999</v>
      </c>
      <c r="Q151" s="198">
        <v>0.92579999999999996</v>
      </c>
      <c r="R151" s="17">
        <v>0.78739999999999999</v>
      </c>
    </row>
    <row r="152" spans="2:18" x14ac:dyDescent="0.3">
      <c r="B152" s="185">
        <v>45440</v>
      </c>
      <c r="C152" s="193">
        <v>85.475999999999999</v>
      </c>
      <c r="D152" s="194">
        <v>5.3209999999999997</v>
      </c>
      <c r="E152" s="195">
        <v>93.828000000000003</v>
      </c>
      <c r="F152" s="196">
        <v>4.7720000000000002</v>
      </c>
      <c r="G152" s="195">
        <v>95.429000000000002</v>
      </c>
      <c r="H152" s="196">
        <v>0.82299999999999995</v>
      </c>
      <c r="I152" s="195">
        <v>80.0078125</v>
      </c>
      <c r="J152" s="196">
        <v>4.5670000000000002</v>
      </c>
      <c r="K152" s="197">
        <v>76.099000000000004</v>
      </c>
      <c r="L152" s="198">
        <v>91.451999999999998</v>
      </c>
      <c r="M152" s="199">
        <v>2066.9</v>
      </c>
      <c r="N152" s="199">
        <v>5306</v>
      </c>
      <c r="O152" s="198">
        <v>79.83</v>
      </c>
      <c r="P152" s="199">
        <v>157.16999999999999</v>
      </c>
      <c r="Q152" s="198">
        <v>0.92110000000000003</v>
      </c>
      <c r="R152" s="17">
        <v>0.78359999999999996</v>
      </c>
    </row>
    <row r="153" spans="2:18" x14ac:dyDescent="0.3">
      <c r="B153" s="185">
        <v>45436</v>
      </c>
      <c r="C153" s="193">
        <v>85.927999999999997</v>
      </c>
      <c r="D153" s="194">
        <v>5.242</v>
      </c>
      <c r="E153" s="195">
        <v>93.974999999999994</v>
      </c>
      <c r="F153" s="196">
        <v>4.726</v>
      </c>
      <c r="G153" s="195">
        <v>95.524000000000001</v>
      </c>
      <c r="H153" s="196">
        <v>0.80900000000000005</v>
      </c>
      <c r="I153" s="195">
        <v>80.453125</v>
      </c>
      <c r="J153" s="196">
        <v>4.4850000000000003</v>
      </c>
      <c r="K153" s="197">
        <v>76.188999999999993</v>
      </c>
      <c r="L153" s="198">
        <v>91.899000000000001</v>
      </c>
      <c r="M153" s="199">
        <v>2057.6</v>
      </c>
      <c r="N153" s="199">
        <v>5305.4</v>
      </c>
      <c r="O153" s="198">
        <v>77.72</v>
      </c>
      <c r="P153" s="199">
        <v>156.99</v>
      </c>
      <c r="Q153" s="198">
        <v>0.92190000000000005</v>
      </c>
      <c r="R153" s="17">
        <v>0.78510000000000002</v>
      </c>
    </row>
    <row r="154" spans="2:18" x14ac:dyDescent="0.3">
      <c r="B154" s="185">
        <v>45435</v>
      </c>
      <c r="C154" s="193">
        <v>85.84</v>
      </c>
      <c r="D154" s="194">
        <v>5.2569999999999997</v>
      </c>
      <c r="E154" s="195">
        <v>93.972999999999999</v>
      </c>
      <c r="F154" s="196">
        <v>4.7249999999999996</v>
      </c>
      <c r="G154" s="195">
        <v>95.59</v>
      </c>
      <c r="H154" s="196">
        <v>0.79900000000000004</v>
      </c>
      <c r="I154" s="195">
        <v>80.3984375</v>
      </c>
      <c r="J154" s="196">
        <v>4.4909999999999997</v>
      </c>
      <c r="K154" s="197">
        <v>76.17</v>
      </c>
      <c r="L154" s="198">
        <v>91.489000000000004</v>
      </c>
      <c r="M154" s="199">
        <v>2069.6999999999998</v>
      </c>
      <c r="N154" s="199">
        <v>5304.7</v>
      </c>
      <c r="O154" s="198">
        <v>76.87</v>
      </c>
      <c r="P154" s="199">
        <v>156.93</v>
      </c>
      <c r="Q154" s="198">
        <v>0.92459999999999998</v>
      </c>
      <c r="R154" s="17">
        <v>0.78749999999999998</v>
      </c>
    </row>
    <row r="155" spans="2:18" x14ac:dyDescent="0.3">
      <c r="B155" s="185">
        <v>45434</v>
      </c>
      <c r="C155" s="193">
        <v>86.141000000000005</v>
      </c>
      <c r="D155" s="194">
        <v>5.2009999999999996</v>
      </c>
      <c r="E155" s="195">
        <v>94.236999999999995</v>
      </c>
      <c r="F155" s="196">
        <v>4.6369999999999996</v>
      </c>
      <c r="G155" s="195">
        <v>95.510999999999996</v>
      </c>
      <c r="H155" s="196">
        <v>0.81</v>
      </c>
      <c r="I155" s="195">
        <v>80.7109375</v>
      </c>
      <c r="J155" s="196">
        <v>4.4340000000000002</v>
      </c>
      <c r="K155" s="197">
        <v>76.317999999999998</v>
      </c>
      <c r="L155" s="198">
        <v>91.51</v>
      </c>
      <c r="M155" s="199">
        <v>2048.4</v>
      </c>
      <c r="N155" s="199">
        <v>5267.8</v>
      </c>
      <c r="O155" s="198">
        <v>77.569999999999993</v>
      </c>
      <c r="P155" s="199">
        <v>156.80000000000001</v>
      </c>
      <c r="Q155" s="198">
        <v>0.92400000000000004</v>
      </c>
      <c r="R155" s="17">
        <v>0.78639999999999999</v>
      </c>
    </row>
    <row r="156" spans="2:18" x14ac:dyDescent="0.3">
      <c r="B156" s="185">
        <v>45433</v>
      </c>
      <c r="C156" s="193">
        <v>86.283000000000001</v>
      </c>
      <c r="D156" s="194">
        <v>5.1760000000000002</v>
      </c>
      <c r="E156" s="195">
        <v>94.334999999999994</v>
      </c>
      <c r="F156" s="196">
        <v>4.6050000000000004</v>
      </c>
      <c r="G156" s="195">
        <v>95.643000000000001</v>
      </c>
      <c r="H156" s="196">
        <v>0.79100000000000004</v>
      </c>
      <c r="I156" s="195">
        <v>80.8359375</v>
      </c>
      <c r="J156" s="196">
        <v>4.41</v>
      </c>
      <c r="K156" s="197">
        <v>76.894999999999996</v>
      </c>
      <c r="L156" s="198">
        <v>91.944000000000003</v>
      </c>
      <c r="M156" s="199">
        <v>2081.6999999999998</v>
      </c>
      <c r="N156" s="199">
        <v>5307</v>
      </c>
      <c r="O156" s="198">
        <v>79.260000000000005</v>
      </c>
      <c r="P156" s="199">
        <v>156.16999999999999</v>
      </c>
      <c r="Q156" s="198">
        <v>0.92130000000000001</v>
      </c>
      <c r="R156" s="17">
        <v>0.78680000000000005</v>
      </c>
    </row>
    <row r="157" spans="2:18" x14ac:dyDescent="0.3">
      <c r="B157" s="185">
        <v>45432</v>
      </c>
      <c r="C157" s="193">
        <v>86.088999999999999</v>
      </c>
      <c r="D157" s="194">
        <v>5.2089999999999996</v>
      </c>
      <c r="E157" s="195">
        <v>94.236999999999995</v>
      </c>
      <c r="F157" s="196">
        <v>4.6340000000000003</v>
      </c>
      <c r="G157" s="195">
        <v>95.656000000000006</v>
      </c>
      <c r="H157" s="196">
        <v>0.78900000000000003</v>
      </c>
      <c r="I157" s="195">
        <v>80.625</v>
      </c>
      <c r="J157" s="196">
        <v>4.4470000000000001</v>
      </c>
      <c r="K157" s="197">
        <v>76.661000000000001</v>
      </c>
      <c r="L157" s="198">
        <v>92.146000000000001</v>
      </c>
      <c r="M157" s="199">
        <v>2098.4</v>
      </c>
      <c r="N157" s="199">
        <v>5321.4</v>
      </c>
      <c r="O157" s="198">
        <v>79.8</v>
      </c>
      <c r="P157" s="199">
        <v>156.26</v>
      </c>
      <c r="Q157" s="198">
        <v>0.92110000000000003</v>
      </c>
      <c r="R157" s="17">
        <v>0.78700000000000003</v>
      </c>
    </row>
    <row r="158" spans="2:18" x14ac:dyDescent="0.3">
      <c r="B158" s="185">
        <v>45429</v>
      </c>
      <c r="C158" s="193">
        <v>86.209000000000003</v>
      </c>
      <c r="D158" s="194">
        <v>5.1870000000000003</v>
      </c>
      <c r="E158" s="195">
        <v>94.349000000000004</v>
      </c>
      <c r="F158" s="196">
        <v>4.5990000000000002</v>
      </c>
      <c r="G158" s="195">
        <v>95.894999999999996</v>
      </c>
      <c r="H158" s="196">
        <v>0.755</v>
      </c>
      <c r="I158" s="195">
        <v>80.7578125</v>
      </c>
      <c r="J158" s="196">
        <v>4.4219999999999997</v>
      </c>
      <c r="K158" s="197">
        <v>76.873000000000005</v>
      </c>
      <c r="L158" s="198">
        <v>92.028000000000006</v>
      </c>
      <c r="M158" s="199">
        <v>2102.5</v>
      </c>
      <c r="N158" s="199">
        <v>5308.1</v>
      </c>
      <c r="O158" s="198">
        <v>80.06</v>
      </c>
      <c r="P158" s="199">
        <v>155.65</v>
      </c>
      <c r="Q158" s="198">
        <v>0.92</v>
      </c>
      <c r="R158" s="17">
        <v>0.7873</v>
      </c>
    </row>
    <row r="159" spans="2:18" x14ac:dyDescent="0.3">
      <c r="B159" s="185">
        <v>45428</v>
      </c>
      <c r="C159" s="193">
        <v>86.43</v>
      </c>
      <c r="D159" s="194">
        <v>5.149</v>
      </c>
      <c r="E159" s="195">
        <v>94.47</v>
      </c>
      <c r="F159" s="196">
        <v>4.5599999999999996</v>
      </c>
      <c r="G159" s="195">
        <v>95.99</v>
      </c>
      <c r="H159" s="196">
        <v>0.74099999999999999</v>
      </c>
      <c r="I159" s="195">
        <v>81.0078125</v>
      </c>
      <c r="J159" s="196">
        <v>4.375</v>
      </c>
      <c r="K159" s="197">
        <v>77.114999999999995</v>
      </c>
      <c r="L159" s="198">
        <v>92.031000000000006</v>
      </c>
      <c r="M159" s="199">
        <v>2095.6999999999998</v>
      </c>
      <c r="N159" s="199">
        <v>5303.3</v>
      </c>
      <c r="O159" s="198">
        <v>79.23</v>
      </c>
      <c r="P159" s="199">
        <v>155.38999999999999</v>
      </c>
      <c r="Q159" s="198">
        <v>0.92020000000000002</v>
      </c>
      <c r="R159" s="17">
        <v>0.7893</v>
      </c>
    </row>
    <row r="160" spans="2:18" x14ac:dyDescent="0.3">
      <c r="B160" s="185">
        <v>45427</v>
      </c>
      <c r="C160" s="193">
        <v>86.653000000000006</v>
      </c>
      <c r="D160" s="194">
        <v>5.1079999999999997</v>
      </c>
      <c r="E160" s="195">
        <v>94.641999999999996</v>
      </c>
      <c r="F160" s="196">
        <v>4.5030000000000001</v>
      </c>
      <c r="G160" s="195">
        <v>95.79</v>
      </c>
      <c r="H160" s="196">
        <v>0.76900000000000002</v>
      </c>
      <c r="I160" s="195">
        <v>81.234375</v>
      </c>
      <c r="J160" s="196">
        <v>4.3330000000000002</v>
      </c>
      <c r="K160" s="197">
        <v>77.19</v>
      </c>
      <c r="L160" s="198">
        <v>92.406999999999996</v>
      </c>
      <c r="M160" s="199">
        <v>2096.1999999999998</v>
      </c>
      <c r="N160" s="199">
        <v>5297.1</v>
      </c>
      <c r="O160" s="198">
        <v>78.63</v>
      </c>
      <c r="P160" s="199">
        <v>154.88</v>
      </c>
      <c r="Q160" s="198">
        <v>0.91869999999999996</v>
      </c>
      <c r="R160" s="17">
        <v>0.7883</v>
      </c>
    </row>
    <row r="161" spans="2:18" x14ac:dyDescent="0.3">
      <c r="B161" s="185">
        <v>45426</v>
      </c>
      <c r="C161" s="193">
        <v>86.11</v>
      </c>
      <c r="D161" s="194">
        <v>5.2009999999999996</v>
      </c>
      <c r="E161" s="195">
        <v>94.191000000000003</v>
      </c>
      <c r="F161" s="196">
        <v>4.641</v>
      </c>
      <c r="G161" s="195">
        <v>95.789000000000001</v>
      </c>
      <c r="H161" s="196">
        <v>0.76900000000000002</v>
      </c>
      <c r="I161" s="195">
        <v>80.640625</v>
      </c>
      <c r="J161" s="196">
        <v>4.4379999999999997</v>
      </c>
      <c r="K161" s="197">
        <v>76.617000000000004</v>
      </c>
      <c r="L161" s="198">
        <v>92.566000000000003</v>
      </c>
      <c r="M161" s="199">
        <v>2109.5</v>
      </c>
      <c r="N161" s="199">
        <v>5308.2</v>
      </c>
      <c r="O161" s="198">
        <v>78.02</v>
      </c>
      <c r="P161" s="199">
        <v>156.41999999999999</v>
      </c>
      <c r="Q161" s="198">
        <v>0.92430000000000001</v>
      </c>
      <c r="R161" s="17">
        <v>0.79420000000000002</v>
      </c>
    </row>
    <row r="162" spans="2:18" x14ac:dyDescent="0.3">
      <c r="B162" s="185">
        <v>45425</v>
      </c>
      <c r="C162" s="193">
        <v>85.879000000000005</v>
      </c>
      <c r="D162" s="194">
        <v>5.24</v>
      </c>
      <c r="E162" s="195">
        <v>94.108999999999995</v>
      </c>
      <c r="F162" s="196">
        <v>4.665</v>
      </c>
      <c r="G162" s="195">
        <v>95.894000000000005</v>
      </c>
      <c r="H162" s="196">
        <v>0.754</v>
      </c>
      <c r="I162" s="195">
        <v>80.34375</v>
      </c>
      <c r="J162" s="196">
        <v>4.49</v>
      </c>
      <c r="K162" s="197">
        <v>76.602999999999994</v>
      </c>
      <c r="L162" s="198">
        <v>91.510999999999996</v>
      </c>
      <c r="M162" s="199">
        <v>2085.6999999999998</v>
      </c>
      <c r="N162" s="199">
        <v>5246.7</v>
      </c>
      <c r="O162" s="198">
        <v>79.12</v>
      </c>
      <c r="P162" s="199">
        <v>156.22</v>
      </c>
      <c r="Q162" s="198">
        <v>0.92679999999999996</v>
      </c>
      <c r="R162" s="17">
        <v>0.79620000000000002</v>
      </c>
    </row>
    <row r="163" spans="2:18" x14ac:dyDescent="0.3">
      <c r="B163" s="185">
        <v>45422</v>
      </c>
      <c r="C163" s="193">
        <v>85.878</v>
      </c>
      <c r="D163" s="194">
        <v>5.24</v>
      </c>
      <c r="E163" s="195">
        <v>94.081000000000003</v>
      </c>
      <c r="F163" s="196">
        <v>4.673</v>
      </c>
      <c r="G163" s="195">
        <v>96.084999999999994</v>
      </c>
      <c r="H163" s="196">
        <v>0.72699999999999998</v>
      </c>
      <c r="I163" s="195">
        <v>80.28125</v>
      </c>
      <c r="J163" s="196">
        <v>4.5</v>
      </c>
      <c r="K163" s="197">
        <v>76.656000000000006</v>
      </c>
      <c r="L163" s="198">
        <v>91.688000000000002</v>
      </c>
      <c r="M163" s="199">
        <v>2062.1</v>
      </c>
      <c r="N163" s="199">
        <v>5221.3999999999996</v>
      </c>
      <c r="O163" s="198">
        <v>78.260000000000005</v>
      </c>
      <c r="P163" s="199">
        <v>155.78</v>
      </c>
      <c r="Q163" s="198">
        <v>0.92849999999999999</v>
      </c>
      <c r="R163" s="17">
        <v>0.7984</v>
      </c>
    </row>
    <row r="164" spans="2:18" x14ac:dyDescent="0.3">
      <c r="B164" s="185">
        <v>45421</v>
      </c>
      <c r="C164" s="193">
        <v>86.173000000000002</v>
      </c>
      <c r="D164" s="194">
        <v>5.1879999999999997</v>
      </c>
      <c r="E164" s="195">
        <v>94.260999999999996</v>
      </c>
      <c r="F164" s="196">
        <v>4.6159999999999997</v>
      </c>
      <c r="G164" s="195">
        <v>96.073999999999998</v>
      </c>
      <c r="H164" s="196">
        <v>0.72799999999999998</v>
      </c>
      <c r="I164" s="195">
        <v>80.5234375</v>
      </c>
      <c r="J164" s="196">
        <v>4.4530000000000003</v>
      </c>
      <c r="K164" s="197">
        <v>76.762</v>
      </c>
      <c r="L164" s="198">
        <v>91.727000000000004</v>
      </c>
      <c r="M164" s="199">
        <v>2059.8000000000002</v>
      </c>
      <c r="N164" s="199">
        <v>5222.7</v>
      </c>
      <c r="O164" s="198">
        <v>79.260000000000005</v>
      </c>
      <c r="P164" s="199">
        <v>155.47999999999999</v>
      </c>
      <c r="Q164" s="198">
        <v>0.92749999999999999</v>
      </c>
      <c r="R164" s="17">
        <v>0.79849999999999999</v>
      </c>
    </row>
    <row r="165" spans="2:18" x14ac:dyDescent="0.3">
      <c r="B165" s="185">
        <v>45420</v>
      </c>
      <c r="C165" s="193">
        <v>85.995999999999995</v>
      </c>
      <c r="D165" s="194">
        <v>5.2169999999999996</v>
      </c>
      <c r="E165" s="195">
        <v>94.17</v>
      </c>
      <c r="F165" s="196">
        <v>4.6399999999999997</v>
      </c>
      <c r="G165" s="195">
        <v>96.28</v>
      </c>
      <c r="H165" s="196">
        <v>0.69899999999999995</v>
      </c>
      <c r="I165" s="195">
        <v>80.328125</v>
      </c>
      <c r="J165" s="196">
        <v>4.4870000000000001</v>
      </c>
      <c r="K165" s="197">
        <v>76.736000000000004</v>
      </c>
      <c r="L165" s="198">
        <v>91.896000000000001</v>
      </c>
      <c r="M165" s="199">
        <v>2073.6</v>
      </c>
      <c r="N165" s="199">
        <v>5214.1000000000004</v>
      </c>
      <c r="O165" s="198">
        <v>78.989999999999995</v>
      </c>
      <c r="P165" s="199">
        <v>155.53</v>
      </c>
      <c r="Q165" s="198">
        <v>0.9304</v>
      </c>
      <c r="R165" s="17">
        <v>0.80010000000000003</v>
      </c>
    </row>
    <row r="166" spans="2:18" x14ac:dyDescent="0.3">
      <c r="B166" s="185">
        <v>45419</v>
      </c>
      <c r="C166" s="193">
        <v>86.200999999999993</v>
      </c>
      <c r="D166" s="194">
        <v>5.18</v>
      </c>
      <c r="E166" s="195">
        <v>94.244</v>
      </c>
      <c r="F166" s="196">
        <v>4.6159999999999997</v>
      </c>
      <c r="G166" s="195">
        <v>96.364999999999995</v>
      </c>
      <c r="H166" s="196">
        <v>0.68700000000000006</v>
      </c>
      <c r="I166" s="195">
        <v>80.5078125</v>
      </c>
      <c r="J166" s="196">
        <v>4.4539999999999997</v>
      </c>
      <c r="K166" s="197">
        <v>76.784999999999997</v>
      </c>
      <c r="L166" s="198">
        <v>92.153000000000006</v>
      </c>
      <c r="M166" s="199">
        <v>2055.1</v>
      </c>
      <c r="N166" s="199">
        <v>5187.7</v>
      </c>
      <c r="O166" s="198">
        <v>78.38</v>
      </c>
      <c r="P166" s="199">
        <v>154.69</v>
      </c>
      <c r="Q166" s="198">
        <v>0.92979999999999996</v>
      </c>
      <c r="R166" s="17">
        <v>0.7994</v>
      </c>
    </row>
    <row r="167" spans="2:18" x14ac:dyDescent="0.3">
      <c r="B167" s="185">
        <v>45418</v>
      </c>
      <c r="C167" s="193">
        <v>86.061999999999998</v>
      </c>
      <c r="D167" s="194">
        <v>5.2039999999999997</v>
      </c>
      <c r="E167" s="195">
        <v>94.287999999999997</v>
      </c>
      <c r="F167" s="196">
        <v>4.601</v>
      </c>
      <c r="G167" s="195">
        <v>96.114000000000004</v>
      </c>
      <c r="H167" s="196">
        <v>0.72199999999999998</v>
      </c>
      <c r="I167" s="195">
        <v>80.3359375</v>
      </c>
      <c r="J167" s="196">
        <v>4.484</v>
      </c>
      <c r="K167" s="197">
        <v>76.260000000000005</v>
      </c>
      <c r="L167" s="198">
        <v>92.400999999999996</v>
      </c>
      <c r="M167" s="199">
        <v>2064.6</v>
      </c>
      <c r="N167" s="199">
        <v>5187.7</v>
      </c>
      <c r="O167" s="198">
        <v>78.48</v>
      </c>
      <c r="P167" s="199">
        <v>153.91999999999999</v>
      </c>
      <c r="Q167" s="198">
        <v>0.92859999999999998</v>
      </c>
      <c r="R167" s="17">
        <v>0.79600000000000004</v>
      </c>
    </row>
    <row r="168" spans="2:18" x14ac:dyDescent="0.3">
      <c r="B168" s="185">
        <v>45415</v>
      </c>
      <c r="C168" s="193">
        <v>85.921999999999997</v>
      </c>
      <c r="D168" s="194">
        <v>5.2270000000000003</v>
      </c>
      <c r="E168" s="195">
        <v>94.272000000000006</v>
      </c>
      <c r="F168" s="196">
        <v>4.6050000000000004</v>
      </c>
      <c r="G168" s="195">
        <v>96.114000000000004</v>
      </c>
      <c r="H168" s="196">
        <v>0.72199999999999998</v>
      </c>
      <c r="I168" s="195">
        <v>80.2265625</v>
      </c>
      <c r="J168" s="196">
        <v>4.5019999999999998</v>
      </c>
      <c r="K168" s="197">
        <v>76.260000000000005</v>
      </c>
      <c r="L168" s="198">
        <v>92.147000000000006</v>
      </c>
      <c r="M168" s="199">
        <v>2060.6999999999998</v>
      </c>
      <c r="N168" s="199">
        <v>5180.7</v>
      </c>
      <c r="O168" s="198">
        <v>78.11</v>
      </c>
      <c r="P168" s="199">
        <v>153.05000000000001</v>
      </c>
      <c r="Q168" s="198">
        <v>0.92920000000000003</v>
      </c>
      <c r="R168" s="17">
        <v>0.79700000000000004</v>
      </c>
    </row>
    <row r="169" spans="2:18" x14ac:dyDescent="0.3">
      <c r="B169" s="185">
        <v>45414</v>
      </c>
      <c r="C169" s="193">
        <v>85.606999999999999</v>
      </c>
      <c r="D169" s="194">
        <v>5.2809999999999997</v>
      </c>
      <c r="E169" s="195">
        <v>93.944000000000003</v>
      </c>
      <c r="F169" s="196">
        <v>4.7050000000000001</v>
      </c>
      <c r="G169" s="195">
        <v>96.113</v>
      </c>
      <c r="H169" s="196">
        <v>0.72199999999999998</v>
      </c>
      <c r="I169" s="195">
        <v>79.78125</v>
      </c>
      <c r="J169" s="196">
        <v>4.5789999999999997</v>
      </c>
      <c r="K169" s="197">
        <v>75.852000000000004</v>
      </c>
      <c r="L169" s="198">
        <v>92.036000000000001</v>
      </c>
      <c r="M169" s="199">
        <v>2035.7</v>
      </c>
      <c r="N169" s="199">
        <v>5127.8</v>
      </c>
      <c r="O169" s="198">
        <v>78.95</v>
      </c>
      <c r="P169" s="199">
        <v>153.63999999999999</v>
      </c>
      <c r="Q169" s="198">
        <v>0.93240000000000001</v>
      </c>
      <c r="R169" s="17">
        <v>0.79779999999999995</v>
      </c>
    </row>
    <row r="170" spans="2:18" x14ac:dyDescent="0.3">
      <c r="B170" s="185">
        <v>45413</v>
      </c>
      <c r="C170" s="193">
        <v>85.24</v>
      </c>
      <c r="D170" s="194">
        <v>5.343</v>
      </c>
      <c r="E170" s="195">
        <v>93.679000000000002</v>
      </c>
      <c r="F170" s="196">
        <v>4.7830000000000004</v>
      </c>
      <c r="G170" s="195">
        <v>96.135000000000005</v>
      </c>
      <c r="H170" s="196">
        <v>0.71799999999999997</v>
      </c>
      <c r="I170" s="195">
        <v>79.4453125</v>
      </c>
      <c r="J170" s="196">
        <v>4.6379999999999999</v>
      </c>
      <c r="K170" s="197">
        <v>75.39</v>
      </c>
      <c r="L170" s="198">
        <v>91.664000000000001</v>
      </c>
      <c r="M170" s="199">
        <v>2016.1</v>
      </c>
      <c r="N170" s="199">
        <v>5064.2</v>
      </c>
      <c r="O170" s="198">
        <v>79</v>
      </c>
      <c r="P170" s="199">
        <v>154.57</v>
      </c>
      <c r="Q170" s="198">
        <v>0.9335</v>
      </c>
      <c r="R170" s="17">
        <v>0.79830000000000001</v>
      </c>
    </row>
    <row r="171" spans="2:18" x14ac:dyDescent="0.3">
      <c r="B171" s="185">
        <v>45412</v>
      </c>
      <c r="C171" s="193">
        <v>84.998999999999995</v>
      </c>
      <c r="D171" s="194">
        <v>5.3840000000000003</v>
      </c>
      <c r="E171" s="195">
        <v>93.465000000000003</v>
      </c>
      <c r="F171" s="196">
        <v>4.8479999999999999</v>
      </c>
      <c r="G171" s="195">
        <v>96.227000000000004</v>
      </c>
      <c r="H171" s="196">
        <v>0.70499999999999996</v>
      </c>
      <c r="I171" s="195">
        <v>79.1015625</v>
      </c>
      <c r="J171" s="196">
        <v>4.6989999999999998</v>
      </c>
      <c r="K171" s="197">
        <v>75.47</v>
      </c>
      <c r="L171" s="198">
        <v>91.293000000000006</v>
      </c>
      <c r="M171" s="199">
        <v>1973.9</v>
      </c>
      <c r="N171" s="199">
        <v>5035.7</v>
      </c>
      <c r="O171" s="198">
        <v>81.93</v>
      </c>
      <c r="P171" s="199">
        <v>157.80000000000001</v>
      </c>
      <c r="Q171" s="198">
        <v>0.93759999999999999</v>
      </c>
      <c r="R171" s="17">
        <v>0.80049999999999999</v>
      </c>
    </row>
    <row r="172" spans="2:18" x14ac:dyDescent="0.3">
      <c r="B172" s="185">
        <v>45411</v>
      </c>
      <c r="C172" s="193">
        <v>85.388000000000005</v>
      </c>
      <c r="D172" s="194">
        <v>5.3150000000000004</v>
      </c>
      <c r="E172" s="195">
        <v>93.674999999999997</v>
      </c>
      <c r="F172" s="196">
        <v>4.782</v>
      </c>
      <c r="G172" s="195">
        <v>96.105000000000004</v>
      </c>
      <c r="H172" s="196">
        <v>0.72199999999999998</v>
      </c>
      <c r="I172" s="195">
        <v>79.4921875</v>
      </c>
      <c r="J172" s="196">
        <v>4.6269999999999998</v>
      </c>
      <c r="K172" s="197">
        <v>75.789000000000001</v>
      </c>
      <c r="L172" s="198">
        <v>91.724999999999994</v>
      </c>
      <c r="M172" s="199">
        <v>2016</v>
      </c>
      <c r="N172" s="199">
        <v>5116.2</v>
      </c>
      <c r="O172" s="198">
        <v>82.63</v>
      </c>
      <c r="P172" s="199">
        <v>156.35</v>
      </c>
      <c r="Q172" s="198">
        <v>0.93279999999999996</v>
      </c>
      <c r="R172" s="17">
        <v>0.79600000000000004</v>
      </c>
    </row>
    <row r="173" spans="2:18" x14ac:dyDescent="0.3">
      <c r="B173" s="185">
        <v>45408</v>
      </c>
      <c r="C173" s="193">
        <v>85.055999999999997</v>
      </c>
      <c r="D173" s="194">
        <v>5.3730000000000002</v>
      </c>
      <c r="E173" s="195">
        <v>93.539000000000001</v>
      </c>
      <c r="F173" s="196">
        <v>4.8220000000000001</v>
      </c>
      <c r="G173" s="195">
        <v>96.103999999999999</v>
      </c>
      <c r="H173" s="196">
        <v>0.72199999999999998</v>
      </c>
      <c r="I173" s="195">
        <v>79.1796875</v>
      </c>
      <c r="J173" s="196">
        <v>4.6829999999999998</v>
      </c>
      <c r="K173" s="197">
        <v>75.61</v>
      </c>
      <c r="L173" s="198">
        <v>91.278999999999996</v>
      </c>
      <c r="M173" s="199">
        <v>2002</v>
      </c>
      <c r="N173" s="199">
        <v>5100</v>
      </c>
      <c r="O173" s="198">
        <v>83.85</v>
      </c>
      <c r="P173" s="199">
        <v>158.33000000000001</v>
      </c>
      <c r="Q173" s="198">
        <v>0.93520000000000003</v>
      </c>
      <c r="R173" s="17">
        <v>0.80049999999999999</v>
      </c>
    </row>
    <row r="174" spans="2:18" x14ac:dyDescent="0.3">
      <c r="B174" s="185">
        <v>45407</v>
      </c>
      <c r="C174" s="193">
        <v>84.626999999999995</v>
      </c>
      <c r="D174" s="194">
        <v>5.4470000000000001</v>
      </c>
      <c r="E174" s="195">
        <v>93.447999999999993</v>
      </c>
      <c r="F174" s="196">
        <v>4.8490000000000002</v>
      </c>
      <c r="G174" s="195">
        <v>95.998000000000005</v>
      </c>
      <c r="H174" s="196">
        <v>0.73599999999999999</v>
      </c>
      <c r="I174" s="195">
        <v>78.9375</v>
      </c>
      <c r="J174" s="196">
        <v>4.7229999999999999</v>
      </c>
      <c r="K174" s="197">
        <v>75.397999999999996</v>
      </c>
      <c r="L174" s="198">
        <v>90.587999999999994</v>
      </c>
      <c r="M174" s="199">
        <v>1981.1</v>
      </c>
      <c r="N174" s="199">
        <v>5048.3999999999996</v>
      </c>
      <c r="O174" s="198">
        <v>83.57</v>
      </c>
      <c r="P174" s="199">
        <v>155.65</v>
      </c>
      <c r="Q174" s="198">
        <v>0.93200000000000005</v>
      </c>
      <c r="R174" s="17">
        <v>0.79910000000000003</v>
      </c>
    </row>
    <row r="175" spans="2:18" x14ac:dyDescent="0.3">
      <c r="B175" s="185">
        <v>45406</v>
      </c>
      <c r="C175" s="193">
        <v>84.932000000000002</v>
      </c>
      <c r="D175" s="194">
        <v>5.391</v>
      </c>
      <c r="E175" s="195">
        <v>93.591999999999999</v>
      </c>
      <c r="F175" s="196">
        <v>4.8</v>
      </c>
      <c r="G175" s="195">
        <v>96.055000000000007</v>
      </c>
      <c r="H175" s="196">
        <v>0.72799999999999998</v>
      </c>
      <c r="I175" s="195">
        <v>79.3203125</v>
      </c>
      <c r="J175" s="196">
        <v>4.6529999999999996</v>
      </c>
      <c r="K175" s="197">
        <v>75.546999999999997</v>
      </c>
      <c r="L175" s="198">
        <v>90.856999999999999</v>
      </c>
      <c r="M175" s="199">
        <v>1995.4</v>
      </c>
      <c r="N175" s="199">
        <v>5071.6000000000004</v>
      </c>
      <c r="O175" s="198">
        <v>82.81</v>
      </c>
      <c r="P175" s="199">
        <v>155.35</v>
      </c>
      <c r="Q175" s="198">
        <v>0.93469999999999998</v>
      </c>
      <c r="R175" s="17">
        <v>0.80230000000000001</v>
      </c>
    </row>
    <row r="176" spans="2:18" x14ac:dyDescent="0.3">
      <c r="B176" s="185">
        <v>45405</v>
      </c>
      <c r="C176" s="193">
        <v>85.128</v>
      </c>
      <c r="D176" s="194">
        <v>5.3559999999999999</v>
      </c>
      <c r="E176" s="195">
        <v>93.686999999999998</v>
      </c>
      <c r="F176" s="196">
        <v>4.7699999999999996</v>
      </c>
      <c r="G176" s="195">
        <v>96.067999999999998</v>
      </c>
      <c r="H176" s="196">
        <v>0.72599999999999998</v>
      </c>
      <c r="I176" s="195">
        <v>79.515625</v>
      </c>
      <c r="J176" s="196">
        <v>4.6159999999999997</v>
      </c>
      <c r="K176" s="197">
        <v>76.042000000000002</v>
      </c>
      <c r="L176" s="198">
        <v>91.751000000000005</v>
      </c>
      <c r="M176" s="199">
        <v>2002.6</v>
      </c>
      <c r="N176" s="199">
        <v>5070.6000000000004</v>
      </c>
      <c r="O176" s="198">
        <v>83.36</v>
      </c>
      <c r="P176" s="199">
        <v>154.83000000000001</v>
      </c>
      <c r="Q176" s="198">
        <v>0.9345</v>
      </c>
      <c r="R176" s="17">
        <v>0.80330000000000001</v>
      </c>
    </row>
    <row r="177" spans="2:18" x14ac:dyDescent="0.3">
      <c r="B177" s="185">
        <v>45404</v>
      </c>
      <c r="C177" s="193">
        <v>85.054000000000002</v>
      </c>
      <c r="D177" s="194">
        <v>5.3680000000000003</v>
      </c>
      <c r="E177" s="195">
        <v>93.55</v>
      </c>
      <c r="F177" s="196">
        <v>4.8109999999999999</v>
      </c>
      <c r="G177" s="195">
        <v>96.066000000000003</v>
      </c>
      <c r="H177" s="196">
        <v>0.72599999999999998</v>
      </c>
      <c r="I177" s="195">
        <v>79.453125</v>
      </c>
      <c r="J177" s="196">
        <v>4.6269999999999998</v>
      </c>
      <c r="K177" s="197">
        <v>76.197000000000003</v>
      </c>
      <c r="L177" s="198">
        <v>91.751000000000005</v>
      </c>
      <c r="M177" s="199">
        <v>1967.5</v>
      </c>
      <c r="N177" s="199">
        <v>5010.6000000000004</v>
      </c>
      <c r="O177" s="198">
        <v>82.85</v>
      </c>
      <c r="P177" s="199">
        <v>154.85</v>
      </c>
      <c r="Q177" s="198">
        <v>0.93859999999999999</v>
      </c>
      <c r="R177" s="17">
        <v>0.80969999999999998</v>
      </c>
    </row>
    <row r="178" spans="2:18" x14ac:dyDescent="0.3">
      <c r="B178" s="185">
        <v>45401</v>
      </c>
      <c r="C178" s="193">
        <v>84.92</v>
      </c>
      <c r="D178" s="194">
        <v>5.391</v>
      </c>
      <c r="E178" s="195">
        <v>93.445999999999998</v>
      </c>
      <c r="F178" s="196">
        <v>4.8419999999999996</v>
      </c>
      <c r="G178" s="195">
        <v>96.367999999999995</v>
      </c>
      <c r="H178" s="196">
        <v>0.68400000000000005</v>
      </c>
      <c r="I178" s="195">
        <v>79.3671875</v>
      </c>
      <c r="J178" s="196">
        <v>4.641</v>
      </c>
      <c r="K178" s="197">
        <v>76.040999999999997</v>
      </c>
      <c r="L178" s="198">
        <v>91.162000000000006</v>
      </c>
      <c r="M178" s="199">
        <v>1947.7</v>
      </c>
      <c r="N178" s="199">
        <v>4967.2</v>
      </c>
      <c r="O178" s="198">
        <v>83.14</v>
      </c>
      <c r="P178" s="199">
        <v>154.63999999999999</v>
      </c>
      <c r="Q178" s="198">
        <v>0.93840000000000001</v>
      </c>
      <c r="R178" s="17">
        <v>0.80840000000000001</v>
      </c>
    </row>
    <row r="179" spans="2:18" x14ac:dyDescent="0.3">
      <c r="B179" s="185">
        <v>45400</v>
      </c>
      <c r="C179" s="193">
        <v>84.882000000000005</v>
      </c>
      <c r="D179" s="194">
        <v>5.3970000000000002</v>
      </c>
      <c r="E179" s="195">
        <v>93.406000000000006</v>
      </c>
      <c r="F179" s="196">
        <v>4.8529999999999998</v>
      </c>
      <c r="G179" s="195">
        <v>96.241</v>
      </c>
      <c r="H179" s="196">
        <v>0.70099999999999996</v>
      </c>
      <c r="I179" s="195">
        <v>79.2890625</v>
      </c>
      <c r="J179" s="196">
        <v>4.6520000000000001</v>
      </c>
      <c r="K179" s="197">
        <v>75.762</v>
      </c>
      <c r="L179" s="198">
        <v>91.224999999999994</v>
      </c>
      <c r="M179" s="199">
        <v>1943</v>
      </c>
      <c r="N179" s="199">
        <v>5011.1000000000004</v>
      </c>
      <c r="O179" s="198">
        <v>82.73</v>
      </c>
      <c r="P179" s="199">
        <v>154.63999999999999</v>
      </c>
      <c r="Q179" s="198">
        <v>0.93959999999999999</v>
      </c>
      <c r="R179" s="17">
        <v>0.80410000000000004</v>
      </c>
    </row>
    <row r="180" spans="2:18" x14ac:dyDescent="0.3">
      <c r="B180" s="185">
        <v>45399</v>
      </c>
      <c r="C180" s="193">
        <v>85.064999999999998</v>
      </c>
      <c r="D180" s="194">
        <v>5.3630000000000004</v>
      </c>
      <c r="E180" s="195">
        <v>93.57</v>
      </c>
      <c r="F180" s="196">
        <v>4.798</v>
      </c>
      <c r="G180" s="195">
        <v>96.096000000000004</v>
      </c>
      <c r="H180" s="196">
        <v>0.72099999999999997</v>
      </c>
      <c r="I180" s="195">
        <v>79.578125</v>
      </c>
      <c r="J180" s="196">
        <v>4.5979999999999999</v>
      </c>
      <c r="K180" s="197">
        <v>75.811999999999998</v>
      </c>
      <c r="L180" s="198">
        <v>91.320999999999998</v>
      </c>
      <c r="M180" s="199">
        <v>1947.9</v>
      </c>
      <c r="N180" s="199">
        <v>5022.2</v>
      </c>
      <c r="O180" s="198">
        <v>82.69</v>
      </c>
      <c r="P180" s="199">
        <v>154.38999999999999</v>
      </c>
      <c r="Q180" s="198">
        <v>0.93700000000000006</v>
      </c>
      <c r="R180" s="17">
        <v>0.80300000000000005</v>
      </c>
    </row>
    <row r="181" spans="2:18" x14ac:dyDescent="0.3">
      <c r="B181" s="185">
        <v>45398</v>
      </c>
      <c r="C181" s="193">
        <v>84.605999999999995</v>
      </c>
      <c r="D181" s="194">
        <v>5.4420000000000002</v>
      </c>
      <c r="E181" s="195">
        <v>93.302999999999997</v>
      </c>
      <c r="F181" s="196">
        <v>4.8780000000000001</v>
      </c>
      <c r="G181" s="195">
        <v>96.203000000000003</v>
      </c>
      <c r="H181" s="196">
        <v>0.70599999999999996</v>
      </c>
      <c r="I181" s="195">
        <v>79.1015625</v>
      </c>
      <c r="J181" s="196">
        <v>4.6829999999999998</v>
      </c>
      <c r="K181" s="197">
        <v>75.611000000000004</v>
      </c>
      <c r="L181" s="198">
        <v>91.129000000000005</v>
      </c>
      <c r="M181" s="199">
        <v>1967.5</v>
      </c>
      <c r="N181" s="199">
        <v>5051.3999999999996</v>
      </c>
      <c r="O181" s="198">
        <v>85.36</v>
      </c>
      <c r="P181" s="199">
        <v>154.72</v>
      </c>
      <c r="Q181" s="198">
        <v>0.94169999999999998</v>
      </c>
      <c r="R181" s="17">
        <v>0.80469999999999997</v>
      </c>
    </row>
    <row r="182" spans="2:18" x14ac:dyDescent="0.3">
      <c r="B182" s="185">
        <v>45397</v>
      </c>
      <c r="C182" s="193">
        <v>85.15</v>
      </c>
      <c r="D182" s="194">
        <v>5.3470000000000004</v>
      </c>
      <c r="E182" s="195">
        <v>93.552999999999997</v>
      </c>
      <c r="F182" s="196">
        <v>4.8</v>
      </c>
      <c r="G182" s="195">
        <v>96.245000000000005</v>
      </c>
      <c r="H182" s="196">
        <v>0.7</v>
      </c>
      <c r="I182" s="195">
        <v>79.484375</v>
      </c>
      <c r="J182" s="196">
        <v>4.6130000000000004</v>
      </c>
      <c r="K182" s="197">
        <v>75.921999999999997</v>
      </c>
      <c r="L182" s="198">
        <v>91.569000000000003</v>
      </c>
      <c r="M182" s="199">
        <v>1975.7</v>
      </c>
      <c r="N182" s="199">
        <v>5061.8</v>
      </c>
      <c r="O182" s="198">
        <v>85.41</v>
      </c>
      <c r="P182" s="199">
        <v>154.28</v>
      </c>
      <c r="Q182" s="198">
        <v>0.94120000000000004</v>
      </c>
      <c r="R182" s="17">
        <v>0.80349999999999999</v>
      </c>
    </row>
    <row r="183" spans="2:18" x14ac:dyDescent="0.3">
      <c r="B183" s="185">
        <v>45394</v>
      </c>
      <c r="C183" s="193">
        <v>85.884</v>
      </c>
      <c r="D183" s="194">
        <v>5.2190000000000003</v>
      </c>
      <c r="E183" s="195">
        <v>93.784000000000006</v>
      </c>
      <c r="F183" s="196">
        <v>4.7279999999999998</v>
      </c>
      <c r="G183" s="195">
        <v>96.301000000000002</v>
      </c>
      <c r="H183" s="196">
        <v>0.69199999999999995</v>
      </c>
      <c r="I183" s="195">
        <v>79.8984375</v>
      </c>
      <c r="J183" s="196">
        <v>4.5380000000000003</v>
      </c>
      <c r="K183" s="197">
        <v>76.45</v>
      </c>
      <c r="L183" s="198">
        <v>92.340999999999994</v>
      </c>
      <c r="M183" s="199">
        <v>2003.2</v>
      </c>
      <c r="N183" s="199">
        <v>5123.3999999999996</v>
      </c>
      <c r="O183" s="198">
        <v>85.66</v>
      </c>
      <c r="P183" s="199">
        <v>153.22999999999999</v>
      </c>
      <c r="Q183" s="198">
        <v>0.93959999999999999</v>
      </c>
      <c r="R183" s="17">
        <v>0.80310000000000004</v>
      </c>
    </row>
    <row r="184" spans="2:18" x14ac:dyDescent="0.3">
      <c r="B184" s="185">
        <v>45393</v>
      </c>
      <c r="C184" s="193">
        <v>85.513000000000005</v>
      </c>
      <c r="D184" s="194">
        <v>5.282</v>
      </c>
      <c r="E184" s="195">
        <v>93.554000000000002</v>
      </c>
      <c r="F184" s="196">
        <v>4.7969999999999997</v>
      </c>
      <c r="G184" s="195">
        <v>96.283000000000001</v>
      </c>
      <c r="H184" s="196">
        <v>0.69399999999999995</v>
      </c>
      <c r="I184" s="195">
        <v>79.4765625</v>
      </c>
      <c r="J184" s="196">
        <v>4.6100000000000003</v>
      </c>
      <c r="K184" s="197">
        <v>76.09</v>
      </c>
      <c r="L184" s="198">
        <v>91.566999999999993</v>
      </c>
      <c r="M184" s="199">
        <v>2042.6</v>
      </c>
      <c r="N184" s="199">
        <v>5199.1000000000004</v>
      </c>
      <c r="O184" s="198">
        <v>85.02</v>
      </c>
      <c r="P184" s="199">
        <v>153.27000000000001</v>
      </c>
      <c r="Q184" s="198">
        <v>0.93230000000000002</v>
      </c>
      <c r="R184" s="17">
        <v>0.79659999999999997</v>
      </c>
    </row>
    <row r="185" spans="2:18" x14ac:dyDescent="0.3">
      <c r="B185" s="185">
        <v>45392</v>
      </c>
      <c r="C185" s="193">
        <v>85.710999999999999</v>
      </c>
      <c r="D185" s="194">
        <v>5.2460000000000004</v>
      </c>
      <c r="E185" s="195">
        <v>93.616</v>
      </c>
      <c r="F185" s="196">
        <v>4.774</v>
      </c>
      <c r="G185" s="195">
        <v>96.784999999999997</v>
      </c>
      <c r="H185" s="196">
        <v>0.625</v>
      </c>
      <c r="I185" s="195">
        <v>79.6953125</v>
      </c>
      <c r="J185" s="196">
        <v>4.57</v>
      </c>
      <c r="K185" s="197">
        <v>76.421999999999997</v>
      </c>
      <c r="L185" s="198">
        <v>92.055999999999997</v>
      </c>
      <c r="M185" s="199">
        <v>2028.4</v>
      </c>
      <c r="N185" s="199">
        <v>5160.6000000000004</v>
      </c>
      <c r="O185" s="198">
        <v>86.21</v>
      </c>
      <c r="P185" s="199">
        <v>153.16</v>
      </c>
      <c r="Q185" s="198">
        <v>0.93089999999999995</v>
      </c>
      <c r="R185" s="17">
        <v>0.7974</v>
      </c>
    </row>
    <row r="186" spans="2:18" x14ac:dyDescent="0.3">
      <c r="B186" s="185">
        <v>45391</v>
      </c>
      <c r="C186" s="193">
        <v>86.774000000000001</v>
      </c>
      <c r="D186" s="194">
        <v>5.0640000000000001</v>
      </c>
      <c r="E186" s="195">
        <v>94.393000000000001</v>
      </c>
      <c r="F186" s="196">
        <v>4.5369999999999999</v>
      </c>
      <c r="G186" s="195">
        <v>96.856999999999999</v>
      </c>
      <c r="H186" s="196">
        <v>0.61499999999999999</v>
      </c>
      <c r="I186" s="195">
        <v>80.8203125</v>
      </c>
      <c r="J186" s="196">
        <v>4.3689999999999998</v>
      </c>
      <c r="K186" s="197">
        <v>77.100999999999999</v>
      </c>
      <c r="L186" s="198">
        <v>92.436000000000007</v>
      </c>
      <c r="M186" s="199">
        <v>2080.8000000000002</v>
      </c>
      <c r="N186" s="199">
        <v>5209.8999999999996</v>
      </c>
      <c r="O186" s="198">
        <v>85.23</v>
      </c>
      <c r="P186" s="199">
        <v>151.76</v>
      </c>
      <c r="Q186" s="198">
        <v>0.92110000000000003</v>
      </c>
      <c r="R186" s="17">
        <v>0.78879999999999995</v>
      </c>
    </row>
    <row r="187" spans="2:18" x14ac:dyDescent="0.3">
      <c r="B187" s="185">
        <v>45390</v>
      </c>
      <c r="C187" s="193">
        <v>86.460999999999999</v>
      </c>
      <c r="D187" s="194">
        <v>5.117</v>
      </c>
      <c r="E187" s="195">
        <v>94.218000000000004</v>
      </c>
      <c r="F187" s="196">
        <v>4.5890000000000004</v>
      </c>
      <c r="G187" s="195">
        <v>96.870999999999995</v>
      </c>
      <c r="H187" s="196">
        <v>0.61299999999999999</v>
      </c>
      <c r="I187" s="195">
        <v>80.4765625</v>
      </c>
      <c r="J187" s="196">
        <v>4.4290000000000003</v>
      </c>
      <c r="K187" s="197">
        <v>76.84</v>
      </c>
      <c r="L187" s="198">
        <v>91.906999999999996</v>
      </c>
      <c r="M187" s="199">
        <v>2073.6999999999998</v>
      </c>
      <c r="N187" s="199">
        <v>5202.3999999999996</v>
      </c>
      <c r="O187" s="198">
        <v>86.43</v>
      </c>
      <c r="P187" s="199">
        <v>151.82</v>
      </c>
      <c r="Q187" s="198">
        <v>0.92090000000000005</v>
      </c>
      <c r="R187" s="17">
        <v>0.79020000000000001</v>
      </c>
    </row>
    <row r="188" spans="2:18" x14ac:dyDescent="0.3">
      <c r="B188" s="185">
        <v>45387</v>
      </c>
      <c r="C188" s="193">
        <v>86.506</v>
      </c>
      <c r="D188" s="194">
        <v>5.1079999999999997</v>
      </c>
      <c r="E188" s="195">
        <v>94.328000000000003</v>
      </c>
      <c r="F188" s="196">
        <v>4.5540000000000003</v>
      </c>
      <c r="G188" s="195">
        <v>96.942999999999998</v>
      </c>
      <c r="H188" s="196">
        <v>0.60299999999999998</v>
      </c>
      <c r="I188" s="195">
        <v>80.6484375</v>
      </c>
      <c r="J188" s="196">
        <v>4.3970000000000002</v>
      </c>
      <c r="K188" s="197">
        <v>76.929000000000002</v>
      </c>
      <c r="L188" s="198">
        <v>91.998999999999995</v>
      </c>
      <c r="M188" s="199">
        <v>2063.5</v>
      </c>
      <c r="N188" s="199">
        <v>5204.3</v>
      </c>
      <c r="O188" s="198">
        <v>86.91</v>
      </c>
      <c r="P188" s="199">
        <v>151.62</v>
      </c>
      <c r="Q188" s="198">
        <v>0.92279999999999995</v>
      </c>
      <c r="R188" s="17">
        <v>0.7913</v>
      </c>
    </row>
    <row r="189" spans="2:18" x14ac:dyDescent="0.3">
      <c r="B189" s="185">
        <v>45386</v>
      </c>
      <c r="C189" s="193">
        <v>86.921999999999997</v>
      </c>
      <c r="D189" s="194">
        <v>5.0369999999999999</v>
      </c>
      <c r="E189" s="195">
        <v>94.572000000000003</v>
      </c>
      <c r="F189" s="196">
        <v>4.4800000000000004</v>
      </c>
      <c r="G189" s="195">
        <v>96.954999999999998</v>
      </c>
      <c r="H189" s="196">
        <v>0.60099999999999998</v>
      </c>
      <c r="I189" s="195">
        <v>81.15625</v>
      </c>
      <c r="J189" s="196">
        <v>4.3049999999999997</v>
      </c>
      <c r="K189" s="197">
        <v>77.188999999999993</v>
      </c>
      <c r="L189" s="198">
        <v>92.475999999999999</v>
      </c>
      <c r="M189" s="199">
        <v>2053.8000000000002</v>
      </c>
      <c r="N189" s="199">
        <v>5147.2</v>
      </c>
      <c r="O189" s="198">
        <v>86.59</v>
      </c>
      <c r="P189" s="199">
        <v>151.34</v>
      </c>
      <c r="Q189" s="198">
        <v>0.92279999999999995</v>
      </c>
      <c r="R189" s="17">
        <v>0.79100000000000004</v>
      </c>
    </row>
    <row r="190" spans="2:18" x14ac:dyDescent="0.3">
      <c r="B190" s="185">
        <v>45385</v>
      </c>
      <c r="C190" s="193">
        <v>86.813999999999993</v>
      </c>
      <c r="D190" s="194">
        <v>5.0529999999999999</v>
      </c>
      <c r="E190" s="195">
        <v>94.503</v>
      </c>
      <c r="F190" s="196">
        <v>4.4969999999999999</v>
      </c>
      <c r="G190" s="195">
        <v>96.998000000000005</v>
      </c>
      <c r="H190" s="196">
        <v>0.59499999999999997</v>
      </c>
      <c r="I190" s="195">
        <v>80.9375</v>
      </c>
      <c r="J190" s="196">
        <v>4.3419999999999996</v>
      </c>
      <c r="K190" s="197">
        <v>76.989000000000004</v>
      </c>
      <c r="L190" s="198">
        <v>91.738</v>
      </c>
      <c r="M190" s="199">
        <v>2076.1999999999998</v>
      </c>
      <c r="N190" s="199">
        <v>5211.5</v>
      </c>
      <c r="O190" s="198">
        <v>85.43</v>
      </c>
      <c r="P190" s="199">
        <v>151.69999999999999</v>
      </c>
      <c r="Q190" s="198">
        <v>0.92279999999999995</v>
      </c>
      <c r="R190" s="17">
        <v>0.79039999999999999</v>
      </c>
    </row>
    <row r="191" spans="2:18" x14ac:dyDescent="0.3">
      <c r="B191" s="185">
        <v>45384</v>
      </c>
      <c r="C191" s="193">
        <v>86.632999999999996</v>
      </c>
      <c r="D191" s="194">
        <v>5.0830000000000002</v>
      </c>
      <c r="E191" s="195">
        <v>94.385000000000005</v>
      </c>
      <c r="F191" s="196">
        <v>4.532</v>
      </c>
      <c r="G191" s="195">
        <v>97.034000000000006</v>
      </c>
      <c r="H191" s="196">
        <v>0.59</v>
      </c>
      <c r="I191" s="195">
        <v>80.8984375</v>
      </c>
      <c r="J191" s="196">
        <v>4.3479999999999999</v>
      </c>
      <c r="K191" s="197">
        <v>76.760000000000005</v>
      </c>
      <c r="L191" s="198">
        <v>91.825000000000003</v>
      </c>
      <c r="M191" s="199">
        <v>2065</v>
      </c>
      <c r="N191" s="199">
        <v>5205.8</v>
      </c>
      <c r="O191" s="198">
        <v>85.15</v>
      </c>
      <c r="P191" s="199">
        <v>151.56</v>
      </c>
      <c r="Q191" s="198">
        <v>0.92849999999999999</v>
      </c>
      <c r="R191" s="17">
        <v>0.79510000000000003</v>
      </c>
    </row>
    <row r="192" spans="2:18" x14ac:dyDescent="0.3">
      <c r="B192" s="185">
        <v>45383</v>
      </c>
      <c r="C192" s="193">
        <v>86.805999999999997</v>
      </c>
      <c r="D192" s="194">
        <v>5.0529999999999999</v>
      </c>
      <c r="E192" s="195">
        <v>94.441999999999993</v>
      </c>
      <c r="F192" s="196">
        <v>4.5140000000000002</v>
      </c>
      <c r="G192" s="195">
        <v>97.144000000000005</v>
      </c>
      <c r="H192" s="196">
        <v>0.57499999999999996</v>
      </c>
      <c r="I192" s="195">
        <v>81.109375</v>
      </c>
      <c r="J192" s="196">
        <v>4.3099999999999996</v>
      </c>
      <c r="K192" s="197">
        <f>(K191+K193)/2</f>
        <v>77.14500000000001</v>
      </c>
      <c r="L192" s="198">
        <f>(L191+L193)/2</f>
        <v>92.238</v>
      </c>
      <c r="M192" s="199">
        <v>2102.8000000000002</v>
      </c>
      <c r="N192" s="199">
        <v>5243.8</v>
      </c>
      <c r="O192" s="198">
        <v>83.71</v>
      </c>
      <c r="P192" s="199">
        <v>151.65</v>
      </c>
      <c r="Q192" s="198">
        <v>0.93079999999999996</v>
      </c>
      <c r="R192" s="17">
        <v>0.79669999999999996</v>
      </c>
    </row>
    <row r="193" spans="2:18" x14ac:dyDescent="0.3">
      <c r="B193" s="185">
        <v>45379</v>
      </c>
      <c r="C193" s="193">
        <v>87.4</v>
      </c>
      <c r="D193" s="194">
        <v>4.9530000000000003</v>
      </c>
      <c r="E193" s="195">
        <v>94.653000000000006</v>
      </c>
      <c r="F193" s="196">
        <v>4.4489999999999998</v>
      </c>
      <c r="G193" s="195">
        <v>97.34</v>
      </c>
      <c r="H193" s="196">
        <v>0.54800000000000004</v>
      </c>
      <c r="I193" s="195">
        <v>81.734375</v>
      </c>
      <c r="J193" s="196">
        <v>4.2009999999999996</v>
      </c>
      <c r="K193" s="197">
        <v>77.53</v>
      </c>
      <c r="L193" s="198">
        <v>92.650999999999996</v>
      </c>
      <c r="M193" s="199">
        <v>2124.5</v>
      </c>
      <c r="N193" s="199">
        <v>5254.4</v>
      </c>
      <c r="O193" s="198">
        <v>83.17</v>
      </c>
      <c r="P193" s="199">
        <v>151.38</v>
      </c>
      <c r="Q193" s="198">
        <v>0.92689999999999995</v>
      </c>
      <c r="R193" s="17">
        <v>0.79220000000000002</v>
      </c>
    </row>
    <row r="194" spans="2:18" x14ac:dyDescent="0.3">
      <c r="B194" s="185">
        <v>45378</v>
      </c>
      <c r="C194" s="193">
        <v>87.427000000000007</v>
      </c>
      <c r="D194" s="194">
        <v>4.9480000000000004</v>
      </c>
      <c r="E194" s="195">
        <v>94.744</v>
      </c>
      <c r="F194" s="196">
        <v>4.4210000000000003</v>
      </c>
      <c r="G194" s="195">
        <v>97.221000000000004</v>
      </c>
      <c r="H194" s="196">
        <v>0.56399999999999995</v>
      </c>
      <c r="I194" s="195">
        <v>81.78125</v>
      </c>
      <c r="J194" s="196">
        <v>4.1890000000000001</v>
      </c>
      <c r="K194" s="197">
        <v>77.510999999999996</v>
      </c>
      <c r="L194" s="198">
        <v>93.102000000000004</v>
      </c>
      <c r="M194" s="199">
        <v>2114.3000000000002</v>
      </c>
      <c r="N194" s="199">
        <v>5248.5</v>
      </c>
      <c r="O194" s="198">
        <v>81.349999999999994</v>
      </c>
      <c r="P194" s="199">
        <v>151.33000000000001</v>
      </c>
      <c r="Q194" s="198">
        <v>0.92359999999999998</v>
      </c>
      <c r="R194" s="17">
        <v>0.79110000000000003</v>
      </c>
    </row>
    <row r="195" spans="2:18" x14ac:dyDescent="0.3">
      <c r="B195" s="185">
        <v>45377</v>
      </c>
      <c r="C195" s="193">
        <v>87.260999999999996</v>
      </c>
      <c r="D195" s="194">
        <v>4.9740000000000002</v>
      </c>
      <c r="E195" s="195">
        <v>94.674000000000007</v>
      </c>
      <c r="F195" s="196">
        <v>4.4390000000000001</v>
      </c>
      <c r="G195" s="195">
        <v>97.078999999999994</v>
      </c>
      <c r="H195" s="196">
        <v>0.58299999999999996</v>
      </c>
      <c r="I195" s="195">
        <v>81.5546875</v>
      </c>
      <c r="J195" s="196">
        <v>4.2270000000000003</v>
      </c>
      <c r="K195" s="197">
        <v>77.287999999999997</v>
      </c>
      <c r="L195" s="198">
        <v>92.825000000000003</v>
      </c>
      <c r="M195" s="199">
        <v>2070.1999999999998</v>
      </c>
      <c r="N195" s="199">
        <v>5203.6000000000004</v>
      </c>
      <c r="O195" s="198">
        <v>81.62</v>
      </c>
      <c r="P195" s="199">
        <v>151.56</v>
      </c>
      <c r="Q195" s="198">
        <v>0.92330000000000001</v>
      </c>
      <c r="R195" s="17">
        <v>0.79190000000000005</v>
      </c>
    </row>
    <row r="196" spans="2:18" x14ac:dyDescent="0.3">
      <c r="B196" s="185">
        <v>45376</v>
      </c>
      <c r="C196" s="193">
        <v>87.293999999999997</v>
      </c>
      <c r="D196" s="194">
        <v>4.968</v>
      </c>
      <c r="E196" s="195">
        <v>94.674999999999997</v>
      </c>
      <c r="F196" s="196">
        <v>4.4370000000000003</v>
      </c>
      <c r="G196" s="195">
        <v>97.093000000000004</v>
      </c>
      <c r="H196" s="196">
        <v>0.58099999999999996</v>
      </c>
      <c r="I196" s="195">
        <v>81.46875</v>
      </c>
      <c r="J196" s="196">
        <v>4.2409999999999997</v>
      </c>
      <c r="K196" s="197">
        <v>77.19</v>
      </c>
      <c r="L196" s="198">
        <v>92.513999999999996</v>
      </c>
      <c r="M196" s="199">
        <v>2074.1999999999998</v>
      </c>
      <c r="N196" s="199">
        <v>5218.2</v>
      </c>
      <c r="O196" s="198">
        <v>81.95</v>
      </c>
      <c r="P196" s="199">
        <v>151.41999999999999</v>
      </c>
      <c r="Q196" s="198">
        <v>0.92269999999999996</v>
      </c>
      <c r="R196" s="17">
        <v>0.79139999999999999</v>
      </c>
    </row>
    <row r="197" spans="2:18" x14ac:dyDescent="0.3">
      <c r="B197" s="185">
        <v>45373</v>
      </c>
      <c r="C197" s="193">
        <v>87.611000000000004</v>
      </c>
      <c r="D197" s="194">
        <v>4.9139999999999997</v>
      </c>
      <c r="E197" s="195">
        <v>94.816000000000003</v>
      </c>
      <c r="F197" s="196">
        <v>4.3940000000000001</v>
      </c>
      <c r="G197" s="195">
        <v>97.061999999999998</v>
      </c>
      <c r="H197" s="196">
        <v>0.58499999999999996</v>
      </c>
      <c r="I197" s="195">
        <v>81.7421875</v>
      </c>
      <c r="J197" s="196">
        <v>4.1920000000000002</v>
      </c>
      <c r="K197" s="197">
        <v>77.512</v>
      </c>
      <c r="L197" s="198">
        <v>92.873999999999995</v>
      </c>
      <c r="M197" s="199">
        <v>2072</v>
      </c>
      <c r="N197" s="199">
        <v>5234.2</v>
      </c>
      <c r="O197" s="198">
        <v>80.63</v>
      </c>
      <c r="P197" s="199">
        <v>151.41</v>
      </c>
      <c r="Q197" s="198">
        <v>0.92520000000000002</v>
      </c>
      <c r="R197" s="17">
        <v>0.79359999999999997</v>
      </c>
    </row>
    <row r="198" spans="2:18" x14ac:dyDescent="0.3">
      <c r="B198" s="185">
        <v>45372</v>
      </c>
      <c r="C198" s="193">
        <v>87.191000000000003</v>
      </c>
      <c r="D198" s="194">
        <v>4.984</v>
      </c>
      <c r="E198" s="195">
        <v>94.614999999999995</v>
      </c>
      <c r="F198" s="196">
        <v>4.4530000000000003</v>
      </c>
      <c r="G198" s="195">
        <v>97.043999999999997</v>
      </c>
      <c r="H198" s="196">
        <v>0.58699999999999997</v>
      </c>
      <c r="I198" s="195">
        <v>81.3046875</v>
      </c>
      <c r="J198" s="196">
        <v>4.2649999999999997</v>
      </c>
      <c r="K198" s="197">
        <v>77.117999999999995</v>
      </c>
      <c r="L198" s="198">
        <v>92.64</v>
      </c>
      <c r="M198" s="199">
        <v>2098.6</v>
      </c>
      <c r="N198" s="199">
        <v>5241.5</v>
      </c>
      <c r="O198" s="198">
        <v>81.069999999999993</v>
      </c>
      <c r="P198" s="199">
        <v>151.62</v>
      </c>
      <c r="Q198" s="198">
        <v>0.92079999999999995</v>
      </c>
      <c r="R198" s="17">
        <v>0.79</v>
      </c>
    </row>
    <row r="199" spans="2:18" x14ac:dyDescent="0.3">
      <c r="B199" s="185">
        <v>45371</v>
      </c>
      <c r="C199" s="193">
        <v>87.072999999999993</v>
      </c>
      <c r="D199" s="194">
        <v>5.0019999999999998</v>
      </c>
      <c r="E199" s="195">
        <v>94.656999999999996</v>
      </c>
      <c r="F199" s="196">
        <v>4.4370000000000003</v>
      </c>
      <c r="G199" s="195">
        <v>97.117999999999995</v>
      </c>
      <c r="H199" s="196">
        <v>0.57699999999999996</v>
      </c>
      <c r="I199" s="195">
        <v>81.2890625</v>
      </c>
      <c r="J199" s="196">
        <v>4.2670000000000003</v>
      </c>
      <c r="K199" s="197">
        <v>76.995000000000005</v>
      </c>
      <c r="L199" s="198">
        <v>92.358000000000004</v>
      </c>
      <c r="M199" s="199">
        <v>2074.9</v>
      </c>
      <c r="N199" s="199">
        <v>5224.6000000000004</v>
      </c>
      <c r="O199" s="198">
        <v>81.680000000000007</v>
      </c>
      <c r="P199" s="199">
        <v>151.26</v>
      </c>
      <c r="Q199" s="198">
        <v>0.91559999999999997</v>
      </c>
      <c r="R199" s="17">
        <v>0.78210000000000002</v>
      </c>
    </row>
    <row r="200" spans="2:18" x14ac:dyDescent="0.3">
      <c r="B200" s="185">
        <v>45370</v>
      </c>
      <c r="C200" s="193">
        <v>86.944000000000003</v>
      </c>
      <c r="D200" s="194">
        <v>5.0229999999999997</v>
      </c>
      <c r="E200" s="195">
        <v>94.38</v>
      </c>
      <c r="F200" s="196">
        <v>4.5190000000000001</v>
      </c>
      <c r="G200" s="195">
        <v>97.117999999999995</v>
      </c>
      <c r="H200" s="196">
        <v>0.57699999999999996</v>
      </c>
      <c r="I200" s="195">
        <v>81.1015625</v>
      </c>
      <c r="J200" s="196">
        <v>4.2990000000000004</v>
      </c>
      <c r="K200" s="197">
        <v>76.757999999999996</v>
      </c>
      <c r="L200" s="198">
        <v>92.412000000000006</v>
      </c>
      <c r="M200" s="199">
        <v>2035.7</v>
      </c>
      <c r="N200" s="199">
        <v>5178.5</v>
      </c>
      <c r="O200" s="198">
        <v>83.47</v>
      </c>
      <c r="P200" s="199">
        <v>150.86000000000001</v>
      </c>
      <c r="Q200" s="198">
        <v>0.92030000000000001</v>
      </c>
      <c r="R200" s="17">
        <v>0.78610000000000002</v>
      </c>
    </row>
    <row r="201" spans="2:18" x14ac:dyDescent="0.3">
      <c r="B201" s="185">
        <v>45369</v>
      </c>
      <c r="C201" s="193">
        <v>86.703999999999994</v>
      </c>
      <c r="D201" s="194">
        <v>5.0620000000000003</v>
      </c>
      <c r="E201" s="195">
        <v>94.242000000000004</v>
      </c>
      <c r="F201" s="196">
        <v>4.5579999999999998</v>
      </c>
      <c r="G201" s="195">
        <v>96.915000000000006</v>
      </c>
      <c r="H201" s="196">
        <v>0.60399999999999998</v>
      </c>
      <c r="I201" s="195">
        <v>80.8984375</v>
      </c>
      <c r="J201" s="196">
        <v>4.3330000000000002</v>
      </c>
      <c r="K201" s="197">
        <v>76.58</v>
      </c>
      <c r="L201" s="198">
        <v>92.570999999999998</v>
      </c>
      <c r="M201" s="199">
        <v>2024.7</v>
      </c>
      <c r="N201" s="199">
        <v>5149.3999999999996</v>
      </c>
      <c r="O201" s="198">
        <v>82.72</v>
      </c>
      <c r="P201" s="199">
        <v>149.15</v>
      </c>
      <c r="Q201" s="198">
        <v>0.91979999999999995</v>
      </c>
      <c r="R201" s="17">
        <v>0.78559999999999997</v>
      </c>
    </row>
    <row r="202" spans="2:18" x14ac:dyDescent="0.3">
      <c r="B202" s="185">
        <v>45366</v>
      </c>
      <c r="C202" s="193">
        <v>86.804000000000002</v>
      </c>
      <c r="D202" s="194">
        <v>5.0449999999999999</v>
      </c>
      <c r="E202" s="195">
        <v>94.373000000000005</v>
      </c>
      <c r="F202" s="196">
        <v>4.5179999999999998</v>
      </c>
      <c r="G202" s="195">
        <v>96.832999999999998</v>
      </c>
      <c r="H202" s="196">
        <v>0.61499999999999999</v>
      </c>
      <c r="I202" s="195">
        <v>80.9921875</v>
      </c>
      <c r="J202" s="196">
        <v>4.3159999999999998</v>
      </c>
      <c r="K202" s="197">
        <v>76.488</v>
      </c>
      <c r="L202" s="198">
        <v>92.436999999999998</v>
      </c>
      <c r="M202" s="199">
        <v>2039.3</v>
      </c>
      <c r="N202" s="199">
        <v>5117.1000000000004</v>
      </c>
      <c r="O202" s="198">
        <v>81.040000000000006</v>
      </c>
      <c r="P202" s="199">
        <v>149.04</v>
      </c>
      <c r="Q202" s="198">
        <v>0.91839999999999999</v>
      </c>
      <c r="R202" s="17">
        <v>0.78520000000000001</v>
      </c>
    </row>
    <row r="203" spans="2:18" x14ac:dyDescent="0.3">
      <c r="B203" s="185">
        <v>45365</v>
      </c>
      <c r="C203" s="193">
        <v>86.86</v>
      </c>
      <c r="D203" s="194">
        <v>5.0350000000000001</v>
      </c>
      <c r="E203" s="195">
        <v>94.525999999999996</v>
      </c>
      <c r="F203" s="196">
        <v>4.4720000000000004</v>
      </c>
      <c r="G203" s="195">
        <v>96.888999999999996</v>
      </c>
      <c r="H203" s="196">
        <v>0.60699999999999998</v>
      </c>
      <c r="I203" s="195">
        <v>81.1015625</v>
      </c>
      <c r="J203" s="196">
        <v>4.2939999999999996</v>
      </c>
      <c r="K203" s="197">
        <v>76.522999999999996</v>
      </c>
      <c r="L203" s="198">
        <v>92.423000000000002</v>
      </c>
      <c r="M203" s="199">
        <v>2031.2</v>
      </c>
      <c r="N203" s="199">
        <v>5150.5</v>
      </c>
      <c r="O203" s="198">
        <v>81.260000000000005</v>
      </c>
      <c r="P203" s="199">
        <v>148.33000000000001</v>
      </c>
      <c r="Q203" s="198">
        <v>0.91890000000000005</v>
      </c>
      <c r="R203" s="17">
        <v>0.78410000000000002</v>
      </c>
    </row>
    <row r="204" spans="2:18" x14ac:dyDescent="0.3">
      <c r="B204" s="185">
        <v>45364</v>
      </c>
      <c r="C204" s="193">
        <v>87.468000000000004</v>
      </c>
      <c r="D204" s="194">
        <v>4.931</v>
      </c>
      <c r="E204" s="195">
        <v>94.754999999999995</v>
      </c>
      <c r="F204" s="196">
        <v>4.4009999999999998</v>
      </c>
      <c r="G204" s="195">
        <v>97.007000000000005</v>
      </c>
      <c r="H204" s="196">
        <v>0.59099999999999997</v>
      </c>
      <c r="I204" s="195">
        <v>81.6796875</v>
      </c>
      <c r="J204" s="196">
        <v>4.1929999999999996</v>
      </c>
      <c r="K204" s="197">
        <v>76.875</v>
      </c>
      <c r="L204" s="198">
        <v>93.180999999999997</v>
      </c>
      <c r="M204" s="199">
        <v>2071.6999999999998</v>
      </c>
      <c r="N204" s="199">
        <v>5165.3</v>
      </c>
      <c r="O204" s="198">
        <v>79.72</v>
      </c>
      <c r="P204" s="199">
        <v>147.76</v>
      </c>
      <c r="Q204" s="198">
        <v>0.91339999999999999</v>
      </c>
      <c r="R204" s="17">
        <v>0.78139999999999998</v>
      </c>
    </row>
    <row r="205" spans="2:18" x14ac:dyDescent="0.3">
      <c r="B205" s="185">
        <v>45363</v>
      </c>
      <c r="C205" s="193">
        <v>87.572000000000003</v>
      </c>
      <c r="D205" s="194">
        <v>4.9139999999999997</v>
      </c>
      <c r="E205" s="195">
        <v>94.873000000000005</v>
      </c>
      <c r="F205" s="196">
        <v>4.3650000000000002</v>
      </c>
      <c r="G205" s="195">
        <v>96.991</v>
      </c>
      <c r="H205" s="196">
        <v>0.59299999999999997</v>
      </c>
      <c r="I205" s="195">
        <v>81.8828125</v>
      </c>
      <c r="J205" s="196">
        <v>4.157</v>
      </c>
      <c r="K205" s="197">
        <v>77.254999999999995</v>
      </c>
      <c r="L205" s="198">
        <v>93.103999999999999</v>
      </c>
      <c r="M205" s="199">
        <v>2065.5</v>
      </c>
      <c r="N205" s="199">
        <v>5175.3</v>
      </c>
      <c r="O205" s="198">
        <v>77.56</v>
      </c>
      <c r="P205" s="199">
        <v>147.68</v>
      </c>
      <c r="Q205" s="198">
        <v>0.91520000000000001</v>
      </c>
      <c r="R205" s="17">
        <v>0.78169999999999995</v>
      </c>
    </row>
    <row r="206" spans="2:18" x14ac:dyDescent="0.3">
      <c r="B206" s="185">
        <v>45362</v>
      </c>
      <c r="C206" s="193">
        <v>87.847999999999999</v>
      </c>
      <c r="D206" s="194">
        <v>4.867</v>
      </c>
      <c r="E206" s="195">
        <v>95.158000000000001</v>
      </c>
      <c r="F206" s="196">
        <v>4.28</v>
      </c>
      <c r="G206" s="195">
        <v>97.049000000000007</v>
      </c>
      <c r="H206" s="196">
        <v>0.58499999999999996</v>
      </c>
      <c r="I206" s="195">
        <v>82.2109375</v>
      </c>
      <c r="J206" s="196">
        <v>4.0999999999999996</v>
      </c>
      <c r="K206" s="197">
        <v>77.093999999999994</v>
      </c>
      <c r="L206" s="198">
        <v>92.986999999999995</v>
      </c>
      <c r="M206" s="199">
        <v>2065.9</v>
      </c>
      <c r="N206" s="199">
        <v>5117.8999999999996</v>
      </c>
      <c r="O206" s="198">
        <v>77.930000000000007</v>
      </c>
      <c r="P206" s="199">
        <v>146.94999999999999</v>
      </c>
      <c r="Q206" s="198">
        <v>0.9153</v>
      </c>
      <c r="R206" s="17">
        <v>0.78039999999999998</v>
      </c>
    </row>
    <row r="207" spans="2:18" x14ac:dyDescent="0.3">
      <c r="B207" s="185">
        <v>45359</v>
      </c>
      <c r="C207" s="193">
        <v>87.995999999999995</v>
      </c>
      <c r="D207" s="194">
        <v>4.8419999999999996</v>
      </c>
      <c r="E207" s="195">
        <v>95.322000000000003</v>
      </c>
      <c r="F207" s="196">
        <v>4.2309999999999999</v>
      </c>
      <c r="G207" s="195">
        <v>97.153000000000006</v>
      </c>
      <c r="H207" s="196">
        <v>0.57099999999999995</v>
      </c>
      <c r="I207" s="195">
        <v>82.3671875</v>
      </c>
      <c r="J207" s="196">
        <v>4.0720000000000001</v>
      </c>
      <c r="K207" s="197">
        <v>77.046999999999997</v>
      </c>
      <c r="L207" s="198">
        <v>93.325000000000003</v>
      </c>
      <c r="M207" s="199">
        <v>2082.6999999999998</v>
      </c>
      <c r="N207" s="199">
        <v>5123.7</v>
      </c>
      <c r="O207" s="198">
        <v>78.010000000000005</v>
      </c>
      <c r="P207" s="199">
        <v>147.06</v>
      </c>
      <c r="Q207" s="198">
        <v>0.91420000000000001</v>
      </c>
      <c r="R207" s="17">
        <v>0.77780000000000005</v>
      </c>
    </row>
    <row r="208" spans="2:18" x14ac:dyDescent="0.3">
      <c r="B208" s="185">
        <v>45358</v>
      </c>
      <c r="C208" s="193">
        <v>87.872</v>
      </c>
      <c r="D208" s="194">
        <v>4.8620000000000001</v>
      </c>
      <c r="E208" s="195">
        <v>95.227999999999994</v>
      </c>
      <c r="F208" s="196">
        <v>4.258</v>
      </c>
      <c r="G208" s="195">
        <v>97.18</v>
      </c>
      <c r="H208" s="196">
        <v>0.56699999999999995</v>
      </c>
      <c r="I208" s="195">
        <v>82.2578125</v>
      </c>
      <c r="J208" s="196">
        <v>4.0880000000000001</v>
      </c>
      <c r="K208" s="197">
        <v>76.819000000000003</v>
      </c>
      <c r="L208" s="198">
        <v>93.021000000000001</v>
      </c>
      <c r="M208" s="199">
        <v>2084.6999999999998</v>
      </c>
      <c r="N208" s="199">
        <v>5157.3999999999996</v>
      </c>
      <c r="O208" s="198">
        <v>78.930000000000007</v>
      </c>
      <c r="P208" s="199">
        <v>148.05000000000001</v>
      </c>
      <c r="Q208" s="198">
        <v>0.91339999999999999</v>
      </c>
      <c r="R208" s="17">
        <v>0.78069999999999995</v>
      </c>
    </row>
    <row r="209" spans="2:18" x14ac:dyDescent="0.3">
      <c r="B209" s="185">
        <v>45357</v>
      </c>
      <c r="C209" s="193">
        <v>87.664000000000001</v>
      </c>
      <c r="D209" s="194">
        <v>4.8949999999999996</v>
      </c>
      <c r="E209" s="195">
        <v>95.087000000000003</v>
      </c>
      <c r="F209" s="196">
        <v>4.2960000000000003</v>
      </c>
      <c r="G209" s="195">
        <v>97.320999999999998</v>
      </c>
      <c r="H209" s="196">
        <v>0.54800000000000004</v>
      </c>
      <c r="I209" s="195">
        <v>82.1015625</v>
      </c>
      <c r="J209" s="196">
        <v>4.1139999999999999</v>
      </c>
      <c r="K209" s="197">
        <v>76.863</v>
      </c>
      <c r="L209" s="198">
        <v>92.834000000000003</v>
      </c>
      <c r="M209" s="199">
        <v>2068.1</v>
      </c>
      <c r="N209" s="199">
        <v>5104.8</v>
      </c>
      <c r="O209" s="198">
        <v>79.13</v>
      </c>
      <c r="P209" s="199">
        <v>149.38</v>
      </c>
      <c r="Q209" s="198">
        <v>0.91749999999999998</v>
      </c>
      <c r="R209" s="17">
        <v>0.78549999999999998</v>
      </c>
    </row>
    <row r="210" spans="2:18" x14ac:dyDescent="0.3">
      <c r="B210" s="185">
        <v>45356</v>
      </c>
      <c r="C210" s="193">
        <v>87.408000000000001</v>
      </c>
      <c r="D210" s="194">
        <v>4.9370000000000003</v>
      </c>
      <c r="E210" s="195">
        <v>94.991</v>
      </c>
      <c r="F210" s="196">
        <v>4.3239999999999998</v>
      </c>
      <c r="G210" s="195">
        <v>97.388000000000005</v>
      </c>
      <c r="H210" s="196">
        <v>0.53900000000000003</v>
      </c>
      <c r="I210" s="195">
        <v>81.8046875</v>
      </c>
      <c r="J210" s="196">
        <v>4.1630000000000003</v>
      </c>
      <c r="K210" s="197">
        <v>76.745000000000005</v>
      </c>
      <c r="L210" s="198">
        <v>92.358000000000004</v>
      </c>
      <c r="M210" s="199">
        <v>2053.6999999999998</v>
      </c>
      <c r="N210" s="199">
        <v>5078.7</v>
      </c>
      <c r="O210" s="198">
        <v>78.150000000000006</v>
      </c>
      <c r="P210" s="199">
        <v>150.05000000000001</v>
      </c>
      <c r="Q210" s="198">
        <v>0.92110000000000003</v>
      </c>
      <c r="R210" s="17">
        <v>0.78710000000000002</v>
      </c>
    </row>
    <row r="211" spans="2:18" x14ac:dyDescent="0.3">
      <c r="B211" s="185">
        <v>45355</v>
      </c>
      <c r="C211" s="193">
        <v>86.986000000000004</v>
      </c>
      <c r="D211" s="194">
        <v>5.0060000000000002</v>
      </c>
      <c r="E211" s="195">
        <v>94.772999999999996</v>
      </c>
      <c r="F211" s="196">
        <v>4.3860000000000001</v>
      </c>
      <c r="G211" s="195">
        <v>97.274000000000001</v>
      </c>
      <c r="H211" s="196">
        <v>0.55400000000000005</v>
      </c>
      <c r="I211" s="195">
        <v>81.4453125</v>
      </c>
      <c r="J211" s="196">
        <v>4.2240000000000002</v>
      </c>
      <c r="K211" s="197">
        <v>76.212000000000003</v>
      </c>
      <c r="L211" s="198">
        <v>91.695999999999998</v>
      </c>
      <c r="M211" s="199">
        <v>2074.3000000000002</v>
      </c>
      <c r="N211" s="199">
        <v>5131</v>
      </c>
      <c r="O211" s="198">
        <v>78.739999999999995</v>
      </c>
      <c r="P211" s="199">
        <v>150.53</v>
      </c>
      <c r="Q211" s="198">
        <v>0.92120000000000002</v>
      </c>
      <c r="R211" s="17">
        <v>0.78790000000000004</v>
      </c>
    </row>
    <row r="212" spans="2:18" x14ac:dyDescent="0.3">
      <c r="B212" s="185">
        <v>45352</v>
      </c>
      <c r="C212" s="193">
        <v>87.216999999999999</v>
      </c>
      <c r="D212" s="194">
        <v>4.9669999999999996</v>
      </c>
      <c r="E212" s="195">
        <v>94.905000000000001</v>
      </c>
      <c r="F212" s="196">
        <v>4.3470000000000004</v>
      </c>
      <c r="G212" s="195">
        <v>97.266000000000005</v>
      </c>
      <c r="H212" s="196">
        <v>0.55500000000000005</v>
      </c>
      <c r="I212" s="195">
        <v>81.625</v>
      </c>
      <c r="J212" s="196">
        <v>4.1920000000000002</v>
      </c>
      <c r="K212" s="197">
        <v>76.245999999999995</v>
      </c>
      <c r="L212" s="198">
        <v>91.155000000000001</v>
      </c>
      <c r="M212" s="199">
        <v>2076.4</v>
      </c>
      <c r="N212" s="199">
        <v>5137.1000000000004</v>
      </c>
      <c r="O212" s="198">
        <v>79.97</v>
      </c>
      <c r="P212" s="199">
        <v>150.12</v>
      </c>
      <c r="Q212" s="198">
        <v>0.92269999999999996</v>
      </c>
      <c r="R212" s="17">
        <v>0.79020000000000001</v>
      </c>
    </row>
    <row r="213" spans="2:18" x14ac:dyDescent="0.3">
      <c r="B213" s="185">
        <v>45351</v>
      </c>
      <c r="C213" s="193">
        <v>86.811000000000007</v>
      </c>
      <c r="D213" s="194">
        <v>5.0339999999999998</v>
      </c>
      <c r="E213" s="195">
        <v>94.576999999999998</v>
      </c>
      <c r="F213" s="196">
        <v>4.4420000000000002</v>
      </c>
      <c r="G213" s="195">
        <v>97.322999999999993</v>
      </c>
      <c r="H213" s="196">
        <v>0.54700000000000004</v>
      </c>
      <c r="I213" s="195">
        <v>81.1640625</v>
      </c>
      <c r="J213" s="196">
        <v>4.2690000000000001</v>
      </c>
      <c r="K213" s="197">
        <v>76.183999999999997</v>
      </c>
      <c r="L213" s="198">
        <v>91.468999999999994</v>
      </c>
      <c r="M213" s="199">
        <v>2054.8000000000002</v>
      </c>
      <c r="N213" s="199">
        <v>5096.3</v>
      </c>
      <c r="O213" s="198">
        <v>78.260000000000005</v>
      </c>
      <c r="P213" s="199">
        <v>149.97999999999999</v>
      </c>
      <c r="Q213" s="198">
        <v>0.92549999999999999</v>
      </c>
      <c r="R213" s="17">
        <v>0.79210000000000003</v>
      </c>
    </row>
    <row r="214" spans="2:18" x14ac:dyDescent="0.3">
      <c r="B214" s="185">
        <v>45350</v>
      </c>
      <c r="C214" s="193">
        <v>86.796999999999997</v>
      </c>
      <c r="D214" s="194">
        <v>5.0350000000000001</v>
      </c>
      <c r="E214" s="195">
        <v>94.555999999999997</v>
      </c>
      <c r="F214" s="196">
        <v>4.4450000000000003</v>
      </c>
      <c r="G214" s="195">
        <v>97.45</v>
      </c>
      <c r="H214" s="196">
        <v>0.53</v>
      </c>
      <c r="I214" s="195">
        <v>81.0703125</v>
      </c>
      <c r="J214" s="196">
        <v>4.2839999999999998</v>
      </c>
      <c r="K214" s="197">
        <v>75.870999999999995</v>
      </c>
      <c r="L214" s="198">
        <v>91.185000000000002</v>
      </c>
      <c r="M214" s="199">
        <v>2040.3</v>
      </c>
      <c r="N214" s="199">
        <v>5069.8</v>
      </c>
      <c r="O214" s="198">
        <v>78.540000000000006</v>
      </c>
      <c r="P214" s="199">
        <v>150.69</v>
      </c>
      <c r="Q214" s="198">
        <v>0.92269999999999996</v>
      </c>
      <c r="R214" s="17">
        <v>0.78979999999999995</v>
      </c>
    </row>
    <row r="215" spans="2:18" x14ac:dyDescent="0.3">
      <c r="B215" s="185">
        <v>45349</v>
      </c>
      <c r="C215" s="193">
        <v>86.635000000000005</v>
      </c>
      <c r="D215" s="194">
        <v>5.0609999999999999</v>
      </c>
      <c r="E215" s="195">
        <v>94.406000000000006</v>
      </c>
      <c r="F215" s="196">
        <v>4.4870000000000001</v>
      </c>
      <c r="G215" s="195">
        <v>97.472999999999999</v>
      </c>
      <c r="H215" s="196">
        <v>0.52700000000000002</v>
      </c>
      <c r="I215" s="195">
        <v>80.8359375</v>
      </c>
      <c r="J215" s="196">
        <v>4.3239999999999998</v>
      </c>
      <c r="K215" s="197">
        <v>75.837999999999994</v>
      </c>
      <c r="L215" s="198">
        <v>91.08</v>
      </c>
      <c r="M215" s="199">
        <v>2056.1</v>
      </c>
      <c r="N215" s="199">
        <v>5078.2</v>
      </c>
      <c r="O215" s="198">
        <v>78.87</v>
      </c>
      <c r="P215" s="199">
        <v>150.51</v>
      </c>
      <c r="Q215" s="198">
        <v>0.92220000000000002</v>
      </c>
      <c r="R215" s="17">
        <v>0.7883</v>
      </c>
    </row>
    <row r="216" spans="2:18" x14ac:dyDescent="0.3">
      <c r="B216" s="185">
        <v>45348</v>
      </c>
      <c r="C216" s="193">
        <v>86.75</v>
      </c>
      <c r="D216" s="194">
        <v>5.0410000000000004</v>
      </c>
      <c r="E216" s="195">
        <v>94.486000000000004</v>
      </c>
      <c r="F216" s="196">
        <v>4.4619999999999997</v>
      </c>
      <c r="G216" s="195">
        <v>97.471999999999994</v>
      </c>
      <c r="H216" s="196">
        <v>0.52700000000000002</v>
      </c>
      <c r="I216" s="195">
        <v>80.9296875</v>
      </c>
      <c r="J216" s="196">
        <v>4.306</v>
      </c>
      <c r="K216" s="197">
        <v>76.091999999999999</v>
      </c>
      <c r="L216" s="198">
        <v>91.138000000000005</v>
      </c>
      <c r="M216" s="199">
        <v>2029</v>
      </c>
      <c r="N216" s="199">
        <v>5069.5</v>
      </c>
      <c r="O216" s="198">
        <v>77.58</v>
      </c>
      <c r="P216" s="199">
        <v>150.69999999999999</v>
      </c>
      <c r="Q216" s="198">
        <v>0.92159999999999997</v>
      </c>
      <c r="R216" s="17">
        <v>0.7883</v>
      </c>
    </row>
    <row r="217" spans="2:18" x14ac:dyDescent="0.3">
      <c r="B217" s="185">
        <v>45345</v>
      </c>
      <c r="C217" s="193">
        <v>87.009</v>
      </c>
      <c r="D217" s="194">
        <v>4.9969999999999999</v>
      </c>
      <c r="E217" s="195">
        <v>94.641999999999996</v>
      </c>
      <c r="F217" s="196">
        <v>4.4160000000000004</v>
      </c>
      <c r="G217" s="195">
        <v>97.224000000000004</v>
      </c>
      <c r="H217" s="196">
        <v>0.56000000000000005</v>
      </c>
      <c r="I217" s="195">
        <v>81.1171875</v>
      </c>
      <c r="J217" s="196">
        <v>4.2729999999999997</v>
      </c>
      <c r="K217" s="197">
        <v>76.394000000000005</v>
      </c>
      <c r="L217" s="198">
        <v>91.766000000000005</v>
      </c>
      <c r="M217" s="199">
        <v>2016.7</v>
      </c>
      <c r="N217" s="199">
        <v>5088.8</v>
      </c>
      <c r="O217" s="198">
        <v>76.489999999999995</v>
      </c>
      <c r="P217" s="199">
        <v>150.51</v>
      </c>
      <c r="Q217" s="198">
        <v>0.92410000000000003</v>
      </c>
      <c r="R217" s="17">
        <v>0.78910000000000002</v>
      </c>
    </row>
    <row r="218" spans="2:18" x14ac:dyDescent="0.3">
      <c r="B218" s="185">
        <v>45344</v>
      </c>
      <c r="C218" s="193">
        <v>86.483000000000004</v>
      </c>
      <c r="D218" s="194">
        <v>5.0839999999999996</v>
      </c>
      <c r="E218" s="195">
        <v>94.551000000000002</v>
      </c>
      <c r="F218" s="196">
        <v>4.4409999999999998</v>
      </c>
      <c r="G218" s="195">
        <v>97.222999999999999</v>
      </c>
      <c r="H218" s="196">
        <v>0.56000000000000005</v>
      </c>
      <c r="I218" s="195">
        <v>80.703125</v>
      </c>
      <c r="J218" s="196">
        <v>4.3419999999999996</v>
      </c>
      <c r="K218" s="197">
        <v>75.971000000000004</v>
      </c>
      <c r="L218" s="198">
        <v>90.983000000000004</v>
      </c>
      <c r="M218" s="199">
        <v>2013.8</v>
      </c>
      <c r="N218" s="199">
        <v>5087</v>
      </c>
      <c r="O218" s="198">
        <v>78.61</v>
      </c>
      <c r="P218" s="199">
        <v>150.53</v>
      </c>
      <c r="Q218" s="198">
        <v>0.92400000000000004</v>
      </c>
      <c r="R218" s="17">
        <v>0.78990000000000005</v>
      </c>
    </row>
    <row r="219" spans="2:18" x14ac:dyDescent="0.3">
      <c r="B219" s="185">
        <v>45343</v>
      </c>
      <c r="C219" s="193">
        <v>86.55</v>
      </c>
      <c r="D219" s="194">
        <v>5.0709999999999997</v>
      </c>
      <c r="E219" s="195">
        <v>94.643000000000001</v>
      </c>
      <c r="F219" s="196">
        <v>4.4119999999999999</v>
      </c>
      <c r="G219" s="195">
        <v>97.188999999999993</v>
      </c>
      <c r="H219" s="196">
        <v>0.56399999999999995</v>
      </c>
      <c r="I219" s="195">
        <v>80.75</v>
      </c>
      <c r="J219" s="196">
        <v>4.3330000000000002</v>
      </c>
      <c r="K219" s="197">
        <v>76</v>
      </c>
      <c r="L219" s="198">
        <v>90.74</v>
      </c>
      <c r="M219" s="199">
        <v>1994.7</v>
      </c>
      <c r="N219" s="199">
        <v>4981.8</v>
      </c>
      <c r="O219" s="198">
        <v>77.91</v>
      </c>
      <c r="P219" s="199">
        <v>150.30000000000001</v>
      </c>
      <c r="Q219" s="198">
        <v>0.92430000000000001</v>
      </c>
      <c r="R219" s="17">
        <v>0.7913</v>
      </c>
    </row>
    <row r="220" spans="2:18" x14ac:dyDescent="0.3">
      <c r="B220" s="185">
        <v>45342</v>
      </c>
      <c r="C220" s="193">
        <v>86.828999999999994</v>
      </c>
      <c r="D220" s="194">
        <v>5.024</v>
      </c>
      <c r="E220" s="195">
        <v>94.771000000000001</v>
      </c>
      <c r="F220" s="196">
        <v>4.3730000000000002</v>
      </c>
      <c r="G220" s="195">
        <v>97.159000000000006</v>
      </c>
      <c r="H220" s="196">
        <v>0.56799999999999995</v>
      </c>
      <c r="I220" s="195">
        <v>80.9921875</v>
      </c>
      <c r="J220" s="196">
        <v>4.29</v>
      </c>
      <c r="K220" s="197">
        <v>76.317999999999998</v>
      </c>
      <c r="L220" s="198">
        <v>91.38</v>
      </c>
      <c r="M220" s="199">
        <v>2004.1</v>
      </c>
      <c r="N220" s="199">
        <v>4975.5</v>
      </c>
      <c r="O220" s="198">
        <v>78.180000000000007</v>
      </c>
      <c r="P220" s="199">
        <v>150.01</v>
      </c>
      <c r="Q220" s="198">
        <v>0.92530000000000001</v>
      </c>
      <c r="R220" s="17">
        <v>0.79220000000000002</v>
      </c>
    </row>
    <row r="221" spans="2:18" x14ac:dyDescent="0.3">
      <c r="B221" s="185">
        <v>45338</v>
      </c>
      <c r="C221" s="193">
        <v>86.662999999999997</v>
      </c>
      <c r="D221" s="194">
        <v>5.0510000000000002</v>
      </c>
      <c r="E221" s="195">
        <v>94.68</v>
      </c>
      <c r="F221" s="196">
        <v>4.399</v>
      </c>
      <c r="G221" s="195">
        <v>97.156999999999996</v>
      </c>
      <c r="H221" s="196">
        <v>0.56799999999999995</v>
      </c>
      <c r="I221" s="195">
        <v>80.9375</v>
      </c>
      <c r="J221" s="196">
        <v>4.298</v>
      </c>
      <c r="K221" s="197">
        <v>75.914000000000001</v>
      </c>
      <c r="L221" s="198">
        <v>91.210999999999999</v>
      </c>
      <c r="M221" s="199">
        <v>2032.7</v>
      </c>
      <c r="N221" s="199">
        <v>5005.6000000000004</v>
      </c>
      <c r="O221" s="198">
        <v>79.19</v>
      </c>
      <c r="P221" s="199">
        <v>150.21</v>
      </c>
      <c r="Q221" s="198">
        <v>0.92789999999999995</v>
      </c>
      <c r="R221" s="17">
        <v>0.79349999999999998</v>
      </c>
    </row>
    <row r="222" spans="2:18" x14ac:dyDescent="0.3">
      <c r="B222" s="185">
        <v>45337</v>
      </c>
      <c r="C222" s="193">
        <v>87.012</v>
      </c>
      <c r="D222" s="194">
        <v>4.992</v>
      </c>
      <c r="E222" s="195">
        <v>94.83</v>
      </c>
      <c r="F222" s="196">
        <v>4.3540000000000001</v>
      </c>
      <c r="G222" s="195">
        <v>97.191999999999993</v>
      </c>
      <c r="H222" s="196">
        <v>0.56299999999999994</v>
      </c>
      <c r="I222" s="195">
        <v>81.2265625</v>
      </c>
      <c r="J222" s="196">
        <v>4.2439999999999998</v>
      </c>
      <c r="K222" s="197">
        <v>76.2</v>
      </c>
      <c r="L222" s="198">
        <v>91.385999999999996</v>
      </c>
      <c r="M222" s="199">
        <v>2061.5</v>
      </c>
      <c r="N222" s="199">
        <v>5029.7</v>
      </c>
      <c r="O222" s="198">
        <v>78.03</v>
      </c>
      <c r="P222" s="199">
        <v>149.93</v>
      </c>
      <c r="Q222" s="198">
        <v>0.92830000000000001</v>
      </c>
      <c r="R222" s="17">
        <v>0.79369999999999996</v>
      </c>
    </row>
    <row r="223" spans="2:18" x14ac:dyDescent="0.3">
      <c r="B223" s="185">
        <v>45336</v>
      </c>
      <c r="C223" s="193">
        <v>86.721000000000004</v>
      </c>
      <c r="D223" s="194">
        <v>5.0389999999999997</v>
      </c>
      <c r="E223" s="195">
        <v>94.694000000000003</v>
      </c>
      <c r="F223" s="196">
        <v>4.3899999999999997</v>
      </c>
      <c r="G223" s="195">
        <v>97.003</v>
      </c>
      <c r="H223" s="196">
        <v>0.58799999999999997</v>
      </c>
      <c r="I223" s="195">
        <v>81.0703125</v>
      </c>
      <c r="J223" s="196">
        <v>4.2699999999999996</v>
      </c>
      <c r="K223" s="197">
        <v>76.221000000000004</v>
      </c>
      <c r="L223" s="198">
        <v>91.399000000000001</v>
      </c>
      <c r="M223" s="199">
        <v>2012.1</v>
      </c>
      <c r="N223" s="199">
        <v>5000.6000000000004</v>
      </c>
      <c r="O223" s="198">
        <v>76.64</v>
      </c>
      <c r="P223" s="199">
        <v>150.58000000000001</v>
      </c>
      <c r="Q223" s="198">
        <v>0.93220000000000003</v>
      </c>
      <c r="R223" s="17">
        <v>0.79579999999999995</v>
      </c>
    </row>
    <row r="224" spans="2:18" x14ac:dyDescent="0.3">
      <c r="B224" s="185">
        <v>45335</v>
      </c>
      <c r="C224" s="193">
        <v>86.358999999999995</v>
      </c>
      <c r="D224" s="194">
        <v>5.0979999999999999</v>
      </c>
      <c r="E224" s="195">
        <v>94.379000000000005</v>
      </c>
      <c r="F224" s="196">
        <v>4.4800000000000004</v>
      </c>
      <c r="G224" s="195">
        <v>97.234999999999999</v>
      </c>
      <c r="H224" s="196">
        <v>0.55700000000000005</v>
      </c>
      <c r="I224" s="195">
        <v>80.703125</v>
      </c>
      <c r="J224" s="196">
        <v>4.3330000000000002</v>
      </c>
      <c r="K224" s="197">
        <v>75.659000000000006</v>
      </c>
      <c r="L224" s="198">
        <v>90.774000000000001</v>
      </c>
      <c r="M224" s="199">
        <v>1964.2</v>
      </c>
      <c r="N224" s="199">
        <v>4953.2</v>
      </c>
      <c r="O224" s="198">
        <v>77.87</v>
      </c>
      <c r="P224" s="199">
        <v>150.80000000000001</v>
      </c>
      <c r="Q224" s="198">
        <v>0.93379999999999996</v>
      </c>
      <c r="R224" s="17">
        <v>0.79410000000000003</v>
      </c>
    </row>
    <row r="225" spans="2:18" x14ac:dyDescent="0.3">
      <c r="B225" s="185">
        <v>45334</v>
      </c>
      <c r="C225" s="193">
        <v>87.471000000000004</v>
      </c>
      <c r="D225" s="194">
        <v>4.9130000000000003</v>
      </c>
      <c r="E225" s="195">
        <v>95.08</v>
      </c>
      <c r="F225" s="196">
        <v>4.2759999999999998</v>
      </c>
      <c r="G225" s="195">
        <v>97.265000000000001</v>
      </c>
      <c r="H225" s="196">
        <v>0.55300000000000005</v>
      </c>
      <c r="I225" s="195">
        <v>81.5703125</v>
      </c>
      <c r="J225" s="196">
        <v>4.1829999999999998</v>
      </c>
      <c r="K225" s="197">
        <v>76.161000000000001</v>
      </c>
      <c r="L225" s="198">
        <v>91.024000000000001</v>
      </c>
      <c r="M225" s="199">
        <v>2045.3</v>
      </c>
      <c r="N225" s="199">
        <v>5021.8</v>
      </c>
      <c r="O225" s="198">
        <v>76.92</v>
      </c>
      <c r="P225" s="199">
        <v>149.35</v>
      </c>
      <c r="Q225" s="198">
        <v>0.9284</v>
      </c>
      <c r="R225" s="17">
        <v>0.79190000000000005</v>
      </c>
    </row>
    <row r="226" spans="2:18" x14ac:dyDescent="0.3">
      <c r="B226" s="185">
        <v>45331</v>
      </c>
      <c r="C226" s="193">
        <v>87.459000000000003</v>
      </c>
      <c r="D226" s="194">
        <v>4.9139999999999997</v>
      </c>
      <c r="E226" s="195">
        <v>95.066999999999993</v>
      </c>
      <c r="F226" s="196">
        <v>4.2789999999999999</v>
      </c>
      <c r="G226" s="195">
        <v>97.263999999999996</v>
      </c>
      <c r="H226" s="196">
        <v>0.55300000000000005</v>
      </c>
      <c r="I226" s="195">
        <v>81.5703125</v>
      </c>
      <c r="J226" s="196">
        <v>4.1820000000000004</v>
      </c>
      <c r="K226" s="197">
        <v>76.001000000000005</v>
      </c>
      <c r="L226" s="198">
        <v>90.606999999999999</v>
      </c>
      <c r="M226" s="199">
        <v>2010</v>
      </c>
      <c r="N226" s="199">
        <v>5026.6000000000004</v>
      </c>
      <c r="O226" s="198">
        <v>76.84</v>
      </c>
      <c r="P226" s="199">
        <v>149.29</v>
      </c>
      <c r="Q226" s="198">
        <v>0.92730000000000001</v>
      </c>
      <c r="R226" s="17">
        <v>0.79190000000000005</v>
      </c>
    </row>
    <row r="227" spans="2:18" x14ac:dyDescent="0.3">
      <c r="B227" s="185">
        <v>45330</v>
      </c>
      <c r="C227" s="193">
        <v>87.616</v>
      </c>
      <c r="D227" s="194">
        <v>4.8879999999999999</v>
      </c>
      <c r="E227" s="195">
        <v>95.159000000000006</v>
      </c>
      <c r="F227" s="196">
        <v>4.2519999999999998</v>
      </c>
      <c r="G227" s="195">
        <v>97.397000000000006</v>
      </c>
      <c r="H227" s="196">
        <v>0.53500000000000003</v>
      </c>
      <c r="I227" s="195">
        <v>81.7109375</v>
      </c>
      <c r="J227" s="196">
        <v>4.1550000000000002</v>
      </c>
      <c r="K227" s="197">
        <v>76.185000000000002</v>
      </c>
      <c r="L227" s="198">
        <v>90.876000000000005</v>
      </c>
      <c r="M227" s="199">
        <v>1979.7</v>
      </c>
      <c r="N227" s="199">
        <v>4997.8999999999996</v>
      </c>
      <c r="O227" s="198">
        <v>76.22</v>
      </c>
      <c r="P227" s="199">
        <v>149.32</v>
      </c>
      <c r="Q227" s="198">
        <v>0.92779999999999996</v>
      </c>
      <c r="R227" s="17">
        <v>0.79259999999999997</v>
      </c>
    </row>
    <row r="228" spans="2:18" x14ac:dyDescent="0.3">
      <c r="B228" s="185">
        <v>45329</v>
      </c>
      <c r="C228" s="193">
        <v>87.965999999999994</v>
      </c>
      <c r="D228" s="194">
        <v>4.8289999999999997</v>
      </c>
      <c r="E228" s="195">
        <v>95.186999999999998</v>
      </c>
      <c r="F228" s="196">
        <v>4.2409999999999997</v>
      </c>
      <c r="G228" s="195">
        <v>97.328000000000003</v>
      </c>
      <c r="H228" s="196">
        <v>0.54400000000000004</v>
      </c>
      <c r="I228" s="195">
        <v>81.9375</v>
      </c>
      <c r="J228" s="196">
        <v>4.1159999999999997</v>
      </c>
      <c r="K228" s="197">
        <v>76.525999999999996</v>
      </c>
      <c r="L228" s="198">
        <v>91.168999999999997</v>
      </c>
      <c r="M228" s="199">
        <v>1950.4</v>
      </c>
      <c r="N228" s="199">
        <v>4995.1000000000004</v>
      </c>
      <c r="O228" s="198">
        <v>73.86</v>
      </c>
      <c r="P228" s="199">
        <v>148.18</v>
      </c>
      <c r="Q228" s="198">
        <v>0.9284</v>
      </c>
      <c r="R228" s="17">
        <v>0.79200000000000004</v>
      </c>
    </row>
    <row r="229" spans="2:18" x14ac:dyDescent="0.3">
      <c r="B229" s="185">
        <v>45328</v>
      </c>
      <c r="C229" s="193">
        <v>87.938000000000002</v>
      </c>
      <c r="D229" s="194">
        <v>4.8330000000000002</v>
      </c>
      <c r="E229" s="195">
        <v>95.381</v>
      </c>
      <c r="F229" s="196">
        <v>4.1849999999999996</v>
      </c>
      <c r="G229" s="195">
        <v>97.296999999999997</v>
      </c>
      <c r="H229" s="196">
        <v>0.54800000000000004</v>
      </c>
      <c r="I229" s="195">
        <v>82.078125</v>
      </c>
      <c r="J229" s="196">
        <v>4.0910000000000002</v>
      </c>
      <c r="K229" s="197">
        <v>76.751000000000005</v>
      </c>
      <c r="L229" s="198">
        <v>91.403999999999996</v>
      </c>
      <c r="M229" s="199">
        <v>1953.6</v>
      </c>
      <c r="N229" s="199">
        <v>4954.2</v>
      </c>
      <c r="O229" s="198">
        <v>73.31</v>
      </c>
      <c r="P229" s="199">
        <v>147.94</v>
      </c>
      <c r="Q229" s="198">
        <v>0.92979999999999996</v>
      </c>
      <c r="R229" s="17">
        <v>0.79379999999999995</v>
      </c>
    </row>
    <row r="230" spans="2:18" x14ac:dyDescent="0.3">
      <c r="B230" s="185">
        <v>45327</v>
      </c>
      <c r="C230" s="193">
        <v>87.656000000000006</v>
      </c>
      <c r="D230" s="194">
        <v>4.8780000000000001</v>
      </c>
      <c r="E230" s="195">
        <v>95.067999999999998</v>
      </c>
      <c r="F230" s="196">
        <v>4.2729999999999997</v>
      </c>
      <c r="G230" s="195">
        <v>97.25</v>
      </c>
      <c r="H230" s="196">
        <v>0.55400000000000005</v>
      </c>
      <c r="I230" s="195">
        <v>81.703125</v>
      </c>
      <c r="J230" s="196">
        <v>4.1529999999999996</v>
      </c>
      <c r="K230" s="197">
        <v>76.462999999999994</v>
      </c>
      <c r="L230" s="198">
        <v>91.206000000000003</v>
      </c>
      <c r="M230" s="199">
        <v>1937.2</v>
      </c>
      <c r="N230" s="199">
        <v>4942.8</v>
      </c>
      <c r="O230" s="198">
        <v>72.78</v>
      </c>
      <c r="P230" s="199">
        <v>148.68</v>
      </c>
      <c r="Q230" s="198">
        <v>0.93089999999999995</v>
      </c>
      <c r="R230" s="17">
        <v>0.79769999999999996</v>
      </c>
    </row>
    <row r="231" spans="2:18" x14ac:dyDescent="0.3">
      <c r="B231" s="185">
        <v>45324</v>
      </c>
      <c r="C231" s="193">
        <v>88.525999999999996</v>
      </c>
      <c r="D231" s="194">
        <v>4.7359999999999998</v>
      </c>
      <c r="E231" s="195">
        <v>95.418000000000006</v>
      </c>
      <c r="F231" s="196">
        <v>4.1719999999999997</v>
      </c>
      <c r="G231" s="195">
        <v>97.644000000000005</v>
      </c>
      <c r="H231" s="196">
        <v>0.502</v>
      </c>
      <c r="I231" s="195">
        <v>82.5390625</v>
      </c>
      <c r="J231" s="196">
        <v>4.0110000000000001</v>
      </c>
      <c r="K231" s="197">
        <v>76.956000000000003</v>
      </c>
      <c r="L231" s="198">
        <v>91.68</v>
      </c>
      <c r="M231" s="199">
        <v>1962.7</v>
      </c>
      <c r="N231" s="199">
        <v>4958.6000000000004</v>
      </c>
      <c r="O231" s="198">
        <v>72.28</v>
      </c>
      <c r="P231" s="199">
        <v>148.38</v>
      </c>
      <c r="Q231" s="198">
        <v>0.92689999999999995</v>
      </c>
      <c r="R231" s="17">
        <v>0.79169999999999996</v>
      </c>
    </row>
    <row r="232" spans="2:18" x14ac:dyDescent="0.3">
      <c r="B232" s="185">
        <v>45323</v>
      </c>
      <c r="C232" s="193">
        <v>89.301000000000002</v>
      </c>
      <c r="D232" s="194">
        <v>4.6100000000000003</v>
      </c>
      <c r="E232" s="195">
        <v>95.948999999999998</v>
      </c>
      <c r="F232" s="196">
        <v>4.0209999999999999</v>
      </c>
      <c r="G232" s="195">
        <v>97.459000000000003</v>
      </c>
      <c r="H232" s="196">
        <v>0.52600000000000002</v>
      </c>
      <c r="I232" s="195">
        <v>83.453125</v>
      </c>
      <c r="J232" s="196">
        <v>3.8559999999999999</v>
      </c>
      <c r="K232" s="197">
        <v>77.912000000000006</v>
      </c>
      <c r="L232" s="198">
        <v>92.313999999999993</v>
      </c>
      <c r="M232" s="199">
        <v>1974.4</v>
      </c>
      <c r="N232" s="199">
        <v>4906.2</v>
      </c>
      <c r="O232" s="198">
        <v>73.819999999999993</v>
      </c>
      <c r="P232" s="199">
        <v>146.43</v>
      </c>
      <c r="Q232" s="198">
        <v>0.91979999999999995</v>
      </c>
      <c r="R232" s="17">
        <v>0.78469999999999995</v>
      </c>
    </row>
    <row r="233" spans="2:18" x14ac:dyDescent="0.3">
      <c r="B233" s="185">
        <v>45322</v>
      </c>
      <c r="C233" s="193">
        <v>89.061999999999998</v>
      </c>
      <c r="D233" s="194">
        <v>4.6470000000000002</v>
      </c>
      <c r="E233" s="195">
        <v>95.769000000000005</v>
      </c>
      <c r="F233" s="196">
        <v>4.069</v>
      </c>
      <c r="G233" s="195">
        <v>97.207999999999998</v>
      </c>
      <c r="H233" s="196">
        <v>0.55900000000000005</v>
      </c>
      <c r="I233" s="195">
        <v>83.2734375</v>
      </c>
      <c r="J233" s="196">
        <v>3.8849999999999998</v>
      </c>
      <c r="K233" s="197">
        <v>77.620999999999995</v>
      </c>
      <c r="L233" s="198">
        <v>92.286000000000001</v>
      </c>
      <c r="M233" s="199">
        <v>1947.3</v>
      </c>
      <c r="N233" s="199">
        <v>4845.7</v>
      </c>
      <c r="O233" s="198">
        <v>75.849999999999994</v>
      </c>
      <c r="P233" s="199">
        <v>146.91999999999999</v>
      </c>
      <c r="Q233" s="198">
        <v>0.9244</v>
      </c>
      <c r="R233" s="17">
        <v>0.78810000000000002</v>
      </c>
    </row>
    <row r="234" spans="2:18" x14ac:dyDescent="0.3">
      <c r="B234" s="185">
        <v>45321</v>
      </c>
      <c r="C234" s="193">
        <v>88.679000000000002</v>
      </c>
      <c r="D234" s="194">
        <v>4.7080000000000002</v>
      </c>
      <c r="E234" s="195">
        <v>95.537999999999997</v>
      </c>
      <c r="F234" s="196">
        <v>4.1340000000000003</v>
      </c>
      <c r="G234" s="195">
        <v>97.305999999999997</v>
      </c>
      <c r="H234" s="196">
        <v>0.54600000000000004</v>
      </c>
      <c r="I234" s="195">
        <v>82.5234375</v>
      </c>
      <c r="J234" s="196">
        <v>4.0090000000000003</v>
      </c>
      <c r="K234" s="197">
        <v>77</v>
      </c>
      <c r="L234" s="198">
        <v>91.792000000000002</v>
      </c>
      <c r="M234" s="199">
        <v>1996.2</v>
      </c>
      <c r="N234" s="199">
        <v>4925</v>
      </c>
      <c r="O234" s="198">
        <v>77.819999999999993</v>
      </c>
      <c r="P234" s="199">
        <v>147.61000000000001</v>
      </c>
      <c r="Q234" s="198">
        <v>0.92200000000000004</v>
      </c>
      <c r="R234" s="17">
        <v>0.78739999999999999</v>
      </c>
    </row>
    <row r="235" spans="2:18" x14ac:dyDescent="0.3">
      <c r="B235" s="185">
        <v>45320</v>
      </c>
      <c r="C235" s="193">
        <v>88.495000000000005</v>
      </c>
      <c r="D235" s="194">
        <v>4.7380000000000004</v>
      </c>
      <c r="E235" s="195">
        <v>95.483000000000004</v>
      </c>
      <c r="F235" s="196">
        <v>4.1500000000000004</v>
      </c>
      <c r="G235" s="195">
        <v>97.236999999999995</v>
      </c>
      <c r="H235" s="196">
        <v>0.55500000000000005</v>
      </c>
      <c r="I235" s="195">
        <v>82.3046875</v>
      </c>
      <c r="J235" s="196">
        <v>4.0449999999999999</v>
      </c>
      <c r="K235" s="197">
        <v>77.165999999999997</v>
      </c>
      <c r="L235" s="198">
        <v>92.245000000000005</v>
      </c>
      <c r="M235" s="199">
        <v>2011.4</v>
      </c>
      <c r="N235" s="199">
        <v>4927.8999999999996</v>
      </c>
      <c r="O235" s="198">
        <v>76.78</v>
      </c>
      <c r="P235" s="199">
        <v>147.5</v>
      </c>
      <c r="Q235" s="198">
        <v>0.92310000000000003</v>
      </c>
      <c r="R235" s="17">
        <v>0.78690000000000004</v>
      </c>
    </row>
    <row r="236" spans="2:18" x14ac:dyDescent="0.3">
      <c r="B236" s="185">
        <v>45317</v>
      </c>
      <c r="C236" s="193">
        <v>88.155000000000001</v>
      </c>
      <c r="D236" s="194">
        <v>4.7930000000000001</v>
      </c>
      <c r="E236" s="195">
        <v>95.323999999999998</v>
      </c>
      <c r="F236" s="196">
        <v>4.194</v>
      </c>
      <c r="G236" s="195">
        <v>97.289000000000001</v>
      </c>
      <c r="H236" s="196">
        <v>0.54800000000000004</v>
      </c>
      <c r="I236" s="195">
        <v>81.8828125</v>
      </c>
      <c r="J236" s="196">
        <v>4.1159999999999997</v>
      </c>
      <c r="K236" s="197">
        <v>76.66</v>
      </c>
      <c r="L236" s="198">
        <v>91.614000000000004</v>
      </c>
      <c r="M236" s="199">
        <v>1978.3</v>
      </c>
      <c r="N236" s="199">
        <v>4891</v>
      </c>
      <c r="O236" s="198">
        <v>78.010000000000005</v>
      </c>
      <c r="P236" s="199">
        <v>148.15</v>
      </c>
      <c r="Q236" s="198">
        <v>0.9214</v>
      </c>
      <c r="R236" s="17">
        <v>0.78720000000000001</v>
      </c>
    </row>
    <row r="237" spans="2:18" x14ac:dyDescent="0.3">
      <c r="B237" s="185">
        <v>45316</v>
      </c>
      <c r="C237" s="193">
        <v>88.215000000000003</v>
      </c>
      <c r="D237" s="194">
        <v>4.782</v>
      </c>
      <c r="E237" s="195">
        <v>95.418999999999997</v>
      </c>
      <c r="F237" s="196">
        <v>4.1660000000000004</v>
      </c>
      <c r="G237" s="195">
        <v>97.006</v>
      </c>
      <c r="H237" s="196">
        <v>0.58499999999999996</v>
      </c>
      <c r="I237" s="195">
        <v>82.0078125</v>
      </c>
      <c r="J237" s="196">
        <v>4.0919999999999996</v>
      </c>
      <c r="K237" s="197">
        <v>76.539000000000001</v>
      </c>
      <c r="L237" s="198">
        <v>91.569000000000003</v>
      </c>
      <c r="M237" s="199">
        <v>1975.9</v>
      </c>
      <c r="N237" s="199">
        <v>4894.2</v>
      </c>
      <c r="O237" s="198">
        <v>77.36</v>
      </c>
      <c r="P237" s="199">
        <v>147.66</v>
      </c>
      <c r="Q237" s="198">
        <v>0.92200000000000004</v>
      </c>
      <c r="R237" s="17">
        <v>0.78690000000000004</v>
      </c>
    </row>
    <row r="238" spans="2:18" x14ac:dyDescent="0.3">
      <c r="B238" s="185">
        <v>45315</v>
      </c>
      <c r="C238" s="193">
        <v>87.831999999999994</v>
      </c>
      <c r="D238" s="194">
        <v>4.843</v>
      </c>
      <c r="E238" s="195">
        <v>95.081000000000003</v>
      </c>
      <c r="F238" s="196">
        <v>4.26</v>
      </c>
      <c r="G238" s="195">
        <v>97.179000000000002</v>
      </c>
      <c r="H238" s="196">
        <v>0.56200000000000006</v>
      </c>
      <c r="I238" s="195">
        <v>81.640625</v>
      </c>
      <c r="J238" s="196">
        <v>4.1529999999999996</v>
      </c>
      <c r="K238" s="197">
        <v>76.385000000000005</v>
      </c>
      <c r="L238" s="198">
        <v>91.006</v>
      </c>
      <c r="M238" s="199">
        <v>1961.9</v>
      </c>
      <c r="N238" s="199">
        <v>4868.6000000000004</v>
      </c>
      <c r="O238" s="198">
        <v>75.09</v>
      </c>
      <c r="P238" s="199">
        <v>147.51</v>
      </c>
      <c r="Q238" s="198">
        <v>0.91869999999999996</v>
      </c>
      <c r="R238" s="17">
        <v>0.78580000000000005</v>
      </c>
    </row>
    <row r="239" spans="2:18" x14ac:dyDescent="0.3">
      <c r="B239" s="185">
        <v>45314</v>
      </c>
      <c r="C239" s="193">
        <v>88.073999999999998</v>
      </c>
      <c r="D239" s="194">
        <v>4.8029999999999999</v>
      </c>
      <c r="E239" s="195">
        <v>95.234999999999999</v>
      </c>
      <c r="F239" s="196">
        <v>4.2149999999999999</v>
      </c>
      <c r="G239" s="195">
        <v>97.581000000000003</v>
      </c>
      <c r="H239" s="196">
        <v>0.50900000000000001</v>
      </c>
      <c r="I239" s="195">
        <v>81.8984375</v>
      </c>
      <c r="J239" s="196">
        <v>4.1079999999999997</v>
      </c>
      <c r="K239" s="197">
        <v>76.540000000000006</v>
      </c>
      <c r="L239" s="198">
        <v>90.882000000000005</v>
      </c>
      <c r="M239" s="199">
        <v>1976.3</v>
      </c>
      <c r="N239" s="199">
        <v>4864.6000000000004</v>
      </c>
      <c r="O239" s="198">
        <v>74.37</v>
      </c>
      <c r="P239" s="199">
        <v>148.35</v>
      </c>
      <c r="Q239" s="198">
        <v>0.92130000000000001</v>
      </c>
      <c r="R239" s="17">
        <v>0.78820000000000001</v>
      </c>
    </row>
    <row r="240" spans="2:18" x14ac:dyDescent="0.3">
      <c r="B240" s="185">
        <v>45313</v>
      </c>
      <c r="C240" s="193">
        <v>88.153000000000006</v>
      </c>
      <c r="D240" s="194">
        <v>4.79</v>
      </c>
      <c r="E240" s="195">
        <v>95.203999999999994</v>
      </c>
      <c r="F240" s="196">
        <v>4.2229999999999999</v>
      </c>
      <c r="G240" s="195">
        <v>97.688000000000002</v>
      </c>
      <c r="H240" s="196">
        <v>0.495</v>
      </c>
      <c r="I240" s="195">
        <v>82.0234375</v>
      </c>
      <c r="J240" s="196">
        <v>4.0860000000000003</v>
      </c>
      <c r="K240" s="197">
        <v>77</v>
      </c>
      <c r="L240" s="198">
        <v>91.41</v>
      </c>
      <c r="M240" s="199">
        <v>1983.4</v>
      </c>
      <c r="N240" s="199">
        <v>4850.3999999999996</v>
      </c>
      <c r="O240" s="198">
        <v>75.19</v>
      </c>
      <c r="P240" s="199">
        <v>148.1</v>
      </c>
      <c r="Q240" s="198">
        <v>0.91890000000000005</v>
      </c>
      <c r="R240" s="17">
        <v>0.78680000000000005</v>
      </c>
    </row>
    <row r="241" spans="2:18" x14ac:dyDescent="0.3">
      <c r="B241" s="185">
        <v>45310</v>
      </c>
      <c r="C241" s="193">
        <v>88.043000000000006</v>
      </c>
      <c r="D241" s="194">
        <v>4.8070000000000004</v>
      </c>
      <c r="E241" s="195">
        <v>95.058000000000007</v>
      </c>
      <c r="F241" s="196">
        <v>4.2640000000000002</v>
      </c>
      <c r="G241" s="195">
        <v>97.587000000000003</v>
      </c>
      <c r="H241" s="196">
        <v>0.50800000000000001</v>
      </c>
      <c r="I241" s="195">
        <v>81.890625</v>
      </c>
      <c r="J241" s="196">
        <v>4.1079999999999997</v>
      </c>
      <c r="K241" s="197">
        <v>76.870999999999995</v>
      </c>
      <c r="L241" s="198">
        <v>91.093999999999994</v>
      </c>
      <c r="M241" s="199">
        <v>1944.4</v>
      </c>
      <c r="N241" s="199">
        <v>4839.8</v>
      </c>
      <c r="O241" s="198">
        <v>73.41</v>
      </c>
      <c r="P241" s="199">
        <v>148.12</v>
      </c>
      <c r="Q241" s="198">
        <v>0.91759999999999997</v>
      </c>
      <c r="R241" s="17">
        <v>0.78720000000000001</v>
      </c>
    </row>
    <row r="242" spans="2:18" x14ac:dyDescent="0.3">
      <c r="B242" s="185">
        <v>45309</v>
      </c>
      <c r="C242" s="193">
        <v>87.986999999999995</v>
      </c>
      <c r="D242" s="194">
        <v>4.8159999999999998</v>
      </c>
      <c r="E242" s="195">
        <v>95.091999999999999</v>
      </c>
      <c r="F242" s="196">
        <v>4.2530000000000001</v>
      </c>
      <c r="G242" s="195">
        <v>97.653999999999996</v>
      </c>
      <c r="H242" s="196">
        <v>0.499</v>
      </c>
      <c r="I242" s="195">
        <v>81.7734375</v>
      </c>
      <c r="J242" s="196">
        <v>4.125</v>
      </c>
      <c r="K242" s="197">
        <v>76.846000000000004</v>
      </c>
      <c r="L242" s="198">
        <v>90.816000000000003</v>
      </c>
      <c r="M242" s="199">
        <v>1923.7</v>
      </c>
      <c r="N242" s="199">
        <v>4780.8999999999996</v>
      </c>
      <c r="O242" s="198">
        <v>74.08</v>
      </c>
      <c r="P242" s="199">
        <v>148.16</v>
      </c>
      <c r="Q242" s="198">
        <v>0.9194</v>
      </c>
      <c r="R242" s="17">
        <v>0.78700000000000003</v>
      </c>
    </row>
    <row r="243" spans="2:18" x14ac:dyDescent="0.3">
      <c r="B243" s="185">
        <v>45308</v>
      </c>
      <c r="C243" s="193">
        <v>88.25</v>
      </c>
      <c r="D243" s="194">
        <v>4.7709999999999999</v>
      </c>
      <c r="E243" s="195">
        <v>95.201999999999998</v>
      </c>
      <c r="F243" s="196">
        <v>4.22</v>
      </c>
      <c r="G243" s="195">
        <v>98.061000000000007</v>
      </c>
      <c r="H243" s="196">
        <v>0.44600000000000001</v>
      </c>
      <c r="I243" s="195">
        <v>81.96875</v>
      </c>
      <c r="J243" s="196">
        <v>4.0910000000000002</v>
      </c>
      <c r="K243" s="197">
        <v>76.498000000000005</v>
      </c>
      <c r="L243" s="198">
        <v>90.870999999999995</v>
      </c>
      <c r="M243" s="199">
        <v>1913.2</v>
      </c>
      <c r="N243" s="199">
        <v>4739.2</v>
      </c>
      <c r="O243" s="198">
        <v>72.56</v>
      </c>
      <c r="P243" s="199">
        <v>148.16</v>
      </c>
      <c r="Q243" s="198">
        <v>0.91890000000000005</v>
      </c>
      <c r="R243" s="17">
        <v>0.78890000000000005</v>
      </c>
    </row>
    <row r="244" spans="2:18" x14ac:dyDescent="0.3">
      <c r="B244" s="185">
        <v>45307</v>
      </c>
      <c r="C244" s="193">
        <v>88.656000000000006</v>
      </c>
      <c r="D244" s="194">
        <v>4.7050000000000001</v>
      </c>
      <c r="E244" s="195">
        <v>95.620999999999995</v>
      </c>
      <c r="F244" s="196">
        <v>4.0999999999999996</v>
      </c>
      <c r="G244" s="195">
        <v>98.206999999999994</v>
      </c>
      <c r="H244" s="196">
        <v>0.42699999999999999</v>
      </c>
      <c r="I244" s="195">
        <v>82.3125</v>
      </c>
      <c r="J244" s="196">
        <v>4.032</v>
      </c>
      <c r="K244" s="197">
        <v>77.600999999999999</v>
      </c>
      <c r="L244" s="198">
        <v>91.557000000000002</v>
      </c>
      <c r="M244" s="199">
        <v>1927.3</v>
      </c>
      <c r="N244" s="199">
        <v>4766</v>
      </c>
      <c r="O244" s="198">
        <v>72.400000000000006</v>
      </c>
      <c r="P244" s="199">
        <v>147.19</v>
      </c>
      <c r="Q244" s="198">
        <v>0.91949999999999998</v>
      </c>
      <c r="R244" s="17">
        <v>0.7913</v>
      </c>
    </row>
    <row r="245" spans="2:18" x14ac:dyDescent="0.3">
      <c r="B245" s="185">
        <v>45303</v>
      </c>
      <c r="C245" s="193">
        <v>89.456000000000003</v>
      </c>
      <c r="D245" s="194">
        <v>4.5759999999999996</v>
      </c>
      <c r="E245" s="195">
        <v>95.965000000000003</v>
      </c>
      <c r="F245" s="196">
        <v>4.0030000000000001</v>
      </c>
      <c r="G245" s="195">
        <v>98.152000000000001</v>
      </c>
      <c r="H245" s="196">
        <v>0.434</v>
      </c>
      <c r="I245" s="195">
        <v>83.0078125</v>
      </c>
      <c r="J245" s="196">
        <v>3.9159999999999999</v>
      </c>
      <c r="K245" s="197">
        <v>77.603999999999999</v>
      </c>
      <c r="L245" s="198">
        <v>92.162999999999997</v>
      </c>
      <c r="M245" s="199">
        <v>1951</v>
      </c>
      <c r="N245" s="199">
        <v>4783.8</v>
      </c>
      <c r="O245" s="198">
        <v>72.680000000000007</v>
      </c>
      <c r="P245" s="199">
        <v>144.88</v>
      </c>
      <c r="Q245" s="198">
        <v>0.91320000000000001</v>
      </c>
      <c r="R245" s="17">
        <v>0.78410000000000002</v>
      </c>
    </row>
    <row r="246" spans="2:18" x14ac:dyDescent="0.3">
      <c r="B246" s="185">
        <v>45302</v>
      </c>
      <c r="C246" s="193">
        <v>89.254000000000005</v>
      </c>
      <c r="D246" s="194">
        <v>4.6079999999999997</v>
      </c>
      <c r="E246" s="195">
        <v>95.778999999999996</v>
      </c>
      <c r="F246" s="196">
        <v>4.0540000000000003</v>
      </c>
      <c r="G246" s="195">
        <v>98.042000000000002</v>
      </c>
      <c r="H246" s="196">
        <v>0.44800000000000001</v>
      </c>
      <c r="I246" s="195">
        <v>82.7890625</v>
      </c>
      <c r="J246" s="196">
        <v>3.9489999999999998</v>
      </c>
      <c r="K246" s="197">
        <v>77.251999999999995</v>
      </c>
      <c r="L246" s="198">
        <v>91.614999999999995</v>
      </c>
      <c r="M246" s="199">
        <v>1955.5</v>
      </c>
      <c r="N246" s="199">
        <v>4780.2</v>
      </c>
      <c r="O246" s="198">
        <v>72.02</v>
      </c>
      <c r="P246" s="199">
        <v>145.29</v>
      </c>
      <c r="Q246" s="198">
        <v>0.91139999999999999</v>
      </c>
      <c r="R246" s="17">
        <v>0.78369999999999995</v>
      </c>
    </row>
    <row r="247" spans="2:18" x14ac:dyDescent="0.3">
      <c r="B247" s="185">
        <v>45301</v>
      </c>
      <c r="C247" s="193">
        <v>88.769000000000005</v>
      </c>
      <c r="D247" s="194">
        <v>4.6840000000000002</v>
      </c>
      <c r="E247" s="195">
        <v>95.402000000000001</v>
      </c>
      <c r="F247" s="196">
        <v>4.157</v>
      </c>
      <c r="G247" s="195">
        <v>97.917000000000002</v>
      </c>
      <c r="H247" s="196">
        <v>0.46400000000000002</v>
      </c>
      <c r="I247" s="195">
        <v>82.3515625</v>
      </c>
      <c r="J247" s="196">
        <v>4.0209999999999999</v>
      </c>
      <c r="K247" s="197">
        <v>77.358000000000004</v>
      </c>
      <c r="L247" s="198">
        <v>91.343000000000004</v>
      </c>
      <c r="M247" s="199">
        <v>1970.3</v>
      </c>
      <c r="N247" s="199">
        <v>4783.5</v>
      </c>
      <c r="O247" s="198">
        <v>71.37</v>
      </c>
      <c r="P247" s="199">
        <v>145.76</v>
      </c>
      <c r="Q247" s="198">
        <v>0.9113</v>
      </c>
      <c r="R247" s="17">
        <v>0.78480000000000005</v>
      </c>
    </row>
    <row r="248" spans="2:18" x14ac:dyDescent="0.3">
      <c r="B248" s="185">
        <v>45300</v>
      </c>
      <c r="C248" s="193">
        <v>88.787000000000006</v>
      </c>
      <c r="D248" s="194">
        <v>4.68</v>
      </c>
      <c r="E248" s="195">
        <v>95.366</v>
      </c>
      <c r="F248" s="196">
        <v>4.1660000000000004</v>
      </c>
      <c r="G248" s="195">
        <v>97.87</v>
      </c>
      <c r="H248" s="196">
        <v>0.47</v>
      </c>
      <c r="I248" s="195">
        <v>82.4140625</v>
      </c>
      <c r="J248" s="196">
        <v>4.0090000000000003</v>
      </c>
      <c r="K248" s="197">
        <v>77.603999999999999</v>
      </c>
      <c r="L248" s="198">
        <v>91.298000000000002</v>
      </c>
      <c r="M248" s="199">
        <v>1968</v>
      </c>
      <c r="N248" s="199">
        <v>4756.5</v>
      </c>
      <c r="O248" s="198">
        <v>72.239999999999995</v>
      </c>
      <c r="P248" s="199">
        <v>144.47999999999999</v>
      </c>
      <c r="Q248" s="198">
        <v>0.91479999999999995</v>
      </c>
      <c r="R248" s="17">
        <v>0.78680000000000005</v>
      </c>
    </row>
    <row r="249" spans="2:18" x14ac:dyDescent="0.3">
      <c r="B249" s="185">
        <v>45299</v>
      </c>
      <c r="C249" s="193">
        <v>88.563999999999993</v>
      </c>
      <c r="D249" s="194">
        <v>4.7160000000000002</v>
      </c>
      <c r="E249" s="195">
        <v>95.251999999999995</v>
      </c>
      <c r="F249" s="196">
        <v>4.1980000000000004</v>
      </c>
      <c r="G249" s="195">
        <v>97.739000000000004</v>
      </c>
      <c r="H249" s="196">
        <v>0.48699999999999999</v>
      </c>
      <c r="I249" s="195">
        <v>82.296875</v>
      </c>
      <c r="J249" s="196">
        <v>4.0279999999999996</v>
      </c>
      <c r="K249" s="197">
        <v>77.655000000000001</v>
      </c>
      <c r="L249" s="198">
        <v>91.515000000000001</v>
      </c>
      <c r="M249" s="199">
        <v>1989</v>
      </c>
      <c r="N249" s="199">
        <v>4763.5</v>
      </c>
      <c r="O249" s="198">
        <v>70.77</v>
      </c>
      <c r="P249" s="199">
        <v>144.22999999999999</v>
      </c>
      <c r="Q249" s="198">
        <v>0.91320000000000001</v>
      </c>
      <c r="R249" s="17">
        <v>0.78439999999999999</v>
      </c>
    </row>
    <row r="250" spans="2:18" x14ac:dyDescent="0.3">
      <c r="B250" s="185">
        <v>45296</v>
      </c>
      <c r="C250" s="193">
        <v>88.477000000000004</v>
      </c>
      <c r="D250" s="194">
        <v>4.7290000000000001</v>
      </c>
      <c r="E250" s="195">
        <v>95.031999999999996</v>
      </c>
      <c r="F250" s="196">
        <v>4.2590000000000003</v>
      </c>
      <c r="G250" s="195">
        <v>97.739000000000004</v>
      </c>
      <c r="H250" s="196">
        <v>0.48699999999999999</v>
      </c>
      <c r="I250" s="195">
        <v>82.1796875</v>
      </c>
      <c r="J250" s="196">
        <v>4.0469999999999997</v>
      </c>
      <c r="K250" s="197">
        <v>77.566000000000003</v>
      </c>
      <c r="L250" s="198">
        <v>91.302000000000007</v>
      </c>
      <c r="M250" s="199">
        <v>1951.1</v>
      </c>
      <c r="N250" s="199">
        <v>4697.2</v>
      </c>
      <c r="O250" s="198">
        <v>73.81</v>
      </c>
      <c r="P250" s="199">
        <v>144.63</v>
      </c>
      <c r="Q250" s="198">
        <v>0.91390000000000005</v>
      </c>
      <c r="R250" s="17">
        <v>0.78620000000000001</v>
      </c>
    </row>
    <row r="251" spans="2:18" x14ac:dyDescent="0.3">
      <c r="B251" s="185">
        <v>45295</v>
      </c>
      <c r="C251" s="193">
        <v>88.692999999999998</v>
      </c>
      <c r="D251" s="194">
        <v>4.694</v>
      </c>
      <c r="E251" s="195">
        <v>95.078999999999994</v>
      </c>
      <c r="F251" s="196">
        <v>4.2450000000000001</v>
      </c>
      <c r="G251" s="195">
        <v>97.742999999999995</v>
      </c>
      <c r="H251" s="196">
        <v>0.48599999999999999</v>
      </c>
      <c r="I251" s="195">
        <v>82.390625</v>
      </c>
      <c r="J251" s="196">
        <v>4.0090000000000003</v>
      </c>
      <c r="K251" s="197">
        <v>77.893000000000001</v>
      </c>
      <c r="L251" s="198">
        <v>91.564999999999998</v>
      </c>
      <c r="M251" s="199">
        <v>1957.7</v>
      </c>
      <c r="N251" s="199">
        <v>4688.7</v>
      </c>
      <c r="O251" s="198">
        <v>72.19</v>
      </c>
      <c r="P251" s="199">
        <v>144.63</v>
      </c>
      <c r="Q251" s="198">
        <v>0.91369999999999996</v>
      </c>
      <c r="R251" s="17">
        <v>0.78849999999999998</v>
      </c>
    </row>
    <row r="252" spans="2:18" x14ac:dyDescent="0.3">
      <c r="B252" s="185">
        <v>45294</v>
      </c>
      <c r="C252" s="193">
        <v>89.153000000000006</v>
      </c>
      <c r="D252" s="194">
        <v>4.6189999999999998</v>
      </c>
      <c r="E252" s="195">
        <v>95.364000000000004</v>
      </c>
      <c r="F252" s="196">
        <v>4.1619999999999999</v>
      </c>
      <c r="G252" s="195">
        <v>97.697000000000003</v>
      </c>
      <c r="H252" s="196">
        <v>0.49199999999999999</v>
      </c>
      <c r="I252" s="195">
        <v>82.8359375</v>
      </c>
      <c r="J252" s="196">
        <v>3.9340000000000002</v>
      </c>
      <c r="K252" s="197">
        <v>78.430999999999997</v>
      </c>
      <c r="L252" s="198">
        <v>92.361999999999995</v>
      </c>
      <c r="M252" s="199">
        <v>1959.2</v>
      </c>
      <c r="N252" s="199">
        <v>4704.8</v>
      </c>
      <c r="O252" s="198">
        <v>72.7</v>
      </c>
      <c r="P252" s="199">
        <v>143.29</v>
      </c>
      <c r="Q252" s="198">
        <v>0.91559999999999997</v>
      </c>
      <c r="R252" s="17">
        <v>0.78959999999999997</v>
      </c>
    </row>
    <row r="253" spans="2:18" x14ac:dyDescent="0.3">
      <c r="B253" s="185">
        <v>45293</v>
      </c>
      <c r="C253" s="193">
        <v>89.305999999999997</v>
      </c>
      <c r="D253" s="194">
        <v>4.5940000000000003</v>
      </c>
      <c r="E253" s="195">
        <v>95.512</v>
      </c>
      <c r="F253" s="196">
        <v>4.12</v>
      </c>
      <c r="G253" s="195">
        <v>97.697000000000003</v>
      </c>
      <c r="H253" s="196">
        <v>0.49199999999999999</v>
      </c>
      <c r="I253" s="195">
        <v>82.7890625</v>
      </c>
      <c r="J253" s="196">
        <v>3.9409999999999998</v>
      </c>
      <c r="K253" s="197">
        <v>78.474999999999994</v>
      </c>
      <c r="L253" s="198">
        <v>92.29</v>
      </c>
      <c r="M253" s="199">
        <v>2012.8</v>
      </c>
      <c r="N253" s="199">
        <v>4742.8</v>
      </c>
      <c r="O253" s="198">
        <v>70.38</v>
      </c>
      <c r="P253" s="199">
        <v>141.99</v>
      </c>
      <c r="Q253" s="198">
        <v>0.91390000000000005</v>
      </c>
      <c r="R253" s="17">
        <v>0.79259999999999997</v>
      </c>
    </row>
    <row r="254" spans="2:18" x14ac:dyDescent="0.3">
      <c r="B254" s="185">
        <v>45289</v>
      </c>
      <c r="C254" s="193">
        <v>89.866</v>
      </c>
      <c r="D254" s="194">
        <v>4.5039999999999996</v>
      </c>
      <c r="E254" s="195">
        <v>95.808000000000007</v>
      </c>
      <c r="F254" s="196">
        <v>4.0359999999999996</v>
      </c>
      <c r="G254" s="195">
        <v>97.695999999999998</v>
      </c>
      <c r="H254" s="196">
        <v>0.49199999999999999</v>
      </c>
      <c r="I254" s="195">
        <v>83.0859375</v>
      </c>
      <c r="J254" s="196">
        <v>3.891</v>
      </c>
      <c r="K254" s="197">
        <v>79.069000000000003</v>
      </c>
      <c r="L254" s="198">
        <v>92.436999999999998</v>
      </c>
      <c r="M254" s="199">
        <v>2019.9</v>
      </c>
      <c r="N254" s="199">
        <v>4769.8</v>
      </c>
      <c r="O254" s="198">
        <v>71.650000000000006</v>
      </c>
      <c r="P254" s="199">
        <v>141.04</v>
      </c>
      <c r="Q254" s="198">
        <v>0.90590000000000004</v>
      </c>
      <c r="R254" s="17">
        <v>0.78549999999999998</v>
      </c>
    </row>
    <row r="255" spans="2:18" x14ac:dyDescent="0.3">
      <c r="B255" s="185">
        <v>45288</v>
      </c>
      <c r="C255" s="193">
        <v>90.016000000000005</v>
      </c>
      <c r="D255" s="194">
        <v>4.4800000000000004</v>
      </c>
      <c r="E255" s="195">
        <v>95.765000000000001</v>
      </c>
      <c r="F255" s="196">
        <v>4.048</v>
      </c>
      <c r="G255" s="195">
        <v>97.822999999999993</v>
      </c>
      <c r="H255" s="196">
        <v>0.47499999999999998</v>
      </c>
      <c r="I255" s="195">
        <v>83.2734375</v>
      </c>
      <c r="J255" s="196">
        <v>3.8570000000000002</v>
      </c>
      <c r="K255" s="197">
        <v>79.069000000000003</v>
      </c>
      <c r="L255" s="198">
        <v>92.436999999999998</v>
      </c>
      <c r="M255" s="199">
        <v>2027.1</v>
      </c>
      <c r="N255" s="199">
        <v>4783.3999999999996</v>
      </c>
      <c r="O255" s="198">
        <v>71.77</v>
      </c>
      <c r="P255" s="199">
        <v>141.41</v>
      </c>
      <c r="Q255" s="198">
        <v>0.90410000000000001</v>
      </c>
      <c r="R255" s="17">
        <v>0.78539999999999999</v>
      </c>
    </row>
    <row r="256" spans="2:18" x14ac:dyDescent="0.3">
      <c r="B256" s="185">
        <v>45287</v>
      </c>
      <c r="C256" s="193">
        <v>90.057000000000002</v>
      </c>
      <c r="D256" s="194">
        <v>4.4729999999999999</v>
      </c>
      <c r="E256" s="195">
        <v>95.834999999999994</v>
      </c>
      <c r="F256" s="196">
        <v>4.0259999999999998</v>
      </c>
      <c r="G256" s="195">
        <v>97.698999999999998</v>
      </c>
      <c r="H256" s="196">
        <v>0.49099999999999999</v>
      </c>
      <c r="I256" s="195">
        <v>83.578125</v>
      </c>
      <c r="J256" s="196">
        <v>3.806</v>
      </c>
      <c r="K256" s="197">
        <v>79.182000000000002</v>
      </c>
      <c r="L256" s="198">
        <v>93.126999999999995</v>
      </c>
      <c r="M256" s="199">
        <v>2058.3000000000002</v>
      </c>
      <c r="N256" s="199">
        <v>4781.6000000000004</v>
      </c>
      <c r="O256" s="198">
        <v>74.11</v>
      </c>
      <c r="P256" s="199">
        <v>141.83000000000001</v>
      </c>
      <c r="Q256" s="198">
        <v>0.90049999999999997</v>
      </c>
      <c r="R256" s="17">
        <v>0.78139999999999998</v>
      </c>
    </row>
    <row r="257" spans="2:18" x14ac:dyDescent="0.3">
      <c r="B257" s="185">
        <v>45286</v>
      </c>
      <c r="C257" s="193">
        <v>89.233000000000004</v>
      </c>
      <c r="D257" s="194">
        <v>4.6020000000000003</v>
      </c>
      <c r="E257" s="195">
        <v>95.48</v>
      </c>
      <c r="F257" s="196">
        <v>4.1239999999999997</v>
      </c>
      <c r="G257" s="195">
        <v>97.552000000000007</v>
      </c>
      <c r="H257" s="196">
        <v>0.51</v>
      </c>
      <c r="I257" s="195">
        <v>82.953125</v>
      </c>
      <c r="J257" s="196">
        <v>3.9079999999999999</v>
      </c>
      <c r="K257" s="197">
        <v>79.47</v>
      </c>
      <c r="L257" s="198">
        <v>93.947000000000003</v>
      </c>
      <c r="M257" s="199">
        <v>2066.1999999999998</v>
      </c>
      <c r="N257" s="199">
        <v>4774.8</v>
      </c>
      <c r="O257" s="198">
        <v>75.569999999999993</v>
      </c>
      <c r="P257" s="199">
        <v>142.4</v>
      </c>
      <c r="Q257" s="198">
        <v>0.90559999999999996</v>
      </c>
      <c r="R257" s="17">
        <v>0.78590000000000004</v>
      </c>
    </row>
    <row r="258" spans="2:18" x14ac:dyDescent="0.3">
      <c r="B258" s="185">
        <v>45282</v>
      </c>
      <c r="C258" s="193">
        <v>89.301000000000002</v>
      </c>
      <c r="D258" s="194">
        <v>4.5910000000000002</v>
      </c>
      <c r="E258" s="195">
        <v>95.552000000000007</v>
      </c>
      <c r="F258" s="196">
        <v>4.1029999999999998</v>
      </c>
      <c r="G258" s="195">
        <v>97.611999999999995</v>
      </c>
      <c r="H258" s="196">
        <v>0.502</v>
      </c>
      <c r="I258" s="195">
        <v>82.9609375</v>
      </c>
      <c r="J258" s="196">
        <v>3.9060000000000001</v>
      </c>
      <c r="K258" s="197">
        <v>79.037999999999997</v>
      </c>
      <c r="L258" s="198">
        <v>93.483999999999995</v>
      </c>
      <c r="M258" s="199">
        <v>2034</v>
      </c>
      <c r="N258" s="199">
        <v>4754.6000000000004</v>
      </c>
      <c r="O258" s="198">
        <v>73.56</v>
      </c>
      <c r="P258" s="199">
        <v>142.41</v>
      </c>
      <c r="Q258" s="198">
        <v>0.90800000000000003</v>
      </c>
      <c r="R258" s="17">
        <v>0.78739999999999999</v>
      </c>
    </row>
    <row r="259" spans="2:18" x14ac:dyDescent="0.3">
      <c r="B259" s="185">
        <v>45281</v>
      </c>
      <c r="C259" s="193">
        <v>89.408000000000001</v>
      </c>
      <c r="D259" s="194">
        <v>4.5739999999999998</v>
      </c>
      <c r="E259" s="195">
        <v>95.462000000000003</v>
      </c>
      <c r="F259" s="196">
        <v>4.1269999999999998</v>
      </c>
      <c r="G259" s="195">
        <v>97.802999999999997</v>
      </c>
      <c r="H259" s="196">
        <v>0.47699999999999998</v>
      </c>
      <c r="I259" s="195">
        <v>82.9921875</v>
      </c>
      <c r="J259" s="196">
        <v>3.8969999999999998</v>
      </c>
      <c r="K259" s="197">
        <v>78.902000000000001</v>
      </c>
      <c r="L259" s="198">
        <v>93.180999999999997</v>
      </c>
      <c r="M259" s="199">
        <v>2017.1</v>
      </c>
      <c r="N259" s="199">
        <v>4746.8</v>
      </c>
      <c r="O259" s="198">
        <v>73.89</v>
      </c>
      <c r="P259" s="199">
        <v>142.12</v>
      </c>
      <c r="Q259" s="198">
        <v>0.90820000000000001</v>
      </c>
      <c r="R259" s="17">
        <v>0.78800000000000003</v>
      </c>
    </row>
    <row r="260" spans="2:18" x14ac:dyDescent="0.3">
      <c r="B260" s="185">
        <v>45280</v>
      </c>
      <c r="C260" s="193">
        <v>89.552000000000007</v>
      </c>
      <c r="D260" s="194">
        <v>4.5490000000000004</v>
      </c>
      <c r="E260" s="195">
        <v>95.51</v>
      </c>
      <c r="F260" s="196">
        <v>4.1109999999999998</v>
      </c>
      <c r="G260" s="195">
        <v>97.941999999999993</v>
      </c>
      <c r="H260" s="196">
        <v>0.45900000000000002</v>
      </c>
      <c r="I260" s="195">
        <v>83.2265625</v>
      </c>
      <c r="J260" s="196">
        <v>3.8580000000000001</v>
      </c>
      <c r="K260" s="197">
        <v>78.867000000000004</v>
      </c>
      <c r="L260" s="198">
        <v>93.132999999999996</v>
      </c>
      <c r="M260" s="199">
        <v>1982.8</v>
      </c>
      <c r="N260" s="199">
        <v>4698.3999999999996</v>
      </c>
      <c r="O260" s="198">
        <v>74.22</v>
      </c>
      <c r="P260" s="199">
        <v>143.57</v>
      </c>
      <c r="Q260" s="198">
        <v>0.91390000000000005</v>
      </c>
      <c r="R260" s="17">
        <v>0.79120000000000001</v>
      </c>
    </row>
    <row r="261" spans="2:18" x14ac:dyDescent="0.3">
      <c r="B261" s="185">
        <v>45279</v>
      </c>
      <c r="C261" s="193">
        <v>89.078000000000003</v>
      </c>
      <c r="D261" s="194">
        <v>4.6239999999999997</v>
      </c>
      <c r="E261" s="195">
        <v>95.265000000000001</v>
      </c>
      <c r="F261" s="196">
        <v>4.1779999999999999</v>
      </c>
      <c r="G261" s="195">
        <v>97.477000000000004</v>
      </c>
      <c r="H261" s="196">
        <v>0.51900000000000002</v>
      </c>
      <c r="I261" s="195">
        <v>82.6953125</v>
      </c>
      <c r="J261" s="196">
        <v>3.9449999999999998</v>
      </c>
      <c r="K261" s="197">
        <v>78.066000000000003</v>
      </c>
      <c r="L261" s="198">
        <v>92.861999999999995</v>
      </c>
      <c r="M261" s="199">
        <v>2021</v>
      </c>
      <c r="N261" s="199">
        <v>4768.3999999999996</v>
      </c>
      <c r="O261" s="198">
        <v>73.44</v>
      </c>
      <c r="P261" s="199">
        <v>143.84</v>
      </c>
      <c r="Q261" s="198">
        <v>0.91069999999999995</v>
      </c>
      <c r="R261" s="17">
        <v>0.78539999999999999</v>
      </c>
    </row>
    <row r="262" spans="2:18" x14ac:dyDescent="0.3">
      <c r="B262" s="185">
        <v>45278</v>
      </c>
      <c r="C262" s="193">
        <v>89.058999999999997</v>
      </c>
      <c r="D262" s="194">
        <v>4.6260000000000003</v>
      </c>
      <c r="E262" s="195">
        <v>95.317999999999998</v>
      </c>
      <c r="F262" s="196">
        <v>4.1619999999999999</v>
      </c>
      <c r="G262" s="195">
        <v>97.13</v>
      </c>
      <c r="H262" s="196">
        <v>0.56399999999999995</v>
      </c>
      <c r="I262" s="195">
        <v>82.6875</v>
      </c>
      <c r="J262" s="196">
        <v>3.9449999999999998</v>
      </c>
      <c r="K262" s="197">
        <v>77.772999999999996</v>
      </c>
      <c r="L262" s="198">
        <v>91.915000000000006</v>
      </c>
      <c r="M262" s="199">
        <v>1982.4</v>
      </c>
      <c r="N262" s="199">
        <v>4740.6000000000004</v>
      </c>
      <c r="O262" s="198">
        <v>72.47</v>
      </c>
      <c r="P262" s="199">
        <v>142.78</v>
      </c>
      <c r="Q262" s="198">
        <v>0.91549999999999998</v>
      </c>
      <c r="R262" s="17">
        <v>0.79069999999999996</v>
      </c>
    </row>
    <row r="263" spans="2:18" x14ac:dyDescent="0.3">
      <c r="B263" s="185">
        <v>45275</v>
      </c>
      <c r="C263" s="193">
        <v>89.174000000000007</v>
      </c>
      <c r="D263" s="194">
        <v>4.6070000000000002</v>
      </c>
      <c r="E263" s="195">
        <v>95.316000000000003</v>
      </c>
      <c r="F263" s="196">
        <v>4.1619999999999999</v>
      </c>
      <c r="G263" s="195">
        <v>96.998999999999995</v>
      </c>
      <c r="H263" s="196">
        <v>0.58099999999999996</v>
      </c>
      <c r="I263" s="195">
        <v>82.796875</v>
      </c>
      <c r="J263" s="196">
        <v>3.9260000000000002</v>
      </c>
      <c r="K263" s="197">
        <v>77.846999999999994</v>
      </c>
      <c r="L263" s="198">
        <v>92.18</v>
      </c>
      <c r="M263" s="199">
        <v>1985.1</v>
      </c>
      <c r="N263" s="199">
        <v>4719.2</v>
      </c>
      <c r="O263" s="198">
        <v>71.430000000000007</v>
      </c>
      <c r="P263" s="199">
        <v>142.15</v>
      </c>
      <c r="Q263" s="198">
        <v>0.91779999999999995</v>
      </c>
      <c r="R263" s="17">
        <v>0.78859999999999997</v>
      </c>
    </row>
    <row r="264" spans="2:18" x14ac:dyDescent="0.3">
      <c r="B264" s="185">
        <v>45274</v>
      </c>
      <c r="C264" s="193">
        <v>89.242999999999995</v>
      </c>
      <c r="D264" s="194">
        <v>4.5960000000000001</v>
      </c>
      <c r="E264" s="195">
        <v>95.478999999999999</v>
      </c>
      <c r="F264" s="196">
        <v>4.1159999999999997</v>
      </c>
      <c r="G264" s="195">
        <v>97.18</v>
      </c>
      <c r="H264" s="196">
        <v>0.55700000000000005</v>
      </c>
      <c r="I264" s="195">
        <v>82.7734375</v>
      </c>
      <c r="J264" s="196">
        <v>3.9279999999999999</v>
      </c>
      <c r="K264" s="197">
        <v>77.224999999999994</v>
      </c>
      <c r="L264" s="198">
        <v>91.724999999999994</v>
      </c>
      <c r="M264" s="199">
        <v>2000.5</v>
      </c>
      <c r="N264" s="199">
        <v>4719.6000000000004</v>
      </c>
      <c r="O264" s="198">
        <v>71.58</v>
      </c>
      <c r="P264" s="199">
        <v>141.88999999999999</v>
      </c>
      <c r="Q264" s="198">
        <v>0.90959999999999996</v>
      </c>
      <c r="R264" s="17">
        <v>0.7833</v>
      </c>
    </row>
    <row r="265" spans="2:18" x14ac:dyDescent="0.3">
      <c r="B265" s="185">
        <v>45273</v>
      </c>
      <c r="C265" s="193">
        <v>88.613</v>
      </c>
      <c r="D265" s="194">
        <v>4.6950000000000003</v>
      </c>
      <c r="E265" s="195">
        <v>95.185000000000002</v>
      </c>
      <c r="F265" s="196">
        <v>4.1950000000000003</v>
      </c>
      <c r="G265" s="195">
        <v>97.010999999999996</v>
      </c>
      <c r="H265" s="196">
        <v>0.57899999999999996</v>
      </c>
      <c r="I265" s="195">
        <v>82.2421875</v>
      </c>
      <c r="J265" s="196">
        <v>4.0140000000000002</v>
      </c>
      <c r="K265" s="197">
        <v>76.972999999999999</v>
      </c>
      <c r="L265" s="198">
        <v>90.728999999999999</v>
      </c>
      <c r="M265" s="199">
        <v>1947.5</v>
      </c>
      <c r="N265" s="199">
        <v>4707.1000000000004</v>
      </c>
      <c r="O265" s="198">
        <v>69.47</v>
      </c>
      <c r="P265" s="199">
        <v>142.88999999999999</v>
      </c>
      <c r="Q265" s="198">
        <v>0.91959999999999997</v>
      </c>
      <c r="R265" s="17">
        <v>0.79249999999999998</v>
      </c>
    </row>
    <row r="266" spans="2:18" x14ac:dyDescent="0.3">
      <c r="B266" s="185">
        <v>45272</v>
      </c>
      <c r="C266" s="193">
        <v>87.307000000000002</v>
      </c>
      <c r="D266" s="194">
        <v>4.9039999999999999</v>
      </c>
      <c r="E266" s="195">
        <v>94.263999999999996</v>
      </c>
      <c r="F266" s="196">
        <v>4.45</v>
      </c>
      <c r="G266" s="195">
        <v>96.796000000000006</v>
      </c>
      <c r="H266" s="196">
        <v>0.60699999999999998</v>
      </c>
      <c r="I266" s="195">
        <v>81.0390625</v>
      </c>
      <c r="J266" s="196">
        <v>4.2149999999999999</v>
      </c>
      <c r="K266" s="197">
        <v>76.174999999999997</v>
      </c>
      <c r="L266" s="198">
        <v>90.206999999999994</v>
      </c>
      <c r="M266" s="199">
        <v>1881.3</v>
      </c>
      <c r="N266" s="199">
        <v>4643.7</v>
      </c>
      <c r="O266" s="198">
        <v>68.61</v>
      </c>
      <c r="P266" s="199">
        <v>145.44999999999999</v>
      </c>
      <c r="Q266" s="198">
        <v>0.9264</v>
      </c>
      <c r="R266" s="17">
        <v>0.79600000000000004</v>
      </c>
    </row>
    <row r="267" spans="2:18" x14ac:dyDescent="0.3">
      <c r="B267" s="185">
        <v>45271</v>
      </c>
      <c r="C267" s="193">
        <v>87.013000000000005</v>
      </c>
      <c r="D267" s="194">
        <v>4.952</v>
      </c>
      <c r="E267" s="195">
        <v>94.337999999999994</v>
      </c>
      <c r="F267" s="196">
        <v>4.4279999999999999</v>
      </c>
      <c r="G267" s="195">
        <v>96.513999999999996</v>
      </c>
      <c r="H267" s="196">
        <v>0.64400000000000002</v>
      </c>
      <c r="I267" s="195">
        <v>80.8359375</v>
      </c>
      <c r="J267" s="196">
        <v>4.2480000000000002</v>
      </c>
      <c r="K267" s="197">
        <v>75.581000000000003</v>
      </c>
      <c r="L267" s="198">
        <v>89.804000000000002</v>
      </c>
      <c r="M267" s="199">
        <v>1883.7</v>
      </c>
      <c r="N267" s="199">
        <v>4622.3999999999996</v>
      </c>
      <c r="O267" s="198">
        <v>71.319999999999993</v>
      </c>
      <c r="P267" s="199">
        <v>146.16</v>
      </c>
      <c r="Q267" s="198">
        <v>0.92900000000000005</v>
      </c>
      <c r="R267" s="17">
        <v>0.79649999999999999</v>
      </c>
    </row>
    <row r="268" spans="2:18" x14ac:dyDescent="0.3">
      <c r="B268" s="185">
        <v>45268</v>
      </c>
      <c r="C268" s="193">
        <v>87.099000000000004</v>
      </c>
      <c r="D268" s="194">
        <v>4.9370000000000003</v>
      </c>
      <c r="E268" s="195">
        <v>94.33</v>
      </c>
      <c r="F268" s="196">
        <v>4.43</v>
      </c>
      <c r="G268" s="195">
        <v>96.504999999999995</v>
      </c>
      <c r="H268" s="196">
        <v>0.64500000000000002</v>
      </c>
      <c r="I268" s="195">
        <v>80.8671875</v>
      </c>
      <c r="J268" s="196">
        <v>4.242</v>
      </c>
      <c r="K268" s="197">
        <v>75.775999999999996</v>
      </c>
      <c r="L268" s="198">
        <v>89.77</v>
      </c>
      <c r="M268" s="199">
        <v>1880.8</v>
      </c>
      <c r="N268" s="199">
        <v>4604.3999999999996</v>
      </c>
      <c r="O268" s="198">
        <v>71.23</v>
      </c>
      <c r="P268" s="199">
        <v>144.94999999999999</v>
      </c>
      <c r="Q268" s="198">
        <v>0.92910000000000004</v>
      </c>
      <c r="R268" s="17">
        <v>0.79690000000000005</v>
      </c>
    </row>
    <row r="269" spans="2:18" x14ac:dyDescent="0.3">
      <c r="B269" s="185">
        <v>45267</v>
      </c>
      <c r="C269" s="193">
        <v>87.575000000000003</v>
      </c>
      <c r="D269" s="194">
        <v>4.859</v>
      </c>
      <c r="E269" s="195">
        <v>94.572000000000003</v>
      </c>
      <c r="F269" s="196">
        <v>4.3609999999999998</v>
      </c>
      <c r="G269" s="195">
        <v>96.563000000000002</v>
      </c>
      <c r="H269" s="196">
        <v>0.63700000000000001</v>
      </c>
      <c r="I269" s="195">
        <v>81.359375</v>
      </c>
      <c r="J269" s="196">
        <v>4.1559999999999997</v>
      </c>
      <c r="K269" s="197">
        <v>76.182000000000002</v>
      </c>
      <c r="L269" s="198">
        <v>90.691999999999993</v>
      </c>
      <c r="M269" s="199">
        <v>1868.3</v>
      </c>
      <c r="N269" s="199">
        <v>4585.6000000000004</v>
      </c>
      <c r="O269" s="198">
        <v>69.34</v>
      </c>
      <c r="P269" s="199">
        <v>144.13</v>
      </c>
      <c r="Q269" s="198">
        <v>0.9264</v>
      </c>
      <c r="R269" s="17">
        <v>0.79400000000000004</v>
      </c>
    </row>
    <row r="270" spans="2:18" x14ac:dyDescent="0.3">
      <c r="B270" s="185">
        <v>45266</v>
      </c>
      <c r="C270" s="193">
        <v>87.870999999999995</v>
      </c>
      <c r="D270" s="194">
        <v>4.8099999999999996</v>
      </c>
      <c r="E270" s="195">
        <v>94.658000000000001</v>
      </c>
      <c r="F270" s="196">
        <v>4.335</v>
      </c>
      <c r="G270" s="195">
        <v>97.465999999999994</v>
      </c>
      <c r="H270" s="196">
        <v>0.51900000000000002</v>
      </c>
      <c r="I270" s="195">
        <v>81.5859375</v>
      </c>
      <c r="J270" s="196">
        <v>4.117</v>
      </c>
      <c r="K270" s="197">
        <v>76.319000000000003</v>
      </c>
      <c r="L270" s="198">
        <v>90.688999999999993</v>
      </c>
      <c r="M270" s="199">
        <v>1852.1</v>
      </c>
      <c r="N270" s="199">
        <v>4549.3</v>
      </c>
      <c r="O270" s="198">
        <v>69.38</v>
      </c>
      <c r="P270" s="199">
        <v>147.31</v>
      </c>
      <c r="Q270" s="198">
        <v>0.92900000000000005</v>
      </c>
      <c r="R270" s="17">
        <v>0.79620000000000002</v>
      </c>
    </row>
    <row r="271" spans="2:18" x14ac:dyDescent="0.3">
      <c r="B271" s="185">
        <v>45265</v>
      </c>
      <c r="C271" s="193">
        <v>87.481999999999999</v>
      </c>
      <c r="D271" s="194">
        <v>4.8719999999999999</v>
      </c>
      <c r="E271" s="195">
        <v>94.491</v>
      </c>
      <c r="F271" s="196">
        <v>4.38</v>
      </c>
      <c r="G271" s="195">
        <v>97.287999999999997</v>
      </c>
      <c r="H271" s="196">
        <v>0.54200000000000004</v>
      </c>
      <c r="I271" s="195">
        <v>81.2421875</v>
      </c>
      <c r="J271" s="196">
        <v>4.1740000000000004</v>
      </c>
      <c r="K271" s="197">
        <v>75.885999999999996</v>
      </c>
      <c r="L271" s="198">
        <v>90.314999999999998</v>
      </c>
      <c r="M271" s="199">
        <v>1856</v>
      </c>
      <c r="N271" s="199">
        <v>4567.2</v>
      </c>
      <c r="O271" s="198">
        <v>72.319999999999993</v>
      </c>
      <c r="P271" s="199">
        <v>147.15</v>
      </c>
      <c r="Q271" s="198">
        <v>0.92620000000000002</v>
      </c>
      <c r="R271" s="17">
        <v>0.79390000000000005</v>
      </c>
    </row>
    <row r="272" spans="2:18" x14ac:dyDescent="0.3">
      <c r="B272" s="185">
        <v>45264</v>
      </c>
      <c r="C272" s="193">
        <v>87.036000000000001</v>
      </c>
      <c r="D272" s="194">
        <v>4.944</v>
      </c>
      <c r="E272" s="195">
        <v>94.38</v>
      </c>
      <c r="F272" s="196">
        <v>4.41</v>
      </c>
      <c r="G272" s="195">
        <v>97.087000000000003</v>
      </c>
      <c r="H272" s="196">
        <v>0.56799999999999995</v>
      </c>
      <c r="I272" s="195">
        <v>80.71875</v>
      </c>
      <c r="J272" s="196">
        <v>4.2610000000000001</v>
      </c>
      <c r="K272" s="197">
        <v>74.977000000000004</v>
      </c>
      <c r="L272" s="198">
        <v>89.367000000000004</v>
      </c>
      <c r="M272" s="199">
        <v>1882</v>
      </c>
      <c r="N272" s="199">
        <v>4569.8</v>
      </c>
      <c r="O272" s="198">
        <v>73.040000000000006</v>
      </c>
      <c r="P272" s="199">
        <v>147.21</v>
      </c>
      <c r="Q272" s="198">
        <v>0.92279999999999995</v>
      </c>
      <c r="R272" s="17">
        <v>0.79159999999999997</v>
      </c>
    </row>
    <row r="273" spans="2:18" x14ac:dyDescent="0.3">
      <c r="B273" s="185">
        <v>45261</v>
      </c>
      <c r="C273" s="193">
        <v>87.325999999999993</v>
      </c>
      <c r="D273" s="194">
        <v>4.8959999999999999</v>
      </c>
      <c r="E273" s="195">
        <v>94.64</v>
      </c>
      <c r="F273" s="196">
        <v>4.3369999999999997</v>
      </c>
      <c r="G273" s="195">
        <v>97.024000000000001</v>
      </c>
      <c r="H273" s="196">
        <v>0.57599999999999996</v>
      </c>
      <c r="I273" s="195">
        <v>81.1015625</v>
      </c>
      <c r="J273" s="196">
        <v>4.1959999999999997</v>
      </c>
      <c r="K273" s="197">
        <v>75.284000000000006</v>
      </c>
      <c r="L273" s="198">
        <v>89.575999999999993</v>
      </c>
      <c r="M273" s="199">
        <v>1862.6</v>
      </c>
      <c r="N273" s="199">
        <v>4594.6000000000004</v>
      </c>
      <c r="O273" s="198">
        <v>74.069999999999993</v>
      </c>
      <c r="P273" s="199">
        <v>146.82</v>
      </c>
      <c r="Q273" s="198">
        <v>0.91879999999999995</v>
      </c>
      <c r="R273" s="17">
        <v>0.78680000000000005</v>
      </c>
    </row>
    <row r="274" spans="2:18" x14ac:dyDescent="0.3">
      <c r="B274" s="185">
        <v>45260</v>
      </c>
      <c r="C274" s="193">
        <v>86.570999999999998</v>
      </c>
      <c r="D274" s="194">
        <v>5.0179999999999998</v>
      </c>
      <c r="E274" s="195">
        <v>94.204999999999998</v>
      </c>
      <c r="F274" s="196">
        <v>4.4569999999999999</v>
      </c>
      <c r="G274" s="195">
        <v>97.236999999999995</v>
      </c>
      <c r="H274" s="196">
        <v>0.54800000000000004</v>
      </c>
      <c r="I274" s="195">
        <v>80.28125</v>
      </c>
      <c r="J274" s="196">
        <v>4.3310000000000004</v>
      </c>
      <c r="K274" s="197">
        <v>75.064999999999998</v>
      </c>
      <c r="L274" s="198">
        <v>88.631</v>
      </c>
      <c r="M274" s="199">
        <v>1809</v>
      </c>
      <c r="N274" s="199">
        <v>4567.8</v>
      </c>
      <c r="O274" s="198">
        <v>75.959999999999994</v>
      </c>
      <c r="P274" s="199">
        <v>148.19999999999999</v>
      </c>
      <c r="Q274" s="198">
        <v>0.91839999999999999</v>
      </c>
      <c r="R274" s="17">
        <v>0.79220000000000002</v>
      </c>
    </row>
    <row r="275" spans="2:18" x14ac:dyDescent="0.3">
      <c r="B275" s="185">
        <v>45259</v>
      </c>
      <c r="C275" s="193">
        <v>86.682000000000002</v>
      </c>
      <c r="D275" s="194">
        <v>4.9980000000000002</v>
      </c>
      <c r="E275" s="195">
        <v>94.304000000000002</v>
      </c>
      <c r="F275" s="196">
        <v>4.4260000000000002</v>
      </c>
      <c r="G275" s="195">
        <v>97.305999999999997</v>
      </c>
      <c r="H275" s="196">
        <v>0.53900000000000003</v>
      </c>
      <c r="I275" s="195">
        <v>80.6640625</v>
      </c>
      <c r="J275" s="196">
        <v>4.266</v>
      </c>
      <c r="K275" s="197">
        <v>75.489999999999995</v>
      </c>
      <c r="L275" s="198">
        <v>89.028999999999996</v>
      </c>
      <c r="M275" s="199">
        <v>1803.8</v>
      </c>
      <c r="N275" s="199">
        <v>4550.6000000000004</v>
      </c>
      <c r="O275" s="198">
        <v>77.86</v>
      </c>
      <c r="P275" s="199">
        <v>147.24</v>
      </c>
      <c r="Q275" s="198">
        <v>0.91159999999999997</v>
      </c>
      <c r="R275" s="17">
        <v>0.78769999999999996</v>
      </c>
    </row>
    <row r="276" spans="2:18" x14ac:dyDescent="0.3">
      <c r="B276" s="185">
        <v>45258</v>
      </c>
      <c r="C276" s="193">
        <v>86.156000000000006</v>
      </c>
      <c r="D276" s="194">
        <v>5.0839999999999996</v>
      </c>
      <c r="E276" s="195">
        <v>93.903000000000006</v>
      </c>
      <c r="F276" s="196">
        <v>4.5369999999999999</v>
      </c>
      <c r="G276" s="195">
        <v>96.575999999999993</v>
      </c>
      <c r="H276" s="196">
        <v>0.63400000000000001</v>
      </c>
      <c r="I276" s="195">
        <v>80.2734375</v>
      </c>
      <c r="J276" s="196">
        <v>4.3310000000000004</v>
      </c>
      <c r="K276" s="197">
        <v>75.013000000000005</v>
      </c>
      <c r="L276" s="198">
        <v>88.488</v>
      </c>
      <c r="M276" s="199">
        <v>1792.8</v>
      </c>
      <c r="N276" s="199">
        <v>4554.8999999999996</v>
      </c>
      <c r="O276" s="198">
        <v>76.41</v>
      </c>
      <c r="P276" s="199">
        <v>147.47999999999999</v>
      </c>
      <c r="Q276" s="198">
        <v>0.90969999999999995</v>
      </c>
      <c r="R276" s="17">
        <v>0.78779999999999994</v>
      </c>
    </row>
    <row r="277" spans="2:18" x14ac:dyDescent="0.3">
      <c r="B277" s="185">
        <v>45257</v>
      </c>
      <c r="C277" s="193">
        <v>85.554000000000002</v>
      </c>
      <c r="D277" s="194">
        <v>5.1820000000000004</v>
      </c>
      <c r="E277" s="195">
        <v>93.484999999999999</v>
      </c>
      <c r="F277" s="196">
        <v>4.6520000000000001</v>
      </c>
      <c r="G277" s="195">
        <v>96.444999999999993</v>
      </c>
      <c r="H277" s="196">
        <v>0.65100000000000002</v>
      </c>
      <c r="I277" s="195">
        <v>79.796875</v>
      </c>
      <c r="J277" s="196">
        <v>4.4109999999999996</v>
      </c>
      <c r="K277" s="197">
        <v>74.807000000000002</v>
      </c>
      <c r="L277" s="198">
        <v>88.284000000000006</v>
      </c>
      <c r="M277" s="199">
        <v>1801.2</v>
      </c>
      <c r="N277" s="199">
        <v>4550.3999999999996</v>
      </c>
      <c r="O277" s="198">
        <v>74.86</v>
      </c>
      <c r="P277" s="199">
        <v>148.69</v>
      </c>
      <c r="Q277" s="198">
        <v>0.91290000000000004</v>
      </c>
      <c r="R277" s="17">
        <v>0.79190000000000005</v>
      </c>
    </row>
    <row r="278" spans="2:18" x14ac:dyDescent="0.3">
      <c r="B278" s="185">
        <v>45254</v>
      </c>
      <c r="C278" s="193">
        <v>85.096000000000004</v>
      </c>
      <c r="D278" s="194">
        <v>5.258</v>
      </c>
      <c r="E278" s="195">
        <v>93.328000000000003</v>
      </c>
      <c r="F278" s="196">
        <v>4.6950000000000003</v>
      </c>
      <c r="G278" s="195">
        <v>96.497</v>
      </c>
      <c r="H278" s="196">
        <v>0.64400000000000002</v>
      </c>
      <c r="I278" s="195">
        <v>79.328125</v>
      </c>
      <c r="J278" s="196">
        <v>4.49</v>
      </c>
      <c r="K278" s="197">
        <v>74.405000000000001</v>
      </c>
      <c r="L278" s="198">
        <v>87.527000000000001</v>
      </c>
      <c r="M278" s="199">
        <v>1807.5</v>
      </c>
      <c r="N278" s="199">
        <v>4559.3</v>
      </c>
      <c r="O278" s="198">
        <v>75.540000000000006</v>
      </c>
      <c r="P278" s="199">
        <v>149.44</v>
      </c>
      <c r="Q278" s="198">
        <v>0.91410000000000002</v>
      </c>
      <c r="R278" s="17">
        <v>0.79349999999999998</v>
      </c>
    </row>
    <row r="279" spans="2:18" x14ac:dyDescent="0.3">
      <c r="B279" s="185">
        <v>45252</v>
      </c>
      <c r="C279" s="193">
        <v>85.456000000000003</v>
      </c>
      <c r="D279" s="194">
        <v>5.1970000000000001</v>
      </c>
      <c r="E279" s="195">
        <v>93.551000000000002</v>
      </c>
      <c r="F279" s="196">
        <v>4.6310000000000002</v>
      </c>
      <c r="G279" s="195">
        <v>96.8</v>
      </c>
      <c r="H279" s="196">
        <v>0.60399999999999998</v>
      </c>
      <c r="I279" s="195">
        <v>79.6640625</v>
      </c>
      <c r="J279" s="196">
        <v>4.43</v>
      </c>
      <c r="K279" s="197">
        <v>75.102999999999994</v>
      </c>
      <c r="L279" s="198">
        <v>88.063999999999993</v>
      </c>
      <c r="M279" s="199">
        <v>1795.5</v>
      </c>
      <c r="N279" s="199">
        <v>4556.6000000000004</v>
      </c>
      <c r="O279" s="198">
        <v>77.099999999999994</v>
      </c>
      <c r="P279" s="199">
        <v>149.54</v>
      </c>
      <c r="Q279" s="198">
        <v>0.91839999999999999</v>
      </c>
      <c r="R279" s="17">
        <v>0.8004</v>
      </c>
    </row>
    <row r="280" spans="2:18" x14ac:dyDescent="0.3">
      <c r="B280" s="185">
        <v>45251</v>
      </c>
      <c r="C280" s="193">
        <v>85.314999999999998</v>
      </c>
      <c r="D280" s="194">
        <v>5.2190000000000003</v>
      </c>
      <c r="E280" s="195">
        <v>93.599000000000004</v>
      </c>
      <c r="F280" s="196">
        <v>4.6150000000000002</v>
      </c>
      <c r="G280" s="195">
        <v>96.974999999999994</v>
      </c>
      <c r="H280" s="196">
        <v>0.58099999999999996</v>
      </c>
      <c r="I280" s="195">
        <v>79.7734375</v>
      </c>
      <c r="J280" s="196">
        <v>4.4089999999999998</v>
      </c>
      <c r="K280" s="197">
        <v>75.376999999999995</v>
      </c>
      <c r="L280" s="198">
        <v>88.069000000000003</v>
      </c>
      <c r="M280" s="199">
        <v>1783.3</v>
      </c>
      <c r="N280" s="199">
        <v>4538.2</v>
      </c>
      <c r="O280" s="198">
        <v>77.77</v>
      </c>
      <c r="P280" s="199">
        <v>148.38999999999999</v>
      </c>
      <c r="Q280" s="198">
        <v>0.91649999999999998</v>
      </c>
      <c r="R280" s="17">
        <v>0.79749999999999999</v>
      </c>
    </row>
    <row r="281" spans="2:18" x14ac:dyDescent="0.3">
      <c r="B281" s="185">
        <v>45250</v>
      </c>
      <c r="C281" s="193">
        <v>85.12</v>
      </c>
      <c r="D281" s="194">
        <v>5.25</v>
      </c>
      <c r="E281" s="195">
        <v>93.483000000000004</v>
      </c>
      <c r="F281" s="196">
        <v>4.6449999999999996</v>
      </c>
      <c r="G281" s="195">
        <v>96.566999999999993</v>
      </c>
      <c r="H281" s="196">
        <v>0.63400000000000001</v>
      </c>
      <c r="I281" s="195">
        <v>79.5859375</v>
      </c>
      <c r="J281" s="196">
        <v>4.4400000000000004</v>
      </c>
      <c r="K281" s="197">
        <v>75.290999999999997</v>
      </c>
      <c r="L281" s="198">
        <v>87.888999999999996</v>
      </c>
      <c r="M281" s="199">
        <v>1807.1</v>
      </c>
      <c r="N281" s="199">
        <v>4547.3999999999996</v>
      </c>
      <c r="O281" s="198">
        <v>77.599999999999994</v>
      </c>
      <c r="P281" s="199">
        <v>148.38999999999999</v>
      </c>
      <c r="Q281" s="198">
        <v>0.91410000000000002</v>
      </c>
      <c r="R281" s="17">
        <v>0.79969999999999997</v>
      </c>
    </row>
    <row r="282" spans="2:18" x14ac:dyDescent="0.3">
      <c r="B282" s="185">
        <v>45247</v>
      </c>
      <c r="C282" s="193">
        <v>85.001000000000005</v>
      </c>
      <c r="D282" s="194">
        <v>5.2690000000000001</v>
      </c>
      <c r="E282" s="195">
        <v>93.384</v>
      </c>
      <c r="F282" s="196">
        <v>4.6710000000000003</v>
      </c>
      <c r="G282" s="195">
        <v>96.566000000000003</v>
      </c>
      <c r="H282" s="196">
        <v>0.63400000000000001</v>
      </c>
      <c r="I282" s="195">
        <v>79.5078125</v>
      </c>
      <c r="J282" s="196">
        <v>4.452</v>
      </c>
      <c r="K282" s="197">
        <v>75.355999999999995</v>
      </c>
      <c r="L282" s="198">
        <v>87.796999999999997</v>
      </c>
      <c r="M282" s="199">
        <v>1797.8</v>
      </c>
      <c r="N282" s="199">
        <v>4514</v>
      </c>
      <c r="O282" s="198">
        <v>75.89</v>
      </c>
      <c r="P282" s="199">
        <v>149.63</v>
      </c>
      <c r="Q282" s="198">
        <v>0.91620000000000001</v>
      </c>
      <c r="R282" s="17">
        <v>0.80249999999999999</v>
      </c>
    </row>
    <row r="283" spans="2:18" x14ac:dyDescent="0.3">
      <c r="B283" s="185">
        <v>45246</v>
      </c>
      <c r="C283" s="193">
        <v>84.953000000000003</v>
      </c>
      <c r="D283" s="194">
        <v>5.2759999999999998</v>
      </c>
      <c r="E283" s="195">
        <v>93.406000000000006</v>
      </c>
      <c r="F283" s="196">
        <v>4.6639999999999997</v>
      </c>
      <c r="G283" s="195">
        <v>96.242999999999995</v>
      </c>
      <c r="H283" s="196">
        <v>0.67600000000000005</v>
      </c>
      <c r="I283" s="195">
        <v>79.5234375</v>
      </c>
      <c r="J283" s="196">
        <v>4.4470000000000001</v>
      </c>
      <c r="K283" s="197">
        <v>75.090999999999994</v>
      </c>
      <c r="L283" s="198">
        <v>87.831999999999994</v>
      </c>
      <c r="M283" s="199">
        <v>1773.8</v>
      </c>
      <c r="N283" s="199">
        <v>4508.2</v>
      </c>
      <c r="O283" s="198">
        <v>72.900000000000006</v>
      </c>
      <c r="P283" s="199">
        <v>150.72999999999999</v>
      </c>
      <c r="Q283" s="198">
        <v>0.92149999999999999</v>
      </c>
      <c r="R283" s="17">
        <v>0.80549999999999999</v>
      </c>
    </row>
    <row r="284" spans="2:18" x14ac:dyDescent="0.3">
      <c r="B284" s="185">
        <v>45245</v>
      </c>
      <c r="C284" s="193">
        <v>84.302000000000007</v>
      </c>
      <c r="D284" s="194">
        <v>5.383</v>
      </c>
      <c r="E284" s="195">
        <v>93.016000000000005</v>
      </c>
      <c r="F284" s="196">
        <v>4.7690000000000001</v>
      </c>
      <c r="G284" s="195">
        <v>96.150999999999996</v>
      </c>
      <c r="H284" s="196">
        <v>0.68799999999999994</v>
      </c>
      <c r="I284" s="195">
        <v>78.921875</v>
      </c>
      <c r="J284" s="196">
        <v>4.5490000000000004</v>
      </c>
      <c r="K284" s="197">
        <v>74.668999999999997</v>
      </c>
      <c r="L284" s="198">
        <v>87.2</v>
      </c>
      <c r="M284" s="199">
        <v>1801.2</v>
      </c>
      <c r="N284" s="199">
        <v>4502.8999999999996</v>
      </c>
      <c r="O284" s="198">
        <v>76.66</v>
      </c>
      <c r="P284" s="199">
        <v>151.36000000000001</v>
      </c>
      <c r="Q284" s="198">
        <v>0.92190000000000005</v>
      </c>
      <c r="R284" s="17">
        <v>0.8054</v>
      </c>
    </row>
    <row r="285" spans="2:18" x14ac:dyDescent="0.3">
      <c r="B285" s="185">
        <v>45244</v>
      </c>
      <c r="C285" s="193">
        <v>84.685000000000002</v>
      </c>
      <c r="D285" s="194">
        <v>5.3179999999999996</v>
      </c>
      <c r="E285" s="195">
        <v>93.305000000000007</v>
      </c>
      <c r="F285" s="196">
        <v>4.6879999999999997</v>
      </c>
      <c r="G285" s="195">
        <v>95.674000000000007</v>
      </c>
      <c r="H285" s="196">
        <v>0.751</v>
      </c>
      <c r="I285" s="195">
        <v>79.4375</v>
      </c>
      <c r="J285" s="196">
        <v>4.4589999999999996</v>
      </c>
      <c r="K285" s="197">
        <v>75.069999999999993</v>
      </c>
      <c r="L285" s="198">
        <v>87.391999999999996</v>
      </c>
      <c r="M285" s="199">
        <v>1798.3</v>
      </c>
      <c r="N285" s="199">
        <v>4495.7</v>
      </c>
      <c r="O285" s="198">
        <v>78.260000000000005</v>
      </c>
      <c r="P285" s="199">
        <v>150.37</v>
      </c>
      <c r="Q285" s="198">
        <v>0.91920000000000002</v>
      </c>
      <c r="R285" s="17">
        <v>0.8</v>
      </c>
    </row>
    <row r="286" spans="2:18" x14ac:dyDescent="0.3">
      <c r="B286" s="185">
        <v>45243</v>
      </c>
      <c r="C286" s="193">
        <v>82.963999999999999</v>
      </c>
      <c r="D286" s="194">
        <v>5.6079999999999997</v>
      </c>
      <c r="E286" s="195">
        <v>92.384</v>
      </c>
      <c r="F286" s="196">
        <v>4.944</v>
      </c>
      <c r="G286" s="195">
        <v>95.515000000000001</v>
      </c>
      <c r="H286" s="196">
        <v>0.77200000000000002</v>
      </c>
      <c r="I286" s="195">
        <v>78.2265625</v>
      </c>
      <c r="J286" s="196">
        <v>4.6669999999999998</v>
      </c>
      <c r="K286" s="197">
        <v>74.185000000000002</v>
      </c>
      <c r="L286" s="198">
        <v>86.394999999999996</v>
      </c>
      <c r="M286" s="199">
        <v>1705.5</v>
      </c>
      <c r="N286" s="199">
        <v>4411.6000000000004</v>
      </c>
      <c r="O286" s="198">
        <v>78.260000000000005</v>
      </c>
      <c r="P286" s="199">
        <v>151.72</v>
      </c>
      <c r="Q286" s="198">
        <v>0.93469999999999998</v>
      </c>
      <c r="R286" s="17">
        <v>0.81440000000000001</v>
      </c>
    </row>
    <row r="287" spans="2:18" x14ac:dyDescent="0.3">
      <c r="B287" s="185">
        <v>45240</v>
      </c>
      <c r="C287" s="193">
        <v>82.753</v>
      </c>
      <c r="D287" s="194">
        <v>5.6429999999999998</v>
      </c>
      <c r="E287" s="195">
        <v>92.325999999999993</v>
      </c>
      <c r="F287" s="196">
        <v>4.9589999999999996</v>
      </c>
      <c r="G287" s="195">
        <v>95.656000000000006</v>
      </c>
      <c r="H287" s="196">
        <v>0.753</v>
      </c>
      <c r="I287" s="195">
        <v>78.1328125</v>
      </c>
      <c r="J287" s="196">
        <v>4.6820000000000004</v>
      </c>
      <c r="K287" s="197">
        <v>74.072000000000003</v>
      </c>
      <c r="L287" s="198">
        <v>86.278000000000006</v>
      </c>
      <c r="M287" s="199">
        <v>1705.3</v>
      </c>
      <c r="N287" s="199">
        <v>4415.2</v>
      </c>
      <c r="O287" s="198">
        <v>77.17</v>
      </c>
      <c r="P287" s="199">
        <v>151.52000000000001</v>
      </c>
      <c r="Q287" s="198">
        <v>0.93579999999999997</v>
      </c>
      <c r="R287" s="17">
        <v>0.81779999999999997</v>
      </c>
    </row>
    <row r="288" spans="2:18" x14ac:dyDescent="0.3">
      <c r="B288" s="185">
        <v>45239</v>
      </c>
      <c r="C288" s="193">
        <v>82.722999999999999</v>
      </c>
      <c r="D288" s="194">
        <v>5.6470000000000002</v>
      </c>
      <c r="E288" s="195">
        <v>92.39</v>
      </c>
      <c r="F288" s="196">
        <v>4.9400000000000004</v>
      </c>
      <c r="G288" s="195">
        <v>95.75</v>
      </c>
      <c r="H288" s="196">
        <v>0.74</v>
      </c>
      <c r="I288" s="195">
        <v>78.3046875</v>
      </c>
      <c r="J288" s="196">
        <v>4.649</v>
      </c>
      <c r="K288" s="197">
        <v>74.406000000000006</v>
      </c>
      <c r="L288" s="198">
        <v>86.736999999999995</v>
      </c>
      <c r="M288" s="199">
        <v>1687.2</v>
      </c>
      <c r="N288" s="199">
        <v>4347.3999999999996</v>
      </c>
      <c r="O288" s="198">
        <v>75.739999999999995</v>
      </c>
      <c r="P288" s="199">
        <v>151.35</v>
      </c>
      <c r="Q288" s="198">
        <v>0.93740000000000001</v>
      </c>
      <c r="R288" s="17">
        <v>0.81810000000000005</v>
      </c>
    </row>
    <row r="289" spans="2:18" x14ac:dyDescent="0.3">
      <c r="B289" s="185">
        <v>45238</v>
      </c>
      <c r="C289" s="193">
        <v>83.683000000000007</v>
      </c>
      <c r="D289" s="194">
        <v>5.4820000000000002</v>
      </c>
      <c r="E289" s="195">
        <v>92.799000000000007</v>
      </c>
      <c r="F289" s="196">
        <v>4.8209999999999997</v>
      </c>
      <c r="G289" s="195">
        <v>95.575999999999993</v>
      </c>
      <c r="H289" s="196">
        <v>0.76300000000000001</v>
      </c>
      <c r="I289" s="195">
        <v>79.1640625</v>
      </c>
      <c r="J289" s="196">
        <v>4.5</v>
      </c>
      <c r="K289" s="197">
        <v>74.576999999999998</v>
      </c>
      <c r="L289" s="198">
        <v>86.917000000000002</v>
      </c>
      <c r="M289" s="199">
        <v>1714.1</v>
      </c>
      <c r="N289" s="199">
        <v>4382.8</v>
      </c>
      <c r="O289" s="198">
        <v>75.33</v>
      </c>
      <c r="P289" s="199">
        <v>150.97999999999999</v>
      </c>
      <c r="Q289" s="198">
        <v>0.93379999999999996</v>
      </c>
      <c r="R289" s="17">
        <v>0.81399999999999995</v>
      </c>
    </row>
    <row r="290" spans="2:18" x14ac:dyDescent="0.3">
      <c r="B290" s="185">
        <v>45237</v>
      </c>
      <c r="C290" s="193">
        <v>83.32</v>
      </c>
      <c r="D290" s="194">
        <v>5.5419999999999998</v>
      </c>
      <c r="E290" s="195">
        <v>92.724000000000004</v>
      </c>
      <c r="F290" s="196">
        <v>4.8410000000000002</v>
      </c>
      <c r="G290" s="195">
        <v>95.379000000000005</v>
      </c>
      <c r="H290" s="196">
        <v>0.78900000000000003</v>
      </c>
      <c r="I290" s="195">
        <v>78.7734375</v>
      </c>
      <c r="J290" s="196">
        <v>4.5659999999999998</v>
      </c>
      <c r="K290" s="197">
        <v>74.396000000000001</v>
      </c>
      <c r="L290" s="198">
        <v>86.498000000000005</v>
      </c>
      <c r="M290" s="199">
        <v>1733.2</v>
      </c>
      <c r="N290" s="199">
        <v>4378.3999999999996</v>
      </c>
      <c r="O290" s="198">
        <v>77.37</v>
      </c>
      <c r="P290" s="199">
        <v>150.37</v>
      </c>
      <c r="Q290" s="198">
        <v>0.93459999999999999</v>
      </c>
      <c r="R290" s="17">
        <v>0.81299999999999994</v>
      </c>
    </row>
    <row r="291" spans="2:18" x14ac:dyDescent="0.3">
      <c r="B291" s="185">
        <v>45236</v>
      </c>
      <c r="C291" s="193">
        <v>82.957999999999998</v>
      </c>
      <c r="D291" s="194">
        <v>5.6029999999999998</v>
      </c>
      <c r="E291" s="195">
        <v>92.548000000000002</v>
      </c>
      <c r="F291" s="196">
        <v>4.8890000000000002</v>
      </c>
      <c r="G291" s="195">
        <v>95.4</v>
      </c>
      <c r="H291" s="196">
        <v>0.78600000000000003</v>
      </c>
      <c r="I291" s="195">
        <v>78.3359375</v>
      </c>
      <c r="J291" s="196">
        <v>4.6399999999999997</v>
      </c>
      <c r="K291" s="197">
        <v>73.796999999999997</v>
      </c>
      <c r="L291" s="198">
        <v>85.915000000000006</v>
      </c>
      <c r="M291" s="199">
        <v>1737.9</v>
      </c>
      <c r="N291" s="199">
        <v>4366</v>
      </c>
      <c r="O291" s="198">
        <v>80.819999999999993</v>
      </c>
      <c r="P291" s="199">
        <v>150.07</v>
      </c>
      <c r="Q291" s="198">
        <v>0.93300000000000005</v>
      </c>
      <c r="R291" s="17">
        <v>0.81010000000000004</v>
      </c>
    </row>
    <row r="292" spans="2:18" x14ac:dyDescent="0.3">
      <c r="B292" s="185">
        <v>45233</v>
      </c>
      <c r="C292" s="193">
        <v>83.152000000000001</v>
      </c>
      <c r="D292" s="194">
        <v>5.569</v>
      </c>
      <c r="E292" s="195">
        <v>92.938000000000002</v>
      </c>
      <c r="F292" s="196">
        <v>4.7789999999999999</v>
      </c>
      <c r="G292" s="195">
        <v>95.02</v>
      </c>
      <c r="H292" s="196">
        <v>0.83699999999999997</v>
      </c>
      <c r="I292" s="195">
        <v>78.7734375</v>
      </c>
      <c r="J292" s="196">
        <v>4.5640000000000001</v>
      </c>
      <c r="K292" s="197">
        <v>74.275999999999996</v>
      </c>
      <c r="L292" s="198">
        <v>86.784000000000006</v>
      </c>
      <c r="M292" s="199">
        <v>1760.7</v>
      </c>
      <c r="N292" s="199">
        <v>4358.3</v>
      </c>
      <c r="O292" s="198">
        <v>80.510000000000005</v>
      </c>
      <c r="P292" s="199">
        <v>149.38999999999999</v>
      </c>
      <c r="Q292" s="198">
        <v>0.93189999999999995</v>
      </c>
      <c r="R292" s="17">
        <v>0.80769999999999997</v>
      </c>
    </row>
    <row r="293" spans="2:18" x14ac:dyDescent="0.3">
      <c r="B293" s="185">
        <v>45232</v>
      </c>
      <c r="C293" s="193">
        <v>82.314999999999998</v>
      </c>
      <c r="D293" s="194">
        <v>5.7119999999999997</v>
      </c>
      <c r="E293" s="195">
        <v>92.372</v>
      </c>
      <c r="F293" s="196">
        <v>4.9359999999999999</v>
      </c>
      <c r="G293" s="195">
        <v>95.018000000000001</v>
      </c>
      <c r="H293" s="196">
        <v>0.83699999999999997</v>
      </c>
      <c r="I293" s="195">
        <v>78.1796875</v>
      </c>
      <c r="J293" s="196">
        <v>4.6630000000000003</v>
      </c>
      <c r="K293" s="197">
        <v>73.718000000000004</v>
      </c>
      <c r="L293" s="198">
        <v>86.024000000000001</v>
      </c>
      <c r="M293" s="199">
        <v>1714.2</v>
      </c>
      <c r="N293" s="199">
        <v>4317.8</v>
      </c>
      <c r="O293" s="198">
        <v>82.46</v>
      </c>
      <c r="P293" s="199">
        <v>150.44999999999999</v>
      </c>
      <c r="Q293" s="198">
        <v>0.9415</v>
      </c>
      <c r="R293" s="17">
        <v>0.81950000000000001</v>
      </c>
    </row>
    <row r="294" spans="2:18" x14ac:dyDescent="0.3">
      <c r="B294" s="185">
        <v>45231</v>
      </c>
      <c r="C294" s="193">
        <v>81.772999999999996</v>
      </c>
      <c r="D294" s="194">
        <v>5.8029999999999999</v>
      </c>
      <c r="E294" s="195">
        <v>92.236999999999995</v>
      </c>
      <c r="F294" s="196">
        <v>4.97</v>
      </c>
      <c r="G294" s="195">
        <v>94.841999999999999</v>
      </c>
      <c r="H294" s="196">
        <v>0.86</v>
      </c>
      <c r="I294" s="195">
        <v>77.8125</v>
      </c>
      <c r="J294" s="196">
        <v>4.726</v>
      </c>
      <c r="K294" s="197">
        <v>73.078000000000003</v>
      </c>
      <c r="L294" s="198">
        <v>85.373999999999995</v>
      </c>
      <c r="M294" s="199">
        <v>1669.7</v>
      </c>
      <c r="N294" s="199">
        <v>4237.8999999999996</v>
      </c>
      <c r="O294" s="198">
        <v>80.44</v>
      </c>
      <c r="P294" s="199">
        <v>150.94999999999999</v>
      </c>
      <c r="Q294" s="198">
        <v>0.94599999999999995</v>
      </c>
      <c r="R294" s="17">
        <v>0.82289999999999996</v>
      </c>
    </row>
    <row r="295" spans="2:18" x14ac:dyDescent="0.3">
      <c r="B295" s="185">
        <v>45230</v>
      </c>
      <c r="C295" s="193">
        <v>80.623000000000005</v>
      </c>
      <c r="D295" s="194">
        <v>6.0019999999999998</v>
      </c>
      <c r="E295" s="195">
        <v>91.491</v>
      </c>
      <c r="F295" s="196">
        <v>5.1779999999999999</v>
      </c>
      <c r="G295" s="195">
        <v>95.010999999999996</v>
      </c>
      <c r="H295" s="196">
        <v>0.83699999999999997</v>
      </c>
      <c r="I295" s="195">
        <v>76.640625</v>
      </c>
      <c r="J295" s="196">
        <v>4.93</v>
      </c>
      <c r="K295" s="197">
        <v>72.991</v>
      </c>
      <c r="L295" s="198">
        <v>84.984999999999999</v>
      </c>
      <c r="M295" s="199">
        <v>1662.3</v>
      </c>
      <c r="N295" s="199">
        <v>4193.8</v>
      </c>
      <c r="O295" s="198">
        <v>81.02</v>
      </c>
      <c r="P295" s="199">
        <v>151.68</v>
      </c>
      <c r="Q295" s="198">
        <v>0.9456</v>
      </c>
      <c r="R295" s="17">
        <v>0.82279999999999998</v>
      </c>
    </row>
    <row r="296" spans="2:18" x14ac:dyDescent="0.3">
      <c r="B296" s="185">
        <v>45229</v>
      </c>
      <c r="C296" s="193">
        <v>80.784000000000006</v>
      </c>
      <c r="D296" s="194">
        <v>5.9729999999999999</v>
      </c>
      <c r="E296" s="195">
        <v>91.566999999999993</v>
      </c>
      <c r="F296" s="196">
        <v>5.1550000000000002</v>
      </c>
      <c r="G296" s="195">
        <v>95.286000000000001</v>
      </c>
      <c r="H296" s="196">
        <v>0.8</v>
      </c>
      <c r="I296" s="195">
        <v>76.84375</v>
      </c>
      <c r="J296" s="196">
        <v>4.8929999999999998</v>
      </c>
      <c r="K296" s="197">
        <v>72.742999999999995</v>
      </c>
      <c r="L296" s="198">
        <v>84.921999999999997</v>
      </c>
      <c r="M296" s="199">
        <v>1647.3</v>
      </c>
      <c r="N296" s="199">
        <v>4166.8</v>
      </c>
      <c r="O296" s="198">
        <v>82.31</v>
      </c>
      <c r="P296" s="199">
        <v>149.1</v>
      </c>
      <c r="Q296" s="198">
        <v>0.94199999999999995</v>
      </c>
      <c r="R296" s="17">
        <v>0.82169999999999999</v>
      </c>
    </row>
    <row r="297" spans="2:18" x14ac:dyDescent="0.3">
      <c r="B297" s="185">
        <v>45226</v>
      </c>
      <c r="C297" s="193">
        <v>81.206999999999994</v>
      </c>
      <c r="D297" s="194">
        <v>5.899</v>
      </c>
      <c r="E297" s="195">
        <v>91.798000000000002</v>
      </c>
      <c r="F297" s="196">
        <v>5.09</v>
      </c>
      <c r="G297" s="195">
        <v>95.343999999999994</v>
      </c>
      <c r="H297" s="196">
        <v>0.79200000000000004</v>
      </c>
      <c r="I297" s="195">
        <v>77.1796875</v>
      </c>
      <c r="J297" s="196">
        <v>4.8330000000000002</v>
      </c>
      <c r="K297" s="197">
        <v>72.84</v>
      </c>
      <c r="L297" s="198">
        <v>84.463999999999999</v>
      </c>
      <c r="M297" s="199">
        <v>1636.9</v>
      </c>
      <c r="N297" s="199">
        <v>4117.3999999999996</v>
      </c>
      <c r="O297" s="198">
        <v>85.54</v>
      </c>
      <c r="P297" s="199">
        <v>149.66</v>
      </c>
      <c r="Q297" s="198">
        <v>0.94650000000000001</v>
      </c>
      <c r="R297" s="17">
        <v>0.82489999999999997</v>
      </c>
    </row>
    <row r="298" spans="2:18" x14ac:dyDescent="0.3">
      <c r="B298" s="185">
        <v>45225</v>
      </c>
      <c r="C298" s="193">
        <v>81.087999999999994</v>
      </c>
      <c r="D298" s="194">
        <v>5.9189999999999996</v>
      </c>
      <c r="E298" s="195">
        <v>91.73</v>
      </c>
      <c r="F298" s="196">
        <v>5.1079999999999997</v>
      </c>
      <c r="G298" s="195">
        <v>95.406999999999996</v>
      </c>
      <c r="H298" s="196">
        <v>0.78300000000000003</v>
      </c>
      <c r="I298" s="195">
        <v>77.0546875</v>
      </c>
      <c r="J298" s="196">
        <v>4.851</v>
      </c>
      <c r="K298" s="197">
        <v>72.515000000000001</v>
      </c>
      <c r="L298" s="198">
        <v>84.052999999999997</v>
      </c>
      <c r="M298" s="199">
        <v>1657</v>
      </c>
      <c r="N298" s="199">
        <v>4137.2</v>
      </c>
      <c r="O298" s="198">
        <v>83.21</v>
      </c>
      <c r="P298" s="199">
        <v>150.4</v>
      </c>
      <c r="Q298" s="198">
        <v>0.94669999999999999</v>
      </c>
      <c r="R298" s="17">
        <v>0.82450000000000001</v>
      </c>
    </row>
    <row r="299" spans="2:18" x14ac:dyDescent="0.3">
      <c r="B299" s="185">
        <v>45224</v>
      </c>
      <c r="C299" s="193">
        <v>80.444999999999993</v>
      </c>
      <c r="D299" s="194">
        <v>6.0289999999999999</v>
      </c>
      <c r="E299" s="195">
        <v>91.373999999999995</v>
      </c>
      <c r="F299" s="196">
        <v>5.2039999999999997</v>
      </c>
      <c r="G299" s="195">
        <v>95.623999999999995</v>
      </c>
      <c r="H299" s="196">
        <v>0.754</v>
      </c>
      <c r="I299" s="195">
        <v>76.4140625</v>
      </c>
      <c r="J299" s="196">
        <v>4.9630000000000001</v>
      </c>
      <c r="K299" s="197">
        <v>72.436000000000007</v>
      </c>
      <c r="L299" s="198">
        <v>83.742000000000004</v>
      </c>
      <c r="M299" s="199">
        <v>1651.4</v>
      </c>
      <c r="N299" s="199">
        <v>4186.8</v>
      </c>
      <c r="O299" s="198">
        <v>85.39</v>
      </c>
      <c r="P299" s="199">
        <v>150.22999999999999</v>
      </c>
      <c r="Q299" s="198">
        <v>0.94640000000000002</v>
      </c>
      <c r="R299" s="17">
        <v>0.82569999999999999</v>
      </c>
    </row>
    <row r="300" spans="2:18" x14ac:dyDescent="0.3">
      <c r="B300" s="185">
        <v>45223</v>
      </c>
      <c r="C300" s="193">
        <v>81.146000000000001</v>
      </c>
      <c r="D300" s="194">
        <v>5.9050000000000002</v>
      </c>
      <c r="E300" s="195">
        <v>91.622</v>
      </c>
      <c r="F300" s="196">
        <v>5.1319999999999997</v>
      </c>
      <c r="G300" s="195">
        <v>95.744</v>
      </c>
      <c r="H300" s="196">
        <v>0.73799999999999999</v>
      </c>
      <c r="I300" s="195">
        <v>77.1484375</v>
      </c>
      <c r="J300" s="196">
        <v>4.8330000000000002</v>
      </c>
      <c r="K300" s="197">
        <v>72.808999999999997</v>
      </c>
      <c r="L300" s="198">
        <v>84.322000000000003</v>
      </c>
      <c r="M300" s="199">
        <v>1679.5</v>
      </c>
      <c r="N300" s="199">
        <v>4247.7</v>
      </c>
      <c r="O300" s="198">
        <v>83.74</v>
      </c>
      <c r="P300" s="199">
        <v>149.91</v>
      </c>
      <c r="Q300" s="198">
        <v>0.94430000000000003</v>
      </c>
      <c r="R300" s="17">
        <v>0.82240000000000002</v>
      </c>
    </row>
    <row r="301" spans="2:18" x14ac:dyDescent="0.3">
      <c r="B301" s="185">
        <v>45222</v>
      </c>
      <c r="C301" s="193">
        <v>80.804000000000002</v>
      </c>
      <c r="D301" s="194">
        <v>5.9640000000000004</v>
      </c>
      <c r="E301" s="195">
        <v>91.67</v>
      </c>
      <c r="F301" s="196">
        <v>5.117</v>
      </c>
      <c r="G301" s="195">
        <v>95.546000000000006</v>
      </c>
      <c r="H301" s="196">
        <v>0.76400000000000001</v>
      </c>
      <c r="I301" s="195">
        <v>77.0546875</v>
      </c>
      <c r="J301" s="196">
        <v>4.8479999999999999</v>
      </c>
      <c r="K301" s="197">
        <v>72.456000000000003</v>
      </c>
      <c r="L301" s="198">
        <v>84.23</v>
      </c>
      <c r="M301" s="199">
        <v>1665.9</v>
      </c>
      <c r="N301" s="199">
        <v>4217</v>
      </c>
      <c r="O301" s="198">
        <v>85.49</v>
      </c>
      <c r="P301" s="199">
        <v>149.71</v>
      </c>
      <c r="Q301" s="198">
        <v>0.93720000000000003</v>
      </c>
      <c r="R301" s="17">
        <v>0.81640000000000001</v>
      </c>
    </row>
    <row r="302" spans="2:18" x14ac:dyDescent="0.3">
      <c r="B302" s="185">
        <v>45219</v>
      </c>
      <c r="C302" s="193">
        <v>80.39</v>
      </c>
      <c r="D302" s="194">
        <v>6.0359999999999996</v>
      </c>
      <c r="E302" s="195">
        <v>91.203000000000003</v>
      </c>
      <c r="F302" s="196">
        <v>5.2469999999999999</v>
      </c>
      <c r="G302" s="195">
        <v>95.763999999999996</v>
      </c>
      <c r="H302" s="196">
        <v>0.73499999999999999</v>
      </c>
      <c r="I302" s="195">
        <v>76.6875</v>
      </c>
      <c r="J302" s="196">
        <v>4.9109999999999996</v>
      </c>
      <c r="K302" s="197">
        <v>72.126999999999995</v>
      </c>
      <c r="L302" s="198">
        <v>83.682000000000002</v>
      </c>
      <c r="M302" s="199">
        <v>1680.8</v>
      </c>
      <c r="N302" s="199">
        <v>4224.2</v>
      </c>
      <c r="O302" s="198">
        <v>88.75</v>
      </c>
      <c r="P302" s="199">
        <v>149.86000000000001</v>
      </c>
      <c r="Q302" s="198">
        <v>0.94389999999999996</v>
      </c>
      <c r="R302" s="17">
        <v>0.82210000000000005</v>
      </c>
    </row>
    <row r="303" spans="2:18" x14ac:dyDescent="0.3">
      <c r="B303" s="185">
        <v>45218</v>
      </c>
      <c r="C303" s="193">
        <v>80.078999999999994</v>
      </c>
      <c r="D303" s="194">
        <v>6.09</v>
      </c>
      <c r="E303" s="195">
        <v>91.14</v>
      </c>
      <c r="F303" s="196">
        <v>5.2629999999999999</v>
      </c>
      <c r="G303" s="195">
        <v>95.768000000000001</v>
      </c>
      <c r="H303" s="196">
        <v>0.73399999999999999</v>
      </c>
      <c r="I303" s="195">
        <v>76.203125</v>
      </c>
      <c r="J303" s="196">
        <v>4.9939999999999998</v>
      </c>
      <c r="K303" s="197">
        <v>71.932000000000002</v>
      </c>
      <c r="L303" s="198">
        <v>83.528999999999996</v>
      </c>
      <c r="M303" s="199">
        <v>1702.7</v>
      </c>
      <c r="N303" s="199">
        <v>4278</v>
      </c>
      <c r="O303" s="198">
        <v>89.37</v>
      </c>
      <c r="P303" s="199">
        <v>149.80000000000001</v>
      </c>
      <c r="Q303" s="198">
        <v>0.94499999999999995</v>
      </c>
      <c r="R303" s="17">
        <v>0.82350000000000001</v>
      </c>
    </row>
    <row r="304" spans="2:18" x14ac:dyDescent="0.3">
      <c r="B304" s="185">
        <v>45217</v>
      </c>
      <c r="C304" s="193">
        <v>80.587000000000003</v>
      </c>
      <c r="D304" s="194">
        <v>5.9980000000000002</v>
      </c>
      <c r="E304" s="195">
        <v>91.313999999999993</v>
      </c>
      <c r="F304" s="196">
        <v>5.21</v>
      </c>
      <c r="G304" s="195">
        <v>96.040999999999997</v>
      </c>
      <c r="H304" s="196">
        <v>0.69799999999999995</v>
      </c>
      <c r="I304" s="195">
        <v>76.5546875</v>
      </c>
      <c r="J304" s="196">
        <v>4.93</v>
      </c>
      <c r="K304" s="197">
        <v>72.03</v>
      </c>
      <c r="L304" s="198">
        <v>83.278000000000006</v>
      </c>
      <c r="M304" s="199">
        <v>1728.8</v>
      </c>
      <c r="N304" s="199">
        <v>4314.6000000000004</v>
      </c>
      <c r="O304" s="198">
        <v>88.32</v>
      </c>
      <c r="P304" s="199">
        <v>149.93</v>
      </c>
      <c r="Q304" s="198">
        <v>0.94910000000000005</v>
      </c>
      <c r="R304" s="17">
        <v>0.82369999999999999</v>
      </c>
    </row>
    <row r="305" spans="2:18" x14ac:dyDescent="0.3">
      <c r="B305" s="185">
        <v>45216</v>
      </c>
      <c r="C305" s="193">
        <v>81.156000000000006</v>
      </c>
      <c r="D305" s="194">
        <v>5.8979999999999997</v>
      </c>
      <c r="E305" s="195">
        <v>91.575000000000003</v>
      </c>
      <c r="F305" s="196">
        <v>5.1360000000000001</v>
      </c>
      <c r="G305" s="195">
        <v>96.284000000000006</v>
      </c>
      <c r="H305" s="196">
        <v>0.66600000000000004</v>
      </c>
      <c r="I305" s="195">
        <v>76.984375</v>
      </c>
      <c r="J305" s="196">
        <v>4.8540000000000001</v>
      </c>
      <c r="K305" s="197">
        <v>72.819000000000003</v>
      </c>
      <c r="L305" s="198">
        <v>83.867999999999995</v>
      </c>
      <c r="M305" s="199">
        <v>1766</v>
      </c>
      <c r="N305" s="199">
        <v>4373.2</v>
      </c>
      <c r="O305" s="198">
        <v>86.66</v>
      </c>
      <c r="P305" s="199">
        <v>149.81</v>
      </c>
      <c r="Q305" s="198">
        <v>0.94540000000000002</v>
      </c>
      <c r="R305" s="17">
        <v>0.82079999999999997</v>
      </c>
    </row>
    <row r="306" spans="2:18" x14ac:dyDescent="0.3">
      <c r="B306" s="185">
        <v>45215</v>
      </c>
      <c r="C306" s="193">
        <v>81.933000000000007</v>
      </c>
      <c r="D306" s="194">
        <v>5.7629999999999999</v>
      </c>
      <c r="E306" s="195">
        <v>92.29</v>
      </c>
      <c r="F306" s="196">
        <v>4.9359999999999999</v>
      </c>
      <c r="G306" s="195">
        <v>96.399000000000001</v>
      </c>
      <c r="H306" s="196">
        <v>0.65100000000000002</v>
      </c>
      <c r="I306" s="195">
        <v>77.765625</v>
      </c>
      <c r="J306" s="196">
        <v>4.7169999999999996</v>
      </c>
      <c r="K306" s="197">
        <v>72.953000000000003</v>
      </c>
      <c r="L306" s="198">
        <v>84.67</v>
      </c>
      <c r="M306" s="199">
        <v>1747.1</v>
      </c>
      <c r="N306" s="199">
        <v>4373.6000000000004</v>
      </c>
      <c r="O306" s="198">
        <v>86.66</v>
      </c>
      <c r="P306" s="199">
        <v>149.51</v>
      </c>
      <c r="Q306" s="198">
        <v>0.94689999999999996</v>
      </c>
      <c r="R306" s="17">
        <v>0.81850000000000001</v>
      </c>
    </row>
    <row r="307" spans="2:18" x14ac:dyDescent="0.3">
      <c r="B307" s="185">
        <v>45212</v>
      </c>
      <c r="C307" s="193">
        <v>82.406000000000006</v>
      </c>
      <c r="D307" s="194">
        <v>5.681</v>
      </c>
      <c r="E307" s="195">
        <v>92.596999999999994</v>
      </c>
      <c r="F307" s="196">
        <v>4.8499999999999996</v>
      </c>
      <c r="G307" s="195">
        <v>96.397999999999996</v>
      </c>
      <c r="H307" s="196">
        <v>0.65100000000000002</v>
      </c>
      <c r="I307" s="195">
        <v>78.2890625</v>
      </c>
      <c r="J307" s="196">
        <v>4.625</v>
      </c>
      <c r="K307" s="197">
        <v>73.460999999999999</v>
      </c>
      <c r="L307" s="198">
        <v>84.582999999999998</v>
      </c>
      <c r="M307" s="199">
        <v>1719.7</v>
      </c>
      <c r="N307" s="199">
        <v>4327.8</v>
      </c>
      <c r="O307" s="198">
        <v>87.69</v>
      </c>
      <c r="P307" s="199">
        <v>149.57</v>
      </c>
      <c r="Q307" s="198">
        <v>0.95150000000000001</v>
      </c>
      <c r="R307" s="17">
        <v>0.82350000000000001</v>
      </c>
    </row>
    <row r="308" spans="2:18" x14ac:dyDescent="0.3">
      <c r="B308" s="185">
        <v>45211</v>
      </c>
      <c r="C308" s="193">
        <v>81.936000000000007</v>
      </c>
      <c r="D308" s="194">
        <v>5.7610000000000001</v>
      </c>
      <c r="E308" s="195">
        <v>92.343999999999994</v>
      </c>
      <c r="F308" s="196">
        <v>4.9180000000000001</v>
      </c>
      <c r="G308" s="195">
        <v>96.402000000000001</v>
      </c>
      <c r="H308" s="196">
        <v>0.65</v>
      </c>
      <c r="I308" s="195">
        <v>77.8046875</v>
      </c>
      <c r="J308" s="196">
        <v>4.7060000000000004</v>
      </c>
      <c r="K308" s="197">
        <v>73.224999999999994</v>
      </c>
      <c r="L308" s="198">
        <v>84.665000000000006</v>
      </c>
      <c r="M308" s="199">
        <v>1734.3</v>
      </c>
      <c r="N308" s="199">
        <v>4349.6000000000004</v>
      </c>
      <c r="O308" s="198">
        <v>82.91</v>
      </c>
      <c r="P308" s="199">
        <v>149.81</v>
      </c>
      <c r="Q308" s="198">
        <v>0.94979999999999998</v>
      </c>
      <c r="R308" s="17">
        <v>0.82130000000000003</v>
      </c>
    </row>
    <row r="309" spans="2:18" x14ac:dyDescent="0.3">
      <c r="B309" s="185">
        <v>45210</v>
      </c>
      <c r="C309" s="193">
        <v>82.787000000000006</v>
      </c>
      <c r="D309" s="194">
        <v>5.6130000000000004</v>
      </c>
      <c r="E309" s="195">
        <v>92.878</v>
      </c>
      <c r="F309" s="196">
        <v>4.7679999999999998</v>
      </c>
      <c r="G309" s="195">
        <v>96.301000000000002</v>
      </c>
      <c r="H309" s="196">
        <v>0.66300000000000003</v>
      </c>
      <c r="I309" s="195">
        <v>78.59375</v>
      </c>
      <c r="J309" s="196">
        <v>4.569</v>
      </c>
      <c r="K309" s="197">
        <v>73.77</v>
      </c>
      <c r="L309" s="198">
        <v>85.298000000000002</v>
      </c>
      <c r="M309" s="199">
        <v>1773.3</v>
      </c>
      <c r="N309" s="199">
        <v>4377</v>
      </c>
      <c r="O309" s="198">
        <v>83.49</v>
      </c>
      <c r="P309" s="199">
        <v>149.16999999999999</v>
      </c>
      <c r="Q309" s="198">
        <v>0.94159999999999999</v>
      </c>
      <c r="R309" s="17">
        <v>0.81210000000000004</v>
      </c>
    </row>
    <row r="310" spans="2:18" x14ac:dyDescent="0.3">
      <c r="B310" s="185">
        <v>45209</v>
      </c>
      <c r="C310" s="193">
        <v>82.262</v>
      </c>
      <c r="D310" s="194">
        <v>5.702</v>
      </c>
      <c r="E310" s="195">
        <v>92.49</v>
      </c>
      <c r="F310" s="196">
        <v>4.8730000000000002</v>
      </c>
      <c r="G310" s="195">
        <v>96.1</v>
      </c>
      <c r="H310" s="196">
        <v>0.68899999999999995</v>
      </c>
      <c r="I310" s="195">
        <v>78.09375</v>
      </c>
      <c r="J310" s="196">
        <v>4.6539999999999999</v>
      </c>
      <c r="K310" s="197">
        <v>73.275000000000006</v>
      </c>
      <c r="L310" s="198">
        <v>84.944999999999993</v>
      </c>
      <c r="M310" s="199">
        <v>1775.9</v>
      </c>
      <c r="N310" s="199">
        <v>4358.2</v>
      </c>
      <c r="O310" s="198">
        <v>85.97</v>
      </c>
      <c r="P310" s="199">
        <v>148.71</v>
      </c>
      <c r="Q310" s="198">
        <v>0.94289999999999996</v>
      </c>
      <c r="R310" s="17">
        <v>0.81389999999999996</v>
      </c>
    </row>
    <row r="311" spans="2:18" x14ac:dyDescent="0.3">
      <c r="B311" s="185">
        <v>45205</v>
      </c>
      <c r="C311" s="193">
        <v>81.28</v>
      </c>
      <c r="D311" s="194">
        <v>5.87</v>
      </c>
      <c r="E311" s="195">
        <v>91.897999999999996</v>
      </c>
      <c r="F311" s="196">
        <v>5.0350000000000001</v>
      </c>
      <c r="G311" s="195">
        <v>95.93</v>
      </c>
      <c r="H311" s="196">
        <v>0.71099999999999997</v>
      </c>
      <c r="I311" s="195">
        <v>77.21875</v>
      </c>
      <c r="J311" s="196">
        <v>4.8040000000000003</v>
      </c>
      <c r="K311" s="197">
        <v>72.435000000000002</v>
      </c>
      <c r="L311" s="198">
        <v>83.733000000000004</v>
      </c>
      <c r="M311" s="199">
        <v>1745.6</v>
      </c>
      <c r="N311" s="199">
        <v>4308.5</v>
      </c>
      <c r="O311" s="198">
        <v>82.79</v>
      </c>
      <c r="P311" s="199">
        <v>149.32</v>
      </c>
      <c r="Q311" s="198">
        <v>0.9446</v>
      </c>
      <c r="R311" s="17">
        <v>0.81720000000000004</v>
      </c>
    </row>
    <row r="312" spans="2:18" x14ac:dyDescent="0.3">
      <c r="B312" s="185">
        <v>45204</v>
      </c>
      <c r="C312" s="193">
        <v>81.62</v>
      </c>
      <c r="D312" s="194">
        <v>5.81</v>
      </c>
      <c r="E312" s="195">
        <v>92.07</v>
      </c>
      <c r="F312" s="196">
        <v>4.9859999999999998</v>
      </c>
      <c r="G312" s="195">
        <v>95.811000000000007</v>
      </c>
      <c r="H312" s="196">
        <v>0.72599999999999998</v>
      </c>
      <c r="I312" s="195">
        <v>77.6796875</v>
      </c>
      <c r="J312" s="196">
        <v>4.72</v>
      </c>
      <c r="K312" s="197">
        <v>72.576999999999998</v>
      </c>
      <c r="L312" s="198">
        <v>83.861999999999995</v>
      </c>
      <c r="M312" s="199">
        <v>1731.5</v>
      </c>
      <c r="N312" s="199">
        <v>4258.2</v>
      </c>
      <c r="O312" s="198">
        <v>82.31</v>
      </c>
      <c r="P312" s="199">
        <v>148.51</v>
      </c>
      <c r="Q312" s="198">
        <v>0.94789999999999996</v>
      </c>
      <c r="R312" s="17">
        <v>0.82020000000000004</v>
      </c>
    </row>
    <row r="313" spans="2:18" x14ac:dyDescent="0.3">
      <c r="B313" s="185">
        <v>45203</v>
      </c>
      <c r="C313" s="193">
        <v>81.516999999999996</v>
      </c>
      <c r="D313" s="194">
        <v>5.8250000000000002</v>
      </c>
      <c r="E313" s="195">
        <v>91.787999999999997</v>
      </c>
      <c r="F313" s="196">
        <v>5.0590000000000002</v>
      </c>
      <c r="G313" s="195">
        <v>95.84</v>
      </c>
      <c r="H313" s="196">
        <v>0.72199999999999998</v>
      </c>
      <c r="I313" s="195">
        <v>77.5234375</v>
      </c>
      <c r="J313" s="196">
        <v>4.7460000000000004</v>
      </c>
      <c r="K313" s="197">
        <v>72.412999999999997</v>
      </c>
      <c r="L313" s="198">
        <v>84.024000000000001</v>
      </c>
      <c r="M313" s="199">
        <v>1729</v>
      </c>
      <c r="N313" s="199">
        <v>4263.8</v>
      </c>
      <c r="O313" s="198">
        <v>84.22</v>
      </c>
      <c r="P313" s="199">
        <v>149.12</v>
      </c>
      <c r="Q313" s="198">
        <v>0.95199999999999996</v>
      </c>
      <c r="R313" s="17">
        <v>0.82399999999999995</v>
      </c>
    </row>
    <row r="314" spans="2:18" x14ac:dyDescent="0.3">
      <c r="B314" s="185">
        <v>45202</v>
      </c>
      <c r="C314" s="193">
        <v>81.168000000000006</v>
      </c>
      <c r="D314" s="194">
        <v>5.8840000000000003</v>
      </c>
      <c r="E314" s="195">
        <v>91.454999999999998</v>
      </c>
      <c r="F314" s="196">
        <v>5.15</v>
      </c>
      <c r="G314" s="195">
        <v>96.153000000000006</v>
      </c>
      <c r="H314" s="196">
        <v>0.68100000000000005</v>
      </c>
      <c r="I314" s="195">
        <v>77.1171875</v>
      </c>
      <c r="J314" s="196">
        <v>4.8150000000000004</v>
      </c>
      <c r="K314" s="197">
        <v>72.28</v>
      </c>
      <c r="L314" s="198">
        <v>83.522999999999996</v>
      </c>
      <c r="M314" s="199">
        <v>1727.2</v>
      </c>
      <c r="N314" s="199">
        <v>4229.5</v>
      </c>
      <c r="O314" s="198">
        <v>89.23</v>
      </c>
      <c r="P314" s="199">
        <v>149.02000000000001</v>
      </c>
      <c r="Q314" s="198">
        <v>0.95540000000000003</v>
      </c>
      <c r="R314" s="17">
        <v>0.82799999999999996</v>
      </c>
    </row>
    <row r="315" spans="2:18" x14ac:dyDescent="0.3">
      <c r="B315" s="185">
        <v>45201</v>
      </c>
      <c r="C315" s="193">
        <v>82.070999999999998</v>
      </c>
      <c r="D315" s="194">
        <v>5.7279999999999998</v>
      </c>
      <c r="E315" s="195">
        <v>91.850999999999999</v>
      </c>
      <c r="F315" s="196">
        <v>5.0389999999999997</v>
      </c>
      <c r="G315" s="195">
        <v>96.097999999999999</v>
      </c>
      <c r="H315" s="196">
        <v>0.68799999999999994</v>
      </c>
      <c r="I315" s="195">
        <v>77.765625</v>
      </c>
      <c r="J315" s="196">
        <v>4.702</v>
      </c>
      <c r="K315" s="197">
        <v>72.462000000000003</v>
      </c>
      <c r="L315" s="198">
        <v>84.337000000000003</v>
      </c>
      <c r="M315" s="199">
        <v>1756.8</v>
      </c>
      <c r="N315" s="199">
        <v>4288.3999999999996</v>
      </c>
      <c r="O315" s="198">
        <v>88.82</v>
      </c>
      <c r="P315" s="199">
        <v>149.86000000000001</v>
      </c>
      <c r="Q315" s="198">
        <v>0.95440000000000003</v>
      </c>
      <c r="R315" s="17">
        <v>0.82730000000000004</v>
      </c>
    </row>
    <row r="316" spans="2:18" x14ac:dyDescent="0.3">
      <c r="B316" s="185">
        <v>45198</v>
      </c>
      <c r="C316" s="193">
        <v>82.71</v>
      </c>
      <c r="D316" s="194">
        <v>5.6189999999999998</v>
      </c>
      <c r="E316" s="195">
        <v>92.311999999999998</v>
      </c>
      <c r="F316" s="196">
        <v>4.9109999999999996</v>
      </c>
      <c r="G316" s="195">
        <v>96.242999999999995</v>
      </c>
      <c r="H316" s="196">
        <v>0.66900000000000004</v>
      </c>
      <c r="I316" s="195">
        <v>78.3984375</v>
      </c>
      <c r="J316" s="196">
        <v>4.5919999999999996</v>
      </c>
      <c r="K316" s="197">
        <v>73.13</v>
      </c>
      <c r="L316" s="198">
        <v>84.475999999999999</v>
      </c>
      <c r="M316" s="199">
        <v>1785.1</v>
      </c>
      <c r="N316" s="199">
        <v>4288.1000000000004</v>
      </c>
      <c r="O316" s="198">
        <v>90.79</v>
      </c>
      <c r="P316" s="199">
        <v>149.37</v>
      </c>
      <c r="Q316" s="198">
        <v>0.94579999999999997</v>
      </c>
      <c r="R316" s="17">
        <v>0.81969999999999998</v>
      </c>
    </row>
    <row r="317" spans="2:18" x14ac:dyDescent="0.3">
      <c r="B317" s="185">
        <v>45197</v>
      </c>
      <c r="C317" s="193">
        <v>82.798000000000002</v>
      </c>
      <c r="D317" s="194">
        <v>5.6029999999999998</v>
      </c>
      <c r="E317" s="195">
        <v>92.221999999999994</v>
      </c>
      <c r="F317" s="196">
        <v>4.9340000000000002</v>
      </c>
      <c r="G317" s="195">
        <v>96.301000000000002</v>
      </c>
      <c r="H317" s="196">
        <v>0.66100000000000003</v>
      </c>
      <c r="I317" s="195">
        <v>78.328125</v>
      </c>
      <c r="J317" s="196">
        <v>4.601</v>
      </c>
      <c r="K317" s="197">
        <v>72.84</v>
      </c>
      <c r="L317" s="198">
        <v>83.930999999999997</v>
      </c>
      <c r="M317" s="199">
        <v>1794.3</v>
      </c>
      <c r="N317" s="199">
        <v>4299.7</v>
      </c>
      <c r="O317" s="198">
        <v>91.71</v>
      </c>
      <c r="P317" s="199">
        <v>149.31</v>
      </c>
      <c r="Q317" s="198">
        <v>0.94650000000000001</v>
      </c>
      <c r="R317" s="17">
        <v>0.81940000000000002</v>
      </c>
    </row>
    <row r="318" spans="2:18" x14ac:dyDescent="0.3">
      <c r="B318" s="185">
        <v>45196</v>
      </c>
      <c r="C318" s="193">
        <v>82.611999999999995</v>
      </c>
      <c r="D318" s="194">
        <v>5.6319999999999997</v>
      </c>
      <c r="E318" s="195">
        <v>91.948999999999998</v>
      </c>
      <c r="F318" s="196">
        <v>5.0060000000000002</v>
      </c>
      <c r="G318" s="195">
        <v>96.462999999999994</v>
      </c>
      <c r="H318" s="196">
        <v>0.64</v>
      </c>
      <c r="I318" s="195">
        <v>78.1484375</v>
      </c>
      <c r="J318" s="196">
        <v>4.6310000000000002</v>
      </c>
      <c r="K318" s="197">
        <v>73.509</v>
      </c>
      <c r="L318" s="198">
        <v>84.412000000000006</v>
      </c>
      <c r="M318" s="199">
        <v>1778.9</v>
      </c>
      <c r="N318" s="199">
        <v>4274.5</v>
      </c>
      <c r="O318" s="198">
        <v>93.68</v>
      </c>
      <c r="P318" s="199">
        <v>149.63</v>
      </c>
      <c r="Q318" s="198">
        <v>0.95209999999999995</v>
      </c>
      <c r="R318" s="17">
        <v>0.82399999999999995</v>
      </c>
    </row>
    <row r="319" spans="2:18" x14ac:dyDescent="0.3">
      <c r="B319" s="185">
        <v>45195</v>
      </c>
      <c r="C319" s="193">
        <v>83.263999999999996</v>
      </c>
      <c r="D319" s="194">
        <v>5.5220000000000002</v>
      </c>
      <c r="E319" s="195">
        <v>92.347999999999999</v>
      </c>
      <c r="F319" s="196">
        <v>4.8949999999999996</v>
      </c>
      <c r="G319" s="195">
        <v>96.492999999999995</v>
      </c>
      <c r="H319" s="196">
        <v>0.63600000000000001</v>
      </c>
      <c r="I319" s="195">
        <v>78.6015625</v>
      </c>
      <c r="J319" s="196">
        <v>4.5519999999999996</v>
      </c>
      <c r="K319" s="197">
        <v>73.7</v>
      </c>
      <c r="L319" s="198">
        <v>84.703999999999994</v>
      </c>
      <c r="M319" s="199">
        <v>1761.6</v>
      </c>
      <c r="N319" s="199">
        <v>4273.5</v>
      </c>
      <c r="O319" s="198">
        <v>90.39</v>
      </c>
      <c r="P319" s="199">
        <v>149.07</v>
      </c>
      <c r="Q319" s="198">
        <v>0.94589999999999996</v>
      </c>
      <c r="R319" s="17">
        <v>0.82250000000000001</v>
      </c>
    </row>
    <row r="320" spans="2:18" x14ac:dyDescent="0.3">
      <c r="B320" s="185">
        <v>45194</v>
      </c>
      <c r="C320" s="193">
        <v>83.308000000000007</v>
      </c>
      <c r="D320" s="194">
        <v>5.5129999999999999</v>
      </c>
      <c r="E320" s="195">
        <v>92.332999999999998</v>
      </c>
      <c r="F320" s="196">
        <v>4.8979999999999997</v>
      </c>
      <c r="G320" s="195">
        <v>96.537999999999997</v>
      </c>
      <c r="H320" s="196">
        <v>0.63</v>
      </c>
      <c r="I320" s="195">
        <v>78.6171875</v>
      </c>
      <c r="J320" s="196">
        <v>4.5490000000000004</v>
      </c>
      <c r="K320" s="197">
        <v>73.748000000000005</v>
      </c>
      <c r="L320" s="198">
        <v>85.218999999999994</v>
      </c>
      <c r="M320" s="199">
        <v>1784.2</v>
      </c>
      <c r="N320" s="199">
        <v>4337.3999999999996</v>
      </c>
      <c r="O320" s="198">
        <v>89.68</v>
      </c>
      <c r="P320" s="199">
        <v>148.88</v>
      </c>
      <c r="Q320" s="198">
        <v>0.94399999999999995</v>
      </c>
      <c r="R320" s="17">
        <v>0.81889999999999996</v>
      </c>
    </row>
    <row r="321" spans="2:18" x14ac:dyDescent="0.3">
      <c r="B321" s="185">
        <v>45191</v>
      </c>
      <c r="C321" s="193">
        <v>83.89</v>
      </c>
      <c r="D321" s="194">
        <v>5.4160000000000004</v>
      </c>
      <c r="E321" s="195">
        <v>92.494</v>
      </c>
      <c r="F321" s="196">
        <v>4.8529999999999998</v>
      </c>
      <c r="G321" s="195">
        <v>96.513999999999996</v>
      </c>
      <c r="H321" s="196">
        <v>0.63300000000000001</v>
      </c>
      <c r="I321" s="195">
        <v>79.1640625</v>
      </c>
      <c r="J321" s="196">
        <v>4.4550000000000001</v>
      </c>
      <c r="K321" s="197">
        <v>74.150999999999996</v>
      </c>
      <c r="L321" s="198">
        <v>85.65</v>
      </c>
      <c r="M321" s="199">
        <v>1776.5</v>
      </c>
      <c r="N321" s="199">
        <v>4320.1000000000004</v>
      </c>
      <c r="O321" s="198">
        <v>90.03</v>
      </c>
      <c r="P321" s="199">
        <v>148.37</v>
      </c>
      <c r="Q321" s="198">
        <v>0.93869999999999998</v>
      </c>
      <c r="R321" s="17">
        <v>0.81699999999999995</v>
      </c>
    </row>
    <row r="322" spans="2:18" x14ac:dyDescent="0.3">
      <c r="B322" s="185">
        <v>45190</v>
      </c>
      <c r="C322" s="193">
        <v>83.344999999999999</v>
      </c>
      <c r="D322" s="194">
        <v>5.5060000000000002</v>
      </c>
      <c r="E322" s="195">
        <v>92.251000000000005</v>
      </c>
      <c r="F322" s="196">
        <v>4.9180000000000001</v>
      </c>
      <c r="G322" s="195">
        <v>96.495000000000005</v>
      </c>
      <c r="H322" s="196">
        <v>0.63500000000000001</v>
      </c>
      <c r="I322" s="195">
        <v>78.7734375</v>
      </c>
      <c r="J322" s="196">
        <v>4.5179999999999998</v>
      </c>
      <c r="K322" s="197">
        <v>73.724000000000004</v>
      </c>
      <c r="L322" s="198">
        <v>85.997</v>
      </c>
      <c r="M322" s="199">
        <v>1781.8</v>
      </c>
      <c r="N322" s="199">
        <v>4330</v>
      </c>
      <c r="O322" s="198">
        <v>89.63</v>
      </c>
      <c r="P322" s="199">
        <v>147.59</v>
      </c>
      <c r="Q322" s="198">
        <v>0.93799999999999994</v>
      </c>
      <c r="R322" s="17">
        <v>0.81320000000000003</v>
      </c>
    </row>
    <row r="323" spans="2:18" x14ac:dyDescent="0.3">
      <c r="B323" s="185">
        <v>45189</v>
      </c>
      <c r="C323" s="193">
        <v>83.894000000000005</v>
      </c>
      <c r="D323" s="194">
        <v>5.4119999999999999</v>
      </c>
      <c r="E323" s="195">
        <v>92.382999999999996</v>
      </c>
      <c r="F323" s="196">
        <v>4.8780000000000001</v>
      </c>
      <c r="G323" s="195">
        <v>96.594999999999999</v>
      </c>
      <c r="H323" s="196">
        <v>0.622</v>
      </c>
      <c r="I323" s="195">
        <v>79.2421875</v>
      </c>
      <c r="J323" s="196">
        <v>4.4379999999999997</v>
      </c>
      <c r="K323" s="197">
        <v>74.177000000000007</v>
      </c>
      <c r="L323" s="198">
        <v>86.581999999999994</v>
      </c>
      <c r="M323" s="199">
        <v>1810.1</v>
      </c>
      <c r="N323" s="199">
        <v>4402.2</v>
      </c>
      <c r="O323" s="198">
        <v>90.28</v>
      </c>
      <c r="P323" s="199">
        <v>148.34</v>
      </c>
      <c r="Q323" s="198">
        <v>0.93799999999999994</v>
      </c>
      <c r="R323" s="17">
        <v>0.81010000000000004</v>
      </c>
    </row>
    <row r="324" spans="2:18" x14ac:dyDescent="0.3">
      <c r="B324" s="185">
        <v>45188</v>
      </c>
      <c r="C324" s="193">
        <v>84.156999999999996</v>
      </c>
      <c r="D324" s="194">
        <v>5.3680000000000003</v>
      </c>
      <c r="E324" s="195">
        <v>92.649000000000001</v>
      </c>
      <c r="F324" s="196">
        <v>4.8049999999999997</v>
      </c>
      <c r="G324" s="195">
        <v>96.649000000000001</v>
      </c>
      <c r="H324" s="196">
        <v>0.61499999999999999</v>
      </c>
      <c r="I324" s="195">
        <v>79.5703125</v>
      </c>
      <c r="J324" s="196">
        <v>4.3819999999999997</v>
      </c>
      <c r="K324" s="197">
        <v>73.415999999999997</v>
      </c>
      <c r="L324" s="198">
        <v>86.132999999999996</v>
      </c>
      <c r="M324" s="199">
        <v>1826.5</v>
      </c>
      <c r="N324" s="199">
        <v>4444</v>
      </c>
      <c r="O324" s="198">
        <v>91.2</v>
      </c>
      <c r="P324" s="199">
        <v>147.86000000000001</v>
      </c>
      <c r="Q324" s="198">
        <v>0.93640000000000001</v>
      </c>
      <c r="R324" s="17">
        <v>0.80689999999999995</v>
      </c>
    </row>
    <row r="325" spans="2:18" x14ac:dyDescent="0.3">
      <c r="B325" s="185">
        <v>45187</v>
      </c>
      <c r="C325" s="193">
        <v>84.539000000000001</v>
      </c>
      <c r="D325" s="194">
        <v>5.3049999999999997</v>
      </c>
      <c r="E325" s="195">
        <v>92.849000000000004</v>
      </c>
      <c r="F325" s="196">
        <v>4.75</v>
      </c>
      <c r="G325" s="195">
        <v>96.695999999999998</v>
      </c>
      <c r="H325" s="196">
        <v>0.60899999999999999</v>
      </c>
      <c r="I325" s="195">
        <v>79.9140625</v>
      </c>
      <c r="J325" s="196">
        <v>4.3239999999999998</v>
      </c>
      <c r="K325" s="197">
        <v>73.135000000000005</v>
      </c>
      <c r="L325" s="198">
        <v>86.156999999999996</v>
      </c>
      <c r="M325" s="199">
        <v>1834.3</v>
      </c>
      <c r="N325" s="199">
        <v>4453.5</v>
      </c>
      <c r="O325" s="198">
        <v>91.48</v>
      </c>
      <c r="P325" s="199">
        <v>147.61000000000001</v>
      </c>
      <c r="Q325" s="198">
        <v>0.93530000000000002</v>
      </c>
      <c r="R325" s="17">
        <v>0.8075</v>
      </c>
    </row>
    <row r="326" spans="2:18" x14ac:dyDescent="0.3">
      <c r="B326" s="185">
        <v>45184</v>
      </c>
      <c r="C326" s="193">
        <v>84.388000000000005</v>
      </c>
      <c r="D326" s="194">
        <v>5.3289999999999997</v>
      </c>
      <c r="E326" s="195">
        <v>92.808000000000007</v>
      </c>
      <c r="F326" s="196">
        <v>4.76</v>
      </c>
      <c r="G326" s="195">
        <v>96.694999999999993</v>
      </c>
      <c r="H326" s="196">
        <v>0.60899999999999999</v>
      </c>
      <c r="I326" s="195">
        <v>79.734375</v>
      </c>
      <c r="J326" s="196">
        <v>4.3529999999999998</v>
      </c>
      <c r="K326" s="197">
        <v>73.289000000000001</v>
      </c>
      <c r="L326" s="198">
        <v>86.497</v>
      </c>
      <c r="M326" s="199">
        <v>1847</v>
      </c>
      <c r="N326" s="199">
        <v>4450.3</v>
      </c>
      <c r="O326" s="198">
        <v>90.77</v>
      </c>
      <c r="P326" s="199">
        <v>147.85</v>
      </c>
      <c r="Q326" s="198">
        <v>0.93830000000000002</v>
      </c>
      <c r="R326" s="17">
        <v>0.8075</v>
      </c>
    </row>
    <row r="327" spans="2:18" x14ac:dyDescent="0.3">
      <c r="B327" s="185">
        <v>45183</v>
      </c>
      <c r="C327" s="193">
        <v>84.656999999999996</v>
      </c>
      <c r="D327" s="194">
        <v>5.2839999999999998</v>
      </c>
      <c r="E327" s="195">
        <v>92.944999999999993</v>
      </c>
      <c r="F327" s="196">
        <v>4.7220000000000004</v>
      </c>
      <c r="G327" s="195">
        <v>96.644000000000005</v>
      </c>
      <c r="H327" s="196">
        <v>0.61499999999999999</v>
      </c>
      <c r="I327" s="195">
        <v>79.9921875</v>
      </c>
      <c r="J327" s="196">
        <v>4.3070000000000004</v>
      </c>
      <c r="K327" s="197">
        <v>73.715999999999994</v>
      </c>
      <c r="L327" s="198">
        <v>87.314999999999998</v>
      </c>
      <c r="M327" s="199">
        <v>1866.6</v>
      </c>
      <c r="N327" s="199">
        <v>4505.1000000000004</v>
      </c>
      <c r="O327" s="198">
        <v>90.16</v>
      </c>
      <c r="P327" s="199">
        <v>147.47</v>
      </c>
      <c r="Q327" s="198">
        <v>0.93959999999999999</v>
      </c>
      <c r="R327" s="17">
        <v>0.80589999999999995</v>
      </c>
    </row>
    <row r="328" spans="2:18" x14ac:dyDescent="0.3">
      <c r="B328" s="185">
        <v>45182</v>
      </c>
      <c r="C328" s="193">
        <v>84.846000000000004</v>
      </c>
      <c r="D328" s="194">
        <v>5.2510000000000003</v>
      </c>
      <c r="E328" s="195">
        <v>93.022999999999996</v>
      </c>
      <c r="F328" s="196">
        <v>4.6970000000000001</v>
      </c>
      <c r="G328" s="195">
        <v>96.619</v>
      </c>
      <c r="H328" s="196">
        <v>0.61799999999999999</v>
      </c>
      <c r="I328" s="195">
        <v>80.2109375</v>
      </c>
      <c r="J328" s="196">
        <v>4.2699999999999996</v>
      </c>
      <c r="K328" s="197">
        <v>73.325999999999993</v>
      </c>
      <c r="L328" s="198">
        <v>86.575000000000003</v>
      </c>
      <c r="M328" s="199">
        <v>1840.8</v>
      </c>
      <c r="N328" s="199">
        <v>4467.3999999999996</v>
      </c>
      <c r="O328" s="198">
        <v>88.52</v>
      </c>
      <c r="P328" s="199">
        <v>147.46</v>
      </c>
      <c r="Q328" s="198">
        <v>0.93200000000000005</v>
      </c>
      <c r="R328" s="17">
        <v>0.80059999999999998</v>
      </c>
    </row>
    <row r="329" spans="2:18" x14ac:dyDescent="0.3">
      <c r="B329" s="185">
        <v>45181</v>
      </c>
      <c r="C329" s="193">
        <v>84.659000000000006</v>
      </c>
      <c r="D329" s="194">
        <v>5.2809999999999997</v>
      </c>
      <c r="E329" s="195">
        <v>92.938000000000002</v>
      </c>
      <c r="F329" s="196">
        <v>4.7190000000000003</v>
      </c>
      <c r="G329" s="195">
        <v>96.656999999999996</v>
      </c>
      <c r="H329" s="196">
        <v>0.61299999999999999</v>
      </c>
      <c r="I329" s="195">
        <v>80.0078125</v>
      </c>
      <c r="J329" s="196">
        <v>4.3029999999999999</v>
      </c>
      <c r="K329" s="197">
        <v>72.92</v>
      </c>
      <c r="L329" s="198">
        <v>86.900999999999996</v>
      </c>
      <c r="M329" s="199">
        <v>1855.3</v>
      </c>
      <c r="N329" s="199">
        <v>4461.8999999999996</v>
      </c>
      <c r="O329" s="198">
        <v>88.84</v>
      </c>
      <c r="P329" s="199">
        <v>147.08000000000001</v>
      </c>
      <c r="Q329" s="198">
        <v>0.92989999999999995</v>
      </c>
      <c r="R329" s="17">
        <v>0.80059999999999998</v>
      </c>
    </row>
    <row r="330" spans="2:18" x14ac:dyDescent="0.3">
      <c r="B330" s="185">
        <v>45180</v>
      </c>
      <c r="C330" s="193">
        <v>84.632999999999996</v>
      </c>
      <c r="D330" s="194">
        <v>5.2839999999999998</v>
      </c>
      <c r="E330" s="195">
        <v>93.088999999999999</v>
      </c>
      <c r="F330" s="196">
        <v>4.6779999999999999</v>
      </c>
      <c r="G330" s="195">
        <v>96.718999999999994</v>
      </c>
      <c r="H330" s="196">
        <v>0.60499999999999998</v>
      </c>
      <c r="I330" s="195">
        <v>79.96875</v>
      </c>
      <c r="J330" s="196">
        <v>4.3079999999999998</v>
      </c>
      <c r="K330" s="197">
        <v>72.605999999999995</v>
      </c>
      <c r="L330" s="198">
        <v>86.942999999999998</v>
      </c>
      <c r="M330" s="199">
        <v>1855.1</v>
      </c>
      <c r="N330" s="199">
        <v>4487.5</v>
      </c>
      <c r="O330" s="198">
        <v>87.29</v>
      </c>
      <c r="P330" s="199">
        <v>146.59</v>
      </c>
      <c r="Q330" s="198">
        <v>0.93020000000000003</v>
      </c>
      <c r="R330" s="17">
        <v>0.7994</v>
      </c>
    </row>
    <row r="331" spans="2:18" x14ac:dyDescent="0.3">
      <c r="B331" s="185">
        <v>45177</v>
      </c>
      <c r="C331" s="193">
        <v>84.757999999999996</v>
      </c>
      <c r="D331" s="194">
        <v>5.2629999999999999</v>
      </c>
      <c r="E331" s="195">
        <v>93.128</v>
      </c>
      <c r="F331" s="196">
        <v>4.6660000000000004</v>
      </c>
      <c r="G331" s="195">
        <v>97.150999999999996</v>
      </c>
      <c r="H331" s="196">
        <v>0.55000000000000004</v>
      </c>
      <c r="I331" s="195">
        <v>80.09375</v>
      </c>
      <c r="J331" s="196">
        <v>4.2869999999999999</v>
      </c>
      <c r="K331" s="197">
        <v>72.864000000000004</v>
      </c>
      <c r="L331" s="198">
        <v>87.277000000000001</v>
      </c>
      <c r="M331" s="199">
        <v>1851.5</v>
      </c>
      <c r="N331" s="199">
        <v>4457.5</v>
      </c>
      <c r="O331" s="198">
        <v>87.51</v>
      </c>
      <c r="P331" s="199">
        <v>147.83000000000001</v>
      </c>
      <c r="Q331" s="198">
        <v>0.93459999999999999</v>
      </c>
      <c r="R331" s="17">
        <v>0.80200000000000005</v>
      </c>
    </row>
    <row r="332" spans="2:18" x14ac:dyDescent="0.3">
      <c r="B332" s="185">
        <v>45176</v>
      </c>
      <c r="C332" s="193">
        <v>84.816000000000003</v>
      </c>
      <c r="D332" s="194">
        <v>5.2530000000000001</v>
      </c>
      <c r="E332" s="195">
        <v>93.210999999999999</v>
      </c>
      <c r="F332" s="196">
        <v>4.6429999999999998</v>
      </c>
      <c r="G332" s="195">
        <v>97.117000000000004</v>
      </c>
      <c r="H332" s="196">
        <v>0.55400000000000005</v>
      </c>
      <c r="I332" s="195">
        <v>80.203125</v>
      </c>
      <c r="J332" s="196">
        <v>4.266</v>
      </c>
      <c r="K332" s="197">
        <v>72.643000000000001</v>
      </c>
      <c r="L332" s="198">
        <v>87.32</v>
      </c>
      <c r="M332" s="199">
        <v>1855.8</v>
      </c>
      <c r="N332" s="199">
        <v>4451.1000000000004</v>
      </c>
      <c r="O332" s="198">
        <v>86.87</v>
      </c>
      <c r="P332" s="199">
        <v>147.30000000000001</v>
      </c>
      <c r="Q332" s="198">
        <v>0.93489999999999995</v>
      </c>
      <c r="R332" s="17">
        <v>0.80179999999999996</v>
      </c>
    </row>
    <row r="333" spans="2:18" x14ac:dyDescent="0.3">
      <c r="B333" s="185">
        <v>45175</v>
      </c>
      <c r="C333" s="193">
        <v>84.665999999999997</v>
      </c>
      <c r="D333" s="194">
        <v>5.2759999999999998</v>
      </c>
      <c r="E333" s="195">
        <v>93.058000000000007</v>
      </c>
      <c r="F333" s="196">
        <v>4.68</v>
      </c>
      <c r="G333" s="195">
        <v>97.138999999999996</v>
      </c>
      <c r="H333" s="196">
        <v>0.55100000000000005</v>
      </c>
      <c r="I333" s="195">
        <v>79.96875</v>
      </c>
      <c r="J333" s="196">
        <v>4.3040000000000003</v>
      </c>
      <c r="K333" s="197">
        <v>72.177999999999997</v>
      </c>
      <c r="L333" s="198">
        <v>86.870999999999995</v>
      </c>
      <c r="M333" s="199">
        <v>1874.3</v>
      </c>
      <c r="N333" s="199">
        <v>4465.5</v>
      </c>
      <c r="O333" s="198">
        <v>87.54</v>
      </c>
      <c r="P333" s="199">
        <v>147.66</v>
      </c>
      <c r="Q333" s="198">
        <v>0.93220000000000003</v>
      </c>
      <c r="R333" s="17">
        <v>0.79949999999999999</v>
      </c>
    </row>
    <row r="334" spans="2:18" x14ac:dyDescent="0.3">
      <c r="B334" s="185">
        <v>45174</v>
      </c>
      <c r="C334" s="193">
        <v>84.811999999999998</v>
      </c>
      <c r="D334" s="194">
        <v>5.2510000000000003</v>
      </c>
      <c r="E334" s="195">
        <v>93.251999999999995</v>
      </c>
      <c r="F334" s="196">
        <v>4.6280000000000001</v>
      </c>
      <c r="G334" s="195">
        <v>97.162000000000006</v>
      </c>
      <c r="H334" s="196">
        <v>0.54800000000000004</v>
      </c>
      <c r="I334" s="195">
        <v>80.1015625</v>
      </c>
      <c r="J334" s="196">
        <v>4.2809999999999997</v>
      </c>
      <c r="K334" s="197">
        <v>72.213999999999999</v>
      </c>
      <c r="L334" s="198">
        <v>87.29</v>
      </c>
      <c r="M334" s="199">
        <v>1880.5</v>
      </c>
      <c r="N334" s="199">
        <v>4496.8</v>
      </c>
      <c r="O334" s="198">
        <v>86.69</v>
      </c>
      <c r="P334" s="199">
        <v>147.72</v>
      </c>
      <c r="Q334" s="198">
        <v>0.93259999999999998</v>
      </c>
      <c r="R334" s="17">
        <v>0.79590000000000005</v>
      </c>
    </row>
    <row r="335" spans="2:18" x14ac:dyDescent="0.3">
      <c r="B335" s="185">
        <v>45170</v>
      </c>
      <c r="C335" s="193">
        <v>85.331000000000003</v>
      </c>
      <c r="D335" s="194">
        <v>5.1660000000000004</v>
      </c>
      <c r="E335" s="195">
        <v>93.56</v>
      </c>
      <c r="F335" s="196">
        <v>4.5449999999999999</v>
      </c>
      <c r="G335" s="195">
        <v>97.391000000000005</v>
      </c>
      <c r="H335" s="196">
        <v>0.51900000000000002</v>
      </c>
      <c r="I335" s="195">
        <v>80.6015625</v>
      </c>
      <c r="J335" s="196">
        <v>4.1970000000000001</v>
      </c>
      <c r="K335" s="197">
        <v>72.739999999999995</v>
      </c>
      <c r="L335" s="198">
        <v>88.006</v>
      </c>
      <c r="M335" s="199">
        <v>1920.8</v>
      </c>
      <c r="N335" s="199">
        <v>4515.8</v>
      </c>
      <c r="O335" s="198">
        <v>85.55</v>
      </c>
      <c r="P335" s="199">
        <v>146.22</v>
      </c>
      <c r="Q335" s="198">
        <v>0.92769999999999997</v>
      </c>
      <c r="R335" s="17">
        <v>0.79430000000000001</v>
      </c>
    </row>
    <row r="336" spans="2:18" x14ac:dyDescent="0.3">
      <c r="B336" s="185">
        <v>45169</v>
      </c>
      <c r="C336" s="193">
        <v>85.787999999999997</v>
      </c>
      <c r="D336" s="194">
        <v>5.0919999999999996</v>
      </c>
      <c r="E336" s="195">
        <v>93.694000000000003</v>
      </c>
      <c r="F336" s="196">
        <v>4.508</v>
      </c>
      <c r="G336" s="195">
        <v>97.260999999999996</v>
      </c>
      <c r="H336" s="196">
        <v>0.53500000000000003</v>
      </c>
      <c r="I336" s="195">
        <v>80.9765625</v>
      </c>
      <c r="J336" s="196">
        <v>4.1319999999999997</v>
      </c>
      <c r="K336" s="197">
        <v>73.072000000000003</v>
      </c>
      <c r="L336" s="198">
        <v>88.811000000000007</v>
      </c>
      <c r="M336" s="199">
        <v>1899.7</v>
      </c>
      <c r="N336" s="199">
        <v>4507.7</v>
      </c>
      <c r="O336" s="198">
        <v>83.63</v>
      </c>
      <c r="P336" s="199">
        <v>145.54</v>
      </c>
      <c r="Q336" s="198">
        <v>0.92220000000000002</v>
      </c>
      <c r="R336" s="17">
        <v>0.78900000000000003</v>
      </c>
    </row>
    <row r="337" spans="2:18" x14ac:dyDescent="0.3">
      <c r="B337" s="185">
        <v>45168</v>
      </c>
      <c r="C337" s="193">
        <v>85.677000000000007</v>
      </c>
      <c r="D337" s="194">
        <v>5.1070000000000002</v>
      </c>
      <c r="E337" s="195">
        <v>93.652000000000001</v>
      </c>
      <c r="F337" s="196">
        <v>4.5149999999999997</v>
      </c>
      <c r="G337" s="195">
        <v>97.221000000000004</v>
      </c>
      <c r="H337" s="196">
        <v>0.54</v>
      </c>
      <c r="I337" s="195">
        <v>80.9296875</v>
      </c>
      <c r="J337" s="196">
        <v>4.1390000000000002</v>
      </c>
      <c r="K337" s="197">
        <v>72.738</v>
      </c>
      <c r="L337" s="198">
        <v>88.262</v>
      </c>
      <c r="M337" s="199">
        <v>1903.2</v>
      </c>
      <c r="N337" s="199">
        <v>4514.8999999999996</v>
      </c>
      <c r="O337" s="198">
        <v>81.63</v>
      </c>
      <c r="P337" s="199">
        <v>146.24</v>
      </c>
      <c r="Q337" s="198">
        <v>0.91549999999999998</v>
      </c>
      <c r="R337" s="17">
        <v>0.78610000000000002</v>
      </c>
    </row>
    <row r="338" spans="2:18" x14ac:dyDescent="0.3">
      <c r="B338" s="185">
        <v>45167</v>
      </c>
      <c r="C338" s="193">
        <v>85.573999999999998</v>
      </c>
      <c r="D338" s="194">
        <v>5.1239999999999997</v>
      </c>
      <c r="E338" s="195">
        <v>93.537000000000006</v>
      </c>
      <c r="F338" s="196">
        <v>4.5460000000000003</v>
      </c>
      <c r="G338" s="195">
        <v>97.22</v>
      </c>
      <c r="H338" s="196">
        <v>0.54</v>
      </c>
      <c r="I338" s="195">
        <v>80.8828125</v>
      </c>
      <c r="J338" s="196">
        <v>4.1459999999999999</v>
      </c>
      <c r="K338" s="197">
        <v>72.728999999999999</v>
      </c>
      <c r="L338" s="198">
        <v>88.569000000000003</v>
      </c>
      <c r="M338" s="199">
        <v>1895.5</v>
      </c>
      <c r="N338" s="199">
        <v>4497.6000000000004</v>
      </c>
      <c r="O338" s="198">
        <v>81.16</v>
      </c>
      <c r="P338" s="199">
        <v>145.88</v>
      </c>
      <c r="Q338" s="198">
        <v>0.91910000000000003</v>
      </c>
      <c r="R338" s="17">
        <v>0.79090000000000005</v>
      </c>
    </row>
    <row r="339" spans="2:18" x14ac:dyDescent="0.3">
      <c r="B339" s="185">
        <v>45166</v>
      </c>
      <c r="C339" s="193">
        <v>85.033000000000001</v>
      </c>
      <c r="D339" s="194">
        <v>5.2110000000000003</v>
      </c>
      <c r="E339" s="195">
        <v>93.143000000000001</v>
      </c>
      <c r="F339" s="196">
        <v>4.649</v>
      </c>
      <c r="G339" s="195">
        <v>97.108000000000004</v>
      </c>
      <c r="H339" s="196">
        <v>0.55400000000000005</v>
      </c>
      <c r="I339" s="195">
        <v>80.328125</v>
      </c>
      <c r="J339" s="196">
        <v>4.2359999999999998</v>
      </c>
      <c r="K339" s="197">
        <f>(K338+K340)/2</f>
        <v>72.657499999999999</v>
      </c>
      <c r="L339" s="198">
        <v>88.073999999999998</v>
      </c>
      <c r="M339" s="199">
        <v>1869</v>
      </c>
      <c r="N339" s="199">
        <v>4433.3</v>
      </c>
      <c r="O339" s="198">
        <v>80.099999999999994</v>
      </c>
      <c r="P339" s="199">
        <v>146.54</v>
      </c>
      <c r="Q339" s="198">
        <v>0.92430000000000001</v>
      </c>
      <c r="R339" s="17">
        <v>0.79349999999999998</v>
      </c>
    </row>
    <row r="340" spans="2:18" x14ac:dyDescent="0.3">
      <c r="B340" s="185">
        <v>45163</v>
      </c>
      <c r="C340" s="193">
        <v>84.733000000000004</v>
      </c>
      <c r="D340" s="194">
        <v>5.2590000000000003</v>
      </c>
      <c r="E340" s="195">
        <v>92.994</v>
      </c>
      <c r="F340" s="196">
        <v>4.6879999999999997</v>
      </c>
      <c r="G340" s="195">
        <v>97.114999999999995</v>
      </c>
      <c r="H340" s="196">
        <v>0.55300000000000005</v>
      </c>
      <c r="I340" s="195">
        <v>80.1171875</v>
      </c>
      <c r="J340" s="196">
        <v>4.2699999999999996</v>
      </c>
      <c r="K340" s="197">
        <v>72.585999999999999</v>
      </c>
      <c r="L340" s="198">
        <v>87.94</v>
      </c>
      <c r="M340" s="199">
        <v>1853.6</v>
      </c>
      <c r="N340" s="199">
        <v>4405.7</v>
      </c>
      <c r="O340" s="198">
        <v>79.83</v>
      </c>
      <c r="P340" s="199">
        <v>146.44</v>
      </c>
      <c r="Q340" s="198">
        <v>0.92630000000000001</v>
      </c>
      <c r="R340" s="17">
        <v>0.79500000000000004</v>
      </c>
    </row>
    <row r="341" spans="2:18" x14ac:dyDescent="0.3">
      <c r="B341" s="185">
        <v>45162</v>
      </c>
      <c r="C341" s="193">
        <v>84.680999999999997</v>
      </c>
      <c r="D341" s="194">
        <v>5.2670000000000003</v>
      </c>
      <c r="E341" s="195">
        <v>93.063000000000002</v>
      </c>
      <c r="F341" s="196">
        <v>4.6689999999999996</v>
      </c>
      <c r="G341" s="195">
        <v>97.144000000000005</v>
      </c>
      <c r="H341" s="196">
        <v>0.54900000000000004</v>
      </c>
      <c r="I341" s="195">
        <v>80.1328125</v>
      </c>
      <c r="J341" s="196">
        <v>4.2649999999999997</v>
      </c>
      <c r="K341" s="197">
        <v>72.658000000000001</v>
      </c>
      <c r="L341" s="198">
        <v>88.417000000000002</v>
      </c>
      <c r="M341" s="199">
        <v>1846.3</v>
      </c>
      <c r="N341" s="199">
        <v>4376.3</v>
      </c>
      <c r="O341" s="198">
        <v>79.05</v>
      </c>
      <c r="P341" s="199">
        <v>145.83000000000001</v>
      </c>
      <c r="Q341" s="198">
        <v>0.92500000000000004</v>
      </c>
      <c r="R341" s="17">
        <v>0.79349999999999998</v>
      </c>
    </row>
    <row r="342" spans="2:18" x14ac:dyDescent="0.3">
      <c r="B342" s="185">
        <v>45161</v>
      </c>
      <c r="C342" s="193">
        <v>84.813999999999993</v>
      </c>
      <c r="D342" s="194">
        <v>5.2430000000000003</v>
      </c>
      <c r="E342" s="195">
        <v>93.201999999999998</v>
      </c>
      <c r="F342" s="196">
        <v>4.6289999999999996</v>
      </c>
      <c r="G342" s="195">
        <v>96.968000000000004</v>
      </c>
      <c r="H342" s="196">
        <v>0.57099999999999995</v>
      </c>
      <c r="I342" s="195">
        <v>80.3984375</v>
      </c>
      <c r="J342" s="196">
        <v>4.22</v>
      </c>
      <c r="K342" s="197">
        <v>72.406999999999996</v>
      </c>
      <c r="L342" s="198">
        <v>88.480999999999995</v>
      </c>
      <c r="M342" s="199">
        <v>1870</v>
      </c>
      <c r="N342" s="199">
        <v>4436</v>
      </c>
      <c r="O342" s="198">
        <v>78.89</v>
      </c>
      <c r="P342" s="199">
        <v>144.84</v>
      </c>
      <c r="Q342" s="198">
        <v>0.92049999999999998</v>
      </c>
      <c r="R342" s="17">
        <v>0.78569999999999995</v>
      </c>
    </row>
    <row r="343" spans="2:18" x14ac:dyDescent="0.3">
      <c r="B343" s="185">
        <v>45160</v>
      </c>
      <c r="C343" s="193">
        <v>83.968000000000004</v>
      </c>
      <c r="D343" s="194">
        <v>5.3810000000000002</v>
      </c>
      <c r="E343" s="195">
        <v>92.760999999999996</v>
      </c>
      <c r="F343" s="196">
        <v>4.7450000000000001</v>
      </c>
      <c r="G343" s="195">
        <v>97.007000000000005</v>
      </c>
      <c r="H343" s="196">
        <v>0.56599999999999995</v>
      </c>
      <c r="I343" s="195">
        <v>79.59375</v>
      </c>
      <c r="J343" s="196">
        <v>4.3520000000000003</v>
      </c>
      <c r="K343" s="197">
        <v>71.421999999999997</v>
      </c>
      <c r="L343" s="198">
        <v>87.528999999999996</v>
      </c>
      <c r="M343" s="199">
        <v>1850.8</v>
      </c>
      <c r="N343" s="199">
        <v>4387.6000000000004</v>
      </c>
      <c r="O343" s="198">
        <v>80.349999999999994</v>
      </c>
      <c r="P343" s="199">
        <v>145.88999999999999</v>
      </c>
      <c r="Q343" s="198">
        <v>0.92200000000000004</v>
      </c>
      <c r="R343" s="17">
        <v>0.78539999999999999</v>
      </c>
    </row>
    <row r="344" spans="2:18" x14ac:dyDescent="0.3">
      <c r="B344" s="185">
        <v>45159</v>
      </c>
      <c r="C344" s="193">
        <v>83.861999999999995</v>
      </c>
      <c r="D344" s="194">
        <v>5.3979999999999997</v>
      </c>
      <c r="E344" s="195">
        <v>92.783000000000001</v>
      </c>
      <c r="F344" s="196">
        <v>4.7380000000000004</v>
      </c>
      <c r="G344" s="195">
        <v>97.078000000000003</v>
      </c>
      <c r="H344" s="196">
        <v>0.55700000000000005</v>
      </c>
      <c r="I344" s="195">
        <v>79.5390625</v>
      </c>
      <c r="J344" s="196">
        <v>4.3600000000000003</v>
      </c>
      <c r="K344" s="197">
        <v>70.968999999999994</v>
      </c>
      <c r="L344" s="198">
        <v>86.884</v>
      </c>
      <c r="M344" s="199">
        <v>1856</v>
      </c>
      <c r="N344" s="199">
        <v>4399.8</v>
      </c>
      <c r="O344" s="198">
        <v>80.72</v>
      </c>
      <c r="P344" s="199">
        <v>146.22</v>
      </c>
      <c r="Q344" s="198">
        <v>0.91779999999999995</v>
      </c>
      <c r="R344" s="17">
        <v>0.78390000000000004</v>
      </c>
    </row>
    <row r="345" spans="2:18" x14ac:dyDescent="0.3">
      <c r="B345" s="185">
        <v>45156</v>
      </c>
      <c r="C345" s="193">
        <v>84.305999999999997</v>
      </c>
      <c r="D345" s="194">
        <v>5.3239999999999998</v>
      </c>
      <c r="E345" s="195">
        <v>93.081000000000003</v>
      </c>
      <c r="F345" s="196">
        <v>4.6580000000000004</v>
      </c>
      <c r="G345" s="195">
        <v>97.164000000000001</v>
      </c>
      <c r="H345" s="196">
        <v>0.54600000000000004</v>
      </c>
      <c r="I345" s="195">
        <v>80.0546875</v>
      </c>
      <c r="J345" s="196">
        <v>4.274</v>
      </c>
      <c r="K345" s="197">
        <v>71.260000000000005</v>
      </c>
      <c r="L345" s="198">
        <v>87.391000000000005</v>
      </c>
      <c r="M345" s="199">
        <v>1859.4</v>
      </c>
      <c r="N345" s="199">
        <v>4369.7</v>
      </c>
      <c r="O345" s="198">
        <v>81.25</v>
      </c>
      <c r="P345" s="199">
        <v>145.38999999999999</v>
      </c>
      <c r="Q345" s="198">
        <v>0.91969999999999996</v>
      </c>
      <c r="R345" s="17">
        <v>0.7853</v>
      </c>
    </row>
    <row r="346" spans="2:18" x14ac:dyDescent="0.3">
      <c r="B346" s="185">
        <v>45155</v>
      </c>
      <c r="C346" s="193">
        <v>84.218999999999994</v>
      </c>
      <c r="D346" s="194">
        <v>5.3380000000000001</v>
      </c>
      <c r="E346" s="195">
        <v>93.025999999999996</v>
      </c>
      <c r="F346" s="196">
        <v>4.6710000000000003</v>
      </c>
      <c r="G346" s="195">
        <v>97.066000000000003</v>
      </c>
      <c r="H346" s="196">
        <v>0.55800000000000005</v>
      </c>
      <c r="I346" s="195">
        <v>79.8984375</v>
      </c>
      <c r="J346" s="196">
        <v>4.2969999999999997</v>
      </c>
      <c r="K346" s="197">
        <v>70.861000000000004</v>
      </c>
      <c r="L346" s="198">
        <v>86.777000000000001</v>
      </c>
      <c r="M346" s="199">
        <v>1850.1</v>
      </c>
      <c r="N346" s="199">
        <v>4370.3999999999996</v>
      </c>
      <c r="O346" s="198">
        <v>80.39</v>
      </c>
      <c r="P346" s="199">
        <v>145.84</v>
      </c>
      <c r="Q346" s="198">
        <v>0.91979999999999995</v>
      </c>
      <c r="R346" s="17">
        <v>0.78449999999999998</v>
      </c>
    </row>
    <row r="347" spans="2:18" x14ac:dyDescent="0.3">
      <c r="B347" s="185">
        <v>45154</v>
      </c>
      <c r="C347" s="193">
        <v>84.403999999999996</v>
      </c>
      <c r="D347" s="194">
        <v>5.306</v>
      </c>
      <c r="E347" s="195">
        <v>93.108999999999995</v>
      </c>
      <c r="F347" s="196">
        <v>4.6459999999999999</v>
      </c>
      <c r="G347" s="195">
        <v>97.216999999999999</v>
      </c>
      <c r="H347" s="196">
        <v>0.53900000000000003</v>
      </c>
      <c r="I347" s="195">
        <v>80.0390625</v>
      </c>
      <c r="J347" s="196">
        <v>4.2729999999999997</v>
      </c>
      <c r="K347" s="197">
        <v>71.403000000000006</v>
      </c>
      <c r="L347" s="198">
        <v>87.197000000000003</v>
      </c>
      <c r="M347" s="199">
        <v>1871.5</v>
      </c>
      <c r="N347" s="199">
        <v>4404.3</v>
      </c>
      <c r="O347" s="198">
        <v>79.38</v>
      </c>
      <c r="P347" s="199">
        <v>146.35</v>
      </c>
      <c r="Q347" s="198">
        <v>0.91920000000000002</v>
      </c>
      <c r="R347" s="17">
        <v>0.78549999999999998</v>
      </c>
    </row>
    <row r="348" spans="2:18" x14ac:dyDescent="0.3">
      <c r="B348" s="185">
        <v>45153</v>
      </c>
      <c r="C348" s="193">
        <v>84.599000000000004</v>
      </c>
      <c r="D348" s="194">
        <v>5.2729999999999997</v>
      </c>
      <c r="E348" s="195">
        <v>93.245000000000005</v>
      </c>
      <c r="F348" s="196">
        <v>4.609</v>
      </c>
      <c r="G348" s="195">
        <v>97.191999999999993</v>
      </c>
      <c r="H348" s="196">
        <v>0.54200000000000004</v>
      </c>
      <c r="I348" s="195">
        <v>80.2734375</v>
      </c>
      <c r="J348" s="196">
        <v>4.2329999999999997</v>
      </c>
      <c r="K348" s="197">
        <v>71.688999999999993</v>
      </c>
      <c r="L348" s="198">
        <v>87.17</v>
      </c>
      <c r="M348" s="199">
        <v>1895.8</v>
      </c>
      <c r="N348" s="199">
        <v>4437.8999999999996</v>
      </c>
      <c r="O348" s="198">
        <v>80.989999999999995</v>
      </c>
      <c r="P348" s="199">
        <v>145.57</v>
      </c>
      <c r="Q348" s="198">
        <v>0.91700000000000004</v>
      </c>
      <c r="R348" s="17">
        <v>0.78710000000000002</v>
      </c>
    </row>
    <row r="349" spans="2:18" x14ac:dyDescent="0.3">
      <c r="B349" s="185">
        <v>45152</v>
      </c>
      <c r="C349" s="193">
        <v>84.748999999999995</v>
      </c>
      <c r="D349" s="194">
        <v>5.2480000000000002</v>
      </c>
      <c r="E349" s="195">
        <v>93.393000000000001</v>
      </c>
      <c r="F349" s="196">
        <v>4.569</v>
      </c>
      <c r="G349" s="195">
        <v>97.319000000000003</v>
      </c>
      <c r="H349" s="196">
        <v>0.52600000000000002</v>
      </c>
      <c r="I349" s="195">
        <v>80.390625</v>
      </c>
      <c r="J349" s="196">
        <v>4.2130000000000001</v>
      </c>
      <c r="K349" s="197">
        <v>71.81</v>
      </c>
      <c r="L349" s="198">
        <v>87.682000000000002</v>
      </c>
      <c r="M349" s="199">
        <v>1920.5</v>
      </c>
      <c r="N349" s="199">
        <v>4489.7</v>
      </c>
      <c r="O349" s="198">
        <v>82.51</v>
      </c>
      <c r="P349" s="199">
        <v>145.56</v>
      </c>
      <c r="Q349" s="198">
        <v>0.91690000000000005</v>
      </c>
      <c r="R349" s="17">
        <v>0.78849999999999998</v>
      </c>
    </row>
    <row r="350" spans="2:18" x14ac:dyDescent="0.3">
      <c r="B350" s="185">
        <v>45149</v>
      </c>
      <c r="C350" s="193">
        <v>85.025000000000006</v>
      </c>
      <c r="D350" s="194">
        <v>5.2030000000000003</v>
      </c>
      <c r="E350" s="195">
        <v>93.62</v>
      </c>
      <c r="F350" s="196">
        <v>4.5090000000000003</v>
      </c>
      <c r="G350" s="195">
        <v>97.543000000000006</v>
      </c>
      <c r="H350" s="196">
        <v>0.498</v>
      </c>
      <c r="I350" s="195">
        <v>80.6640625</v>
      </c>
      <c r="J350" s="196">
        <v>4.1680000000000001</v>
      </c>
      <c r="K350" s="197">
        <v>72.02</v>
      </c>
      <c r="L350" s="198">
        <v>87.888000000000005</v>
      </c>
      <c r="M350" s="199">
        <v>1925.1</v>
      </c>
      <c r="N350" s="199">
        <v>4464.1000000000004</v>
      </c>
      <c r="O350" s="198">
        <v>83.19</v>
      </c>
      <c r="P350" s="199">
        <v>144.96</v>
      </c>
      <c r="Q350" s="198">
        <v>0.91339999999999999</v>
      </c>
      <c r="R350" s="17">
        <v>0.78759999999999997</v>
      </c>
    </row>
    <row r="351" spans="2:18" x14ac:dyDescent="0.3">
      <c r="B351" s="185">
        <v>45148</v>
      </c>
      <c r="C351" s="193">
        <v>85.376999999999995</v>
      </c>
      <c r="D351" s="194">
        <v>5.1459999999999999</v>
      </c>
      <c r="E351" s="195">
        <v>93.828000000000003</v>
      </c>
      <c r="F351" s="196">
        <v>4.4530000000000003</v>
      </c>
      <c r="G351" s="195">
        <v>97.543000000000006</v>
      </c>
      <c r="H351" s="196">
        <v>0.498</v>
      </c>
      <c r="I351" s="195">
        <v>80.9765625</v>
      </c>
      <c r="J351" s="196">
        <v>4.1139999999999999</v>
      </c>
      <c r="K351" s="197">
        <v>72.867999999999995</v>
      </c>
      <c r="L351" s="198">
        <v>88.628</v>
      </c>
      <c r="M351" s="199">
        <v>1922.6</v>
      </c>
      <c r="N351" s="199">
        <v>4468.8</v>
      </c>
      <c r="O351" s="198">
        <v>82.82</v>
      </c>
      <c r="P351" s="199">
        <v>144.75</v>
      </c>
      <c r="Q351" s="198">
        <v>0.91069999999999995</v>
      </c>
      <c r="R351" s="17">
        <v>0.78890000000000005</v>
      </c>
    </row>
    <row r="352" spans="2:18" x14ac:dyDescent="0.3">
      <c r="B352" s="185">
        <v>45147</v>
      </c>
      <c r="C352" s="193">
        <v>85.932000000000002</v>
      </c>
      <c r="D352" s="194">
        <v>5.0549999999999997</v>
      </c>
      <c r="E352" s="195">
        <v>94.2</v>
      </c>
      <c r="F352" s="196">
        <v>4.3540000000000001</v>
      </c>
      <c r="G352" s="195">
        <v>97.524000000000001</v>
      </c>
      <c r="H352" s="196">
        <v>0.5</v>
      </c>
      <c r="I352" s="195">
        <v>81.6171875</v>
      </c>
      <c r="J352" s="196">
        <v>4.01</v>
      </c>
      <c r="K352" s="197">
        <v>72.844999999999999</v>
      </c>
      <c r="L352" s="198">
        <v>88.614000000000004</v>
      </c>
      <c r="M352" s="199">
        <v>1930.8</v>
      </c>
      <c r="N352" s="199">
        <v>4467.7</v>
      </c>
      <c r="O352" s="198">
        <v>84.4</v>
      </c>
      <c r="P352" s="199">
        <v>143.72999999999999</v>
      </c>
      <c r="Q352" s="198">
        <v>0.91120000000000001</v>
      </c>
      <c r="R352" s="17">
        <v>0.78620000000000001</v>
      </c>
    </row>
    <row r="353" spans="2:18" x14ac:dyDescent="0.3">
      <c r="B353" s="185">
        <v>45146</v>
      </c>
      <c r="C353" s="193">
        <v>85.953999999999994</v>
      </c>
      <c r="D353" s="194">
        <v>5.0510000000000002</v>
      </c>
      <c r="E353" s="195">
        <v>94.381</v>
      </c>
      <c r="F353" s="196">
        <v>4.306</v>
      </c>
      <c r="G353" s="195">
        <v>97.29</v>
      </c>
      <c r="H353" s="196">
        <v>0.52900000000000003</v>
      </c>
      <c r="I353" s="195">
        <v>81.5859375</v>
      </c>
      <c r="J353" s="196">
        <v>4.0140000000000002</v>
      </c>
      <c r="K353" s="197">
        <v>72.778999999999996</v>
      </c>
      <c r="L353" s="198">
        <v>88.772999999999996</v>
      </c>
      <c r="M353" s="199">
        <v>1947.4</v>
      </c>
      <c r="N353" s="199">
        <v>4499.3999999999996</v>
      </c>
      <c r="O353" s="198">
        <v>82.92</v>
      </c>
      <c r="P353" s="199">
        <v>143.38</v>
      </c>
      <c r="Q353" s="198">
        <v>0.91269999999999996</v>
      </c>
      <c r="R353" s="17">
        <v>0.78439999999999999</v>
      </c>
    </row>
    <row r="354" spans="2:18" x14ac:dyDescent="0.3">
      <c r="B354" s="185">
        <v>45145</v>
      </c>
      <c r="C354" s="193">
        <v>85.632000000000005</v>
      </c>
      <c r="D354" s="194">
        <v>5.1020000000000003</v>
      </c>
      <c r="E354" s="195">
        <v>94.253</v>
      </c>
      <c r="F354" s="196">
        <v>4.3380000000000001</v>
      </c>
      <c r="G354" s="195">
        <v>97.153000000000006</v>
      </c>
      <c r="H354" s="196">
        <v>0.54600000000000004</v>
      </c>
      <c r="I354" s="195">
        <v>81.1796875</v>
      </c>
      <c r="J354" s="196">
        <v>4.0789999999999997</v>
      </c>
      <c r="K354" s="197">
        <v>72.366</v>
      </c>
      <c r="L354" s="198">
        <v>87.852000000000004</v>
      </c>
      <c r="M354" s="199">
        <v>1958.9</v>
      </c>
      <c r="N354" s="199">
        <v>4518.3999999999996</v>
      </c>
      <c r="O354" s="198">
        <v>81.94</v>
      </c>
      <c r="P354" s="199">
        <v>142.5</v>
      </c>
      <c r="Q354" s="198">
        <v>0.90890000000000004</v>
      </c>
      <c r="R354" s="17">
        <v>0.78220000000000001</v>
      </c>
    </row>
    <row r="355" spans="2:18" x14ac:dyDescent="0.3">
      <c r="B355" s="185">
        <v>45142</v>
      </c>
      <c r="C355" s="193">
        <v>85.866</v>
      </c>
      <c r="D355" s="194">
        <v>5.0640000000000001</v>
      </c>
      <c r="E355" s="195">
        <v>94.296999999999997</v>
      </c>
      <c r="F355" s="196">
        <v>4.3259999999999996</v>
      </c>
      <c r="G355" s="195">
        <v>96.992999999999995</v>
      </c>
      <c r="H355" s="196">
        <v>0.56599999999999995</v>
      </c>
      <c r="I355" s="195">
        <v>81.5078125</v>
      </c>
      <c r="J355" s="196">
        <v>4.0250000000000004</v>
      </c>
      <c r="K355" s="197">
        <v>72.805999999999997</v>
      </c>
      <c r="L355" s="198">
        <v>88.16</v>
      </c>
      <c r="M355" s="199">
        <v>1957.5</v>
      </c>
      <c r="N355" s="199">
        <v>4478</v>
      </c>
      <c r="O355" s="198">
        <v>82.82</v>
      </c>
      <c r="P355" s="199">
        <v>141.76</v>
      </c>
      <c r="Q355" s="198">
        <v>0.90859999999999996</v>
      </c>
      <c r="R355" s="17">
        <v>0.78439999999999999</v>
      </c>
    </row>
    <row r="356" spans="2:18" x14ac:dyDescent="0.3">
      <c r="B356" s="185">
        <v>45141</v>
      </c>
      <c r="C356" s="193">
        <v>84.9</v>
      </c>
      <c r="D356" s="194">
        <v>5.218</v>
      </c>
      <c r="E356" s="195">
        <v>93.688999999999993</v>
      </c>
      <c r="F356" s="196">
        <v>4.4829999999999997</v>
      </c>
      <c r="G356" s="195">
        <v>97.022000000000006</v>
      </c>
      <c r="H356" s="196">
        <v>0.56200000000000006</v>
      </c>
      <c r="I356" s="195">
        <v>80.5703125</v>
      </c>
      <c r="J356" s="196">
        <v>4.1740000000000004</v>
      </c>
      <c r="K356" s="197">
        <v>72.305999999999997</v>
      </c>
      <c r="L356" s="198">
        <v>87.754000000000005</v>
      </c>
      <c r="M356" s="199">
        <v>1961.4</v>
      </c>
      <c r="N356" s="199">
        <v>4501.8999999999996</v>
      </c>
      <c r="O356" s="198">
        <v>81.55</v>
      </c>
      <c r="P356" s="199">
        <v>142.58000000000001</v>
      </c>
      <c r="Q356" s="198">
        <v>0.9133</v>
      </c>
      <c r="R356" s="17">
        <v>0.78690000000000004</v>
      </c>
    </row>
    <row r="357" spans="2:18" x14ac:dyDescent="0.3">
      <c r="B357" s="185">
        <v>45140</v>
      </c>
      <c r="C357" s="193">
        <v>85.59</v>
      </c>
      <c r="D357" s="194">
        <v>5.1050000000000004</v>
      </c>
      <c r="E357" s="195">
        <v>93.915000000000006</v>
      </c>
      <c r="F357" s="196">
        <v>4.4219999999999997</v>
      </c>
      <c r="G357" s="195">
        <v>97.332999999999998</v>
      </c>
      <c r="H357" s="196">
        <v>0.52300000000000002</v>
      </c>
      <c r="I357" s="195">
        <v>81.1015625</v>
      </c>
      <c r="J357" s="196">
        <v>4.0869999999999997</v>
      </c>
      <c r="K357" s="197">
        <v>72.603999999999999</v>
      </c>
      <c r="L357" s="198">
        <v>88.295000000000002</v>
      </c>
      <c r="M357" s="199">
        <v>1966.8</v>
      </c>
      <c r="N357" s="199">
        <v>4513.3999999999996</v>
      </c>
      <c r="O357" s="198">
        <v>79.489999999999995</v>
      </c>
      <c r="P357" s="199">
        <v>143.32</v>
      </c>
      <c r="Q357" s="198">
        <v>0.9143</v>
      </c>
      <c r="R357" s="17">
        <v>0.78669999999999995</v>
      </c>
    </row>
    <row r="358" spans="2:18" x14ac:dyDescent="0.3">
      <c r="B358" s="185">
        <v>45139</v>
      </c>
      <c r="C358" s="193">
        <v>85.951999999999998</v>
      </c>
      <c r="D358" s="194">
        <v>5.0469999999999997</v>
      </c>
      <c r="E358" s="195">
        <v>94.165999999999997</v>
      </c>
      <c r="F358" s="196">
        <v>4.3559999999999999</v>
      </c>
      <c r="G358" s="195">
        <v>97.518000000000001</v>
      </c>
      <c r="H358" s="196">
        <v>0.5</v>
      </c>
      <c r="I358" s="195">
        <v>81.4140625</v>
      </c>
      <c r="J358" s="196">
        <v>4.0359999999999996</v>
      </c>
      <c r="K358" s="197">
        <v>72.617000000000004</v>
      </c>
      <c r="L358" s="198">
        <v>88.293000000000006</v>
      </c>
      <c r="M358" s="199">
        <v>1994.2</v>
      </c>
      <c r="N358" s="199">
        <v>4576.7</v>
      </c>
      <c r="O358" s="198">
        <v>81.37</v>
      </c>
      <c r="P358" s="199">
        <v>143.34</v>
      </c>
      <c r="Q358" s="198">
        <v>0.91039999999999999</v>
      </c>
      <c r="R358" s="17">
        <v>0.78269999999999995</v>
      </c>
    </row>
    <row r="359" spans="2:18" x14ac:dyDescent="0.3">
      <c r="B359" s="185">
        <v>45138</v>
      </c>
      <c r="C359" s="193">
        <v>86.385999999999996</v>
      </c>
      <c r="D359" s="194">
        <v>4.9770000000000003</v>
      </c>
      <c r="E359" s="195">
        <v>94.387</v>
      </c>
      <c r="F359" s="196">
        <v>4.298</v>
      </c>
      <c r="G359" s="195">
        <v>97.484999999999999</v>
      </c>
      <c r="H359" s="196">
        <v>0.504</v>
      </c>
      <c r="I359" s="195">
        <v>81.7578125</v>
      </c>
      <c r="J359" s="196">
        <v>3.98</v>
      </c>
      <c r="K359" s="197">
        <v>73.094999999999999</v>
      </c>
      <c r="L359" s="198">
        <v>88.903000000000006</v>
      </c>
      <c r="M359" s="199">
        <v>2003.2</v>
      </c>
      <c r="N359" s="199">
        <v>4589</v>
      </c>
      <c r="O359" s="198">
        <v>81.8</v>
      </c>
      <c r="P359" s="199">
        <v>142.29</v>
      </c>
      <c r="Q359" s="198">
        <v>0.9093</v>
      </c>
      <c r="R359" s="17">
        <v>0.77910000000000001</v>
      </c>
    </row>
    <row r="360" spans="2:18" x14ac:dyDescent="0.3">
      <c r="B360" s="185">
        <v>45135</v>
      </c>
      <c r="C360" s="193">
        <v>86.388000000000005</v>
      </c>
      <c r="D360" s="194">
        <v>4.9770000000000003</v>
      </c>
      <c r="E360" s="195">
        <v>94.266999999999996</v>
      </c>
      <c r="F360" s="196">
        <v>4.3280000000000003</v>
      </c>
      <c r="G360" s="195">
        <v>97.929000000000002</v>
      </c>
      <c r="H360" s="196">
        <v>0.44900000000000001</v>
      </c>
      <c r="I360" s="195">
        <v>81.7890625</v>
      </c>
      <c r="J360" s="196">
        <v>3.9750000000000001</v>
      </c>
      <c r="K360" s="197">
        <v>73.004999999999995</v>
      </c>
      <c r="L360" s="198">
        <v>88.807000000000002</v>
      </c>
      <c r="M360" s="199">
        <v>1981.5</v>
      </c>
      <c r="N360" s="199">
        <v>4582.2</v>
      </c>
      <c r="O360" s="198">
        <v>80.58</v>
      </c>
      <c r="P360" s="199">
        <v>141.16</v>
      </c>
      <c r="Q360" s="198">
        <v>0.90780000000000005</v>
      </c>
      <c r="R360" s="17">
        <v>0.77810000000000001</v>
      </c>
    </row>
    <row r="361" spans="2:18" x14ac:dyDescent="0.3">
      <c r="B361" s="185">
        <v>45134</v>
      </c>
      <c r="C361" s="193">
        <v>86.075999999999993</v>
      </c>
      <c r="D361" s="194">
        <v>5.0259999999999998</v>
      </c>
      <c r="E361" s="195">
        <v>93.948999999999998</v>
      </c>
      <c r="F361" s="196">
        <v>4.41</v>
      </c>
      <c r="G361" s="195">
        <v>98.757999999999996</v>
      </c>
      <c r="H361" s="196">
        <v>0.34799999999999998</v>
      </c>
      <c r="I361" s="195">
        <v>81.4453125</v>
      </c>
      <c r="J361" s="196">
        <v>4.0270000000000001</v>
      </c>
      <c r="K361" s="197">
        <v>72.983000000000004</v>
      </c>
      <c r="L361" s="198">
        <v>89.078000000000003</v>
      </c>
      <c r="M361" s="199">
        <v>1954.9</v>
      </c>
      <c r="N361" s="199">
        <v>4537.3999999999996</v>
      </c>
      <c r="O361" s="198">
        <v>80.09</v>
      </c>
      <c r="P361" s="199">
        <v>139.47999999999999</v>
      </c>
      <c r="Q361" s="198">
        <v>0.91090000000000004</v>
      </c>
      <c r="R361" s="17">
        <v>0.78149999999999997</v>
      </c>
    </row>
    <row r="362" spans="2:18" x14ac:dyDescent="0.3">
      <c r="B362" s="185">
        <v>45133</v>
      </c>
      <c r="C362" s="193">
        <v>86.805999999999997</v>
      </c>
      <c r="D362" s="194">
        <v>4.9089999999999998</v>
      </c>
      <c r="E362" s="195">
        <v>94.477000000000004</v>
      </c>
      <c r="F362" s="196">
        <v>4.2720000000000002</v>
      </c>
      <c r="G362" s="195">
        <v>98.706999999999994</v>
      </c>
      <c r="H362" s="196">
        <v>0.35399999999999998</v>
      </c>
      <c r="I362" s="195">
        <v>82.2890625</v>
      </c>
      <c r="J362" s="196">
        <v>3.8919999999999999</v>
      </c>
      <c r="K362" s="197">
        <v>73.12</v>
      </c>
      <c r="L362" s="198">
        <v>88.835999999999999</v>
      </c>
      <c r="M362" s="199">
        <v>1980.4</v>
      </c>
      <c r="N362" s="199">
        <v>4566.8</v>
      </c>
      <c r="O362" s="198">
        <v>78.78</v>
      </c>
      <c r="P362" s="199">
        <v>140.24</v>
      </c>
      <c r="Q362" s="198">
        <v>0.90210000000000001</v>
      </c>
      <c r="R362" s="17">
        <v>0.77270000000000005</v>
      </c>
    </row>
    <row r="363" spans="2:18" x14ac:dyDescent="0.3">
      <c r="B363" s="185">
        <v>45132</v>
      </c>
      <c r="C363" s="193">
        <v>86.608999999999995</v>
      </c>
      <c r="D363" s="194">
        <v>4.9390000000000001</v>
      </c>
      <c r="E363" s="195">
        <v>94.191000000000003</v>
      </c>
      <c r="F363" s="196">
        <v>4.3449999999999998</v>
      </c>
      <c r="G363" s="195">
        <v>98.566000000000003</v>
      </c>
      <c r="H363" s="196">
        <v>0.371</v>
      </c>
      <c r="I363" s="195">
        <v>82.140625</v>
      </c>
      <c r="J363" s="196">
        <v>3.915</v>
      </c>
      <c r="K363" s="197">
        <v>73.248999999999995</v>
      </c>
      <c r="L363" s="198">
        <v>89.14</v>
      </c>
      <c r="M363" s="199">
        <v>1966.1</v>
      </c>
      <c r="N363" s="199">
        <v>4567.5</v>
      </c>
      <c r="O363" s="198">
        <v>79.63</v>
      </c>
      <c r="P363" s="199">
        <v>140.9</v>
      </c>
      <c r="Q363" s="198">
        <v>0.90449999999999997</v>
      </c>
      <c r="R363" s="17">
        <v>0.77500000000000002</v>
      </c>
    </row>
    <row r="364" spans="2:18" x14ac:dyDescent="0.3">
      <c r="B364" s="185">
        <v>45131</v>
      </c>
      <c r="C364" s="193">
        <v>86.593999999999994</v>
      </c>
      <c r="D364" s="194">
        <v>4.9409999999999998</v>
      </c>
      <c r="E364" s="195">
        <v>94.188999999999993</v>
      </c>
      <c r="F364" s="196">
        <v>4.3440000000000003</v>
      </c>
      <c r="G364" s="195">
        <v>98.540999999999997</v>
      </c>
      <c r="H364" s="196">
        <v>0.374</v>
      </c>
      <c r="I364" s="195">
        <v>82.2265625</v>
      </c>
      <c r="J364" s="196">
        <v>3.9</v>
      </c>
      <c r="K364" s="197">
        <v>73.274000000000001</v>
      </c>
      <c r="L364" s="198">
        <v>89.444000000000003</v>
      </c>
      <c r="M364" s="199">
        <v>1965.7</v>
      </c>
      <c r="N364" s="199">
        <v>4554.6000000000004</v>
      </c>
      <c r="O364" s="198">
        <v>78.739999999999995</v>
      </c>
      <c r="P364" s="199">
        <v>141.47999999999999</v>
      </c>
      <c r="Q364" s="198">
        <v>0.90380000000000005</v>
      </c>
      <c r="R364" s="17">
        <v>0.77949999999999997</v>
      </c>
    </row>
    <row r="365" spans="2:18" x14ac:dyDescent="0.3">
      <c r="B365" s="185">
        <v>45128</v>
      </c>
      <c r="C365" s="193">
        <v>86.844999999999999</v>
      </c>
      <c r="D365" s="194">
        <v>4.9009999999999998</v>
      </c>
      <c r="E365" s="195">
        <v>94.406999999999996</v>
      </c>
      <c r="F365" s="196">
        <v>4.2869999999999999</v>
      </c>
      <c r="G365" s="195">
        <v>98.45</v>
      </c>
      <c r="H365" s="196">
        <v>0.38500000000000001</v>
      </c>
      <c r="I365" s="195">
        <v>82.4765625</v>
      </c>
      <c r="J365" s="196">
        <v>3.86</v>
      </c>
      <c r="K365" s="197">
        <v>73.164000000000001</v>
      </c>
      <c r="L365" s="198">
        <v>89.075999999999993</v>
      </c>
      <c r="M365" s="199">
        <v>1960.3</v>
      </c>
      <c r="N365" s="199">
        <v>4536.3</v>
      </c>
      <c r="O365" s="198">
        <v>77.069999999999993</v>
      </c>
      <c r="P365" s="199">
        <v>141.72999999999999</v>
      </c>
      <c r="Q365" s="198">
        <v>0.89890000000000003</v>
      </c>
      <c r="R365" s="17">
        <v>0.77800000000000002</v>
      </c>
    </row>
    <row r="366" spans="2:18" x14ac:dyDescent="0.3">
      <c r="B366" s="185">
        <v>45127</v>
      </c>
      <c r="C366" s="193">
        <v>86.674999999999997</v>
      </c>
      <c r="D366" s="194">
        <v>4.9269999999999996</v>
      </c>
      <c r="E366" s="195">
        <v>94.363</v>
      </c>
      <c r="F366" s="196">
        <v>4.298</v>
      </c>
      <c r="G366" s="195">
        <v>98.259</v>
      </c>
      <c r="H366" s="196">
        <v>0.40799999999999997</v>
      </c>
      <c r="I366" s="195">
        <v>82.3671875</v>
      </c>
      <c r="J366" s="196">
        <v>3.875</v>
      </c>
      <c r="K366" s="197">
        <v>73.168000000000006</v>
      </c>
      <c r="L366" s="198">
        <v>88.81</v>
      </c>
      <c r="M366" s="199">
        <v>1967.2</v>
      </c>
      <c r="N366" s="199">
        <v>4534.8999999999996</v>
      </c>
      <c r="O366" s="198">
        <v>75.63</v>
      </c>
      <c r="P366" s="199">
        <v>140.07</v>
      </c>
      <c r="Q366" s="198">
        <v>0.89849999999999997</v>
      </c>
      <c r="R366" s="17">
        <v>0.77710000000000001</v>
      </c>
    </row>
    <row r="367" spans="2:18" x14ac:dyDescent="0.3">
      <c r="B367" s="185">
        <v>45126</v>
      </c>
      <c r="C367" s="193">
        <v>87.608000000000004</v>
      </c>
      <c r="D367" s="194">
        <v>4.78</v>
      </c>
      <c r="E367" s="195">
        <v>94.813000000000002</v>
      </c>
      <c r="F367" s="196">
        <v>4.181</v>
      </c>
      <c r="G367" s="195">
        <v>98.242000000000004</v>
      </c>
      <c r="H367" s="196">
        <v>0.41</v>
      </c>
      <c r="I367" s="195">
        <v>83.0546875</v>
      </c>
      <c r="J367" s="196">
        <v>3.766</v>
      </c>
      <c r="K367" s="197">
        <v>73.494</v>
      </c>
      <c r="L367" s="198">
        <v>89.016999999999996</v>
      </c>
      <c r="M367" s="199">
        <v>1984.9</v>
      </c>
      <c r="N367" s="199">
        <v>4565.7</v>
      </c>
      <c r="O367" s="198">
        <v>75.349999999999994</v>
      </c>
      <c r="P367" s="199">
        <v>139.65</v>
      </c>
      <c r="Q367" s="198">
        <v>0.89280000000000004</v>
      </c>
      <c r="R367" s="17">
        <v>0.77280000000000004</v>
      </c>
    </row>
    <row r="368" spans="2:18" x14ac:dyDescent="0.3">
      <c r="B368" s="185">
        <v>45125</v>
      </c>
      <c r="C368" s="193">
        <v>87.21</v>
      </c>
      <c r="D368" s="194">
        <v>4.8410000000000002</v>
      </c>
      <c r="E368" s="195">
        <v>94.769000000000005</v>
      </c>
      <c r="F368" s="196">
        <v>4.1909999999999998</v>
      </c>
      <c r="G368" s="195">
        <v>98.061000000000007</v>
      </c>
      <c r="H368" s="196">
        <v>0.432</v>
      </c>
      <c r="I368" s="195">
        <v>82.8359375</v>
      </c>
      <c r="J368" s="196">
        <v>3.8</v>
      </c>
      <c r="K368" s="197">
        <v>72.739000000000004</v>
      </c>
      <c r="L368" s="198">
        <v>89.501999999999995</v>
      </c>
      <c r="M368" s="199">
        <v>1976.1</v>
      </c>
      <c r="N368" s="199">
        <v>4555</v>
      </c>
      <c r="O368" s="198">
        <v>75.75</v>
      </c>
      <c r="P368" s="199">
        <v>138.83000000000001</v>
      </c>
      <c r="Q368" s="198">
        <v>0.89059999999999995</v>
      </c>
      <c r="R368" s="17">
        <v>0.7671</v>
      </c>
    </row>
    <row r="369" spans="2:18" x14ac:dyDescent="0.3">
      <c r="B369" s="185">
        <v>45124</v>
      </c>
      <c r="C369" s="193">
        <v>86.972999999999999</v>
      </c>
      <c r="D369" s="194">
        <v>4.8780000000000001</v>
      </c>
      <c r="E369" s="195">
        <v>94.631</v>
      </c>
      <c r="F369" s="196">
        <v>4.2249999999999996</v>
      </c>
      <c r="G369" s="195">
        <v>98.093999999999994</v>
      </c>
      <c r="H369" s="196">
        <v>0.42799999999999999</v>
      </c>
      <c r="I369" s="195">
        <v>82.7109375</v>
      </c>
      <c r="J369" s="196">
        <v>3.8180000000000001</v>
      </c>
      <c r="K369" s="197">
        <v>72.186999999999998</v>
      </c>
      <c r="L369" s="198">
        <v>88.462000000000003</v>
      </c>
      <c r="M369" s="199">
        <v>1951.3</v>
      </c>
      <c r="N369" s="199">
        <v>4522.8</v>
      </c>
      <c r="O369" s="198">
        <v>74.150000000000006</v>
      </c>
      <c r="P369" s="199">
        <v>138.71</v>
      </c>
      <c r="Q369" s="198">
        <v>0.89</v>
      </c>
      <c r="R369" s="17">
        <v>0.76490000000000002</v>
      </c>
    </row>
    <row r="370" spans="2:18" x14ac:dyDescent="0.3">
      <c r="B370" s="185">
        <v>45121</v>
      </c>
      <c r="C370" s="193">
        <v>86.805999999999997</v>
      </c>
      <c r="D370" s="194">
        <v>4.9029999999999996</v>
      </c>
      <c r="E370" s="195">
        <v>94.539000000000001</v>
      </c>
      <c r="F370" s="196">
        <v>4.2480000000000002</v>
      </c>
      <c r="G370" s="195">
        <v>98.093000000000004</v>
      </c>
      <c r="H370" s="196">
        <v>0.42799999999999999</v>
      </c>
      <c r="I370" s="195">
        <v>82.53125</v>
      </c>
      <c r="J370" s="196">
        <v>3.8460000000000001</v>
      </c>
      <c r="K370" s="197">
        <v>72.087000000000003</v>
      </c>
      <c r="L370" s="198">
        <v>88.334000000000003</v>
      </c>
      <c r="M370" s="199">
        <v>1931.1</v>
      </c>
      <c r="N370" s="199">
        <v>4505.3999999999996</v>
      </c>
      <c r="O370" s="198">
        <v>75.42</v>
      </c>
      <c r="P370" s="199">
        <v>138.80000000000001</v>
      </c>
      <c r="Q370" s="198">
        <v>0.89070000000000005</v>
      </c>
      <c r="R370" s="17">
        <v>0.76380000000000003</v>
      </c>
    </row>
    <row r="371" spans="2:18" x14ac:dyDescent="0.3">
      <c r="B371" s="185">
        <v>45120</v>
      </c>
      <c r="C371" s="193">
        <v>87.617000000000004</v>
      </c>
      <c r="D371" s="194">
        <v>4.7770000000000001</v>
      </c>
      <c r="E371" s="195">
        <v>94.963999999999999</v>
      </c>
      <c r="F371" s="196">
        <v>4.1390000000000002</v>
      </c>
      <c r="G371" s="195">
        <v>98.213999999999999</v>
      </c>
      <c r="H371" s="196">
        <v>0.41299999999999998</v>
      </c>
      <c r="I371" s="195">
        <v>82.9765625</v>
      </c>
      <c r="J371" s="196">
        <v>3.774</v>
      </c>
      <c r="K371" s="197">
        <v>72.194000000000003</v>
      </c>
      <c r="L371" s="198">
        <v>88.569000000000003</v>
      </c>
      <c r="M371" s="199">
        <v>1950.9</v>
      </c>
      <c r="N371" s="199">
        <v>4510</v>
      </c>
      <c r="O371" s="198">
        <v>76.89</v>
      </c>
      <c r="P371" s="199">
        <v>138.05000000000001</v>
      </c>
      <c r="Q371" s="198">
        <v>0.89080000000000004</v>
      </c>
      <c r="R371" s="17">
        <v>0.76129999999999998</v>
      </c>
    </row>
    <row r="372" spans="2:18" x14ac:dyDescent="0.3">
      <c r="B372" s="185">
        <v>45119</v>
      </c>
      <c r="C372" s="193">
        <v>86.891000000000005</v>
      </c>
      <c r="D372" s="194">
        <v>4.8879999999999999</v>
      </c>
      <c r="E372" s="195">
        <v>94.459000000000003</v>
      </c>
      <c r="F372" s="196">
        <v>4.266</v>
      </c>
      <c r="G372" s="195">
        <v>98.204999999999998</v>
      </c>
      <c r="H372" s="196">
        <v>0.41399999999999998</v>
      </c>
      <c r="I372" s="195">
        <v>82.3359375</v>
      </c>
      <c r="J372" s="196">
        <v>3.8740000000000001</v>
      </c>
      <c r="K372" s="197">
        <v>71.626000000000005</v>
      </c>
      <c r="L372" s="198">
        <v>87.698999999999998</v>
      </c>
      <c r="M372" s="199">
        <v>1933.4</v>
      </c>
      <c r="N372" s="199">
        <v>4472.2</v>
      </c>
      <c r="O372" s="198">
        <v>75.75</v>
      </c>
      <c r="P372" s="199">
        <v>138.5</v>
      </c>
      <c r="Q372" s="198">
        <v>0.89849999999999997</v>
      </c>
      <c r="R372" s="17">
        <v>0.77</v>
      </c>
    </row>
    <row r="373" spans="2:18" x14ac:dyDescent="0.3">
      <c r="B373" s="185">
        <v>45118</v>
      </c>
      <c r="C373" s="193">
        <v>86.132999999999996</v>
      </c>
      <c r="D373" s="194">
        <v>5.0060000000000002</v>
      </c>
      <c r="E373" s="195">
        <v>93.83</v>
      </c>
      <c r="F373" s="196">
        <v>4.4249999999999998</v>
      </c>
      <c r="G373" s="195">
        <v>98.337000000000003</v>
      </c>
      <c r="H373" s="196">
        <v>0.39800000000000002</v>
      </c>
      <c r="I373" s="195">
        <v>81.5390625</v>
      </c>
      <c r="J373" s="196">
        <v>3.9990000000000001</v>
      </c>
      <c r="K373" s="197">
        <v>70.759</v>
      </c>
      <c r="L373" s="198">
        <v>86.591999999999999</v>
      </c>
      <c r="M373" s="199">
        <v>1913.4</v>
      </c>
      <c r="N373" s="199">
        <v>4439.3</v>
      </c>
      <c r="O373" s="198">
        <v>74.83</v>
      </c>
      <c r="P373" s="199">
        <v>140.36000000000001</v>
      </c>
      <c r="Q373" s="198">
        <v>0.90839999999999999</v>
      </c>
      <c r="R373" s="17">
        <v>0.7732</v>
      </c>
    </row>
    <row r="374" spans="2:18" x14ac:dyDescent="0.3">
      <c r="B374" s="185">
        <v>45117</v>
      </c>
      <c r="C374" s="193">
        <v>85.837999999999994</v>
      </c>
      <c r="D374" s="194">
        <v>5.0519999999999996</v>
      </c>
      <c r="E374" s="195">
        <v>93.772000000000006</v>
      </c>
      <c r="F374" s="196">
        <v>4.4400000000000004</v>
      </c>
      <c r="G374" s="195">
        <v>98.287000000000006</v>
      </c>
      <c r="H374" s="196">
        <v>0.40400000000000003</v>
      </c>
      <c r="I374" s="195">
        <v>81.390625</v>
      </c>
      <c r="J374" s="196">
        <v>4.0220000000000002</v>
      </c>
      <c r="K374" s="197">
        <v>70.918000000000006</v>
      </c>
      <c r="L374" s="198">
        <v>86.804000000000002</v>
      </c>
      <c r="M374" s="199">
        <v>1895.3</v>
      </c>
      <c r="N374" s="199">
        <v>4409.5</v>
      </c>
      <c r="O374" s="198">
        <v>72.989999999999995</v>
      </c>
      <c r="P374" s="199">
        <v>141.31</v>
      </c>
      <c r="Q374" s="198">
        <v>0.90900000000000003</v>
      </c>
      <c r="R374" s="17">
        <v>0.77749999999999997</v>
      </c>
    </row>
    <row r="375" spans="2:18" x14ac:dyDescent="0.3">
      <c r="B375" s="185">
        <v>45114</v>
      </c>
      <c r="C375" s="193">
        <v>85.302000000000007</v>
      </c>
      <c r="D375" s="194">
        <v>5.1369999999999996</v>
      </c>
      <c r="E375" s="195">
        <v>93.33</v>
      </c>
      <c r="F375" s="196">
        <v>4.5519999999999996</v>
      </c>
      <c r="G375" s="195">
        <v>98.626000000000005</v>
      </c>
      <c r="H375" s="196">
        <v>0.36299999999999999</v>
      </c>
      <c r="I375" s="195">
        <v>80.8671875</v>
      </c>
      <c r="J375" s="196">
        <v>4.1050000000000004</v>
      </c>
      <c r="K375" s="197">
        <v>70.91</v>
      </c>
      <c r="L375" s="198">
        <v>87.051000000000002</v>
      </c>
      <c r="M375" s="199">
        <v>1864.7</v>
      </c>
      <c r="N375" s="199">
        <v>4399</v>
      </c>
      <c r="O375" s="198">
        <v>73.86</v>
      </c>
      <c r="P375" s="199">
        <v>142.21</v>
      </c>
      <c r="Q375" s="198">
        <v>0.91180000000000005</v>
      </c>
      <c r="R375" s="17">
        <v>0.77890000000000004</v>
      </c>
    </row>
    <row r="376" spans="2:18" x14ac:dyDescent="0.3">
      <c r="B376" s="185">
        <v>45113</v>
      </c>
      <c r="C376" s="193">
        <v>85.445999999999998</v>
      </c>
      <c r="D376" s="194">
        <v>5.1130000000000004</v>
      </c>
      <c r="E376" s="195">
        <v>93.323999999999998</v>
      </c>
      <c r="F376" s="196">
        <v>4.5529999999999999</v>
      </c>
      <c r="G376" s="195">
        <v>99.034000000000006</v>
      </c>
      <c r="H376" s="196">
        <v>0.314</v>
      </c>
      <c r="I376" s="195">
        <v>81.0390625</v>
      </c>
      <c r="J376" s="196">
        <v>4.0750000000000002</v>
      </c>
      <c r="K376" s="197">
        <v>70.796999999999997</v>
      </c>
      <c r="L376" s="198">
        <v>86.855000000000004</v>
      </c>
      <c r="M376" s="199">
        <v>1842.2</v>
      </c>
      <c r="N376" s="199">
        <v>4411.6000000000004</v>
      </c>
      <c r="O376" s="198">
        <v>71.8</v>
      </c>
      <c r="P376" s="199">
        <v>144.07</v>
      </c>
      <c r="Q376" s="198">
        <v>0.91839999999999999</v>
      </c>
      <c r="R376" s="17">
        <v>0.78490000000000004</v>
      </c>
    </row>
    <row r="377" spans="2:18" x14ac:dyDescent="0.3">
      <c r="B377" s="185">
        <v>45112</v>
      </c>
      <c r="C377" s="193">
        <v>86.096999999999994</v>
      </c>
      <c r="D377" s="194">
        <v>5.0090000000000003</v>
      </c>
      <c r="E377" s="195">
        <v>93.798000000000002</v>
      </c>
      <c r="F377" s="196">
        <v>4.4279999999999999</v>
      </c>
      <c r="G377" s="195">
        <v>99.260999999999996</v>
      </c>
      <c r="H377" s="196">
        <v>0.28699999999999998</v>
      </c>
      <c r="I377" s="195">
        <v>81.6796875</v>
      </c>
      <c r="J377" s="196">
        <v>3.972</v>
      </c>
      <c r="K377" s="197">
        <v>71.697999999999993</v>
      </c>
      <c r="L377" s="198">
        <v>88.293999999999997</v>
      </c>
      <c r="M377" s="199">
        <v>1872.9</v>
      </c>
      <c r="N377" s="199">
        <v>4446.8</v>
      </c>
      <c r="O377" s="198">
        <v>71.790000000000006</v>
      </c>
      <c r="P377" s="199">
        <v>144.66</v>
      </c>
      <c r="Q377" s="198">
        <v>0.92130000000000001</v>
      </c>
      <c r="R377" s="17">
        <v>0.78710000000000002</v>
      </c>
    </row>
    <row r="378" spans="2:18" x14ac:dyDescent="0.3">
      <c r="B378" s="185">
        <v>45110</v>
      </c>
      <c r="C378" s="193">
        <v>86.456999999999994</v>
      </c>
      <c r="D378" s="194">
        <v>4.952</v>
      </c>
      <c r="E378" s="195">
        <v>93.92</v>
      </c>
      <c r="F378" s="196">
        <v>4.3959999999999999</v>
      </c>
      <c r="G378" s="195">
        <v>99.016000000000005</v>
      </c>
      <c r="H378" s="196">
        <v>0.316</v>
      </c>
      <c r="I378" s="195">
        <v>82.15625</v>
      </c>
      <c r="J378" s="196">
        <v>3.8959999999999999</v>
      </c>
      <c r="K378" s="197">
        <v>71.981999999999999</v>
      </c>
      <c r="L378" s="198">
        <v>88.474999999999994</v>
      </c>
      <c r="M378" s="199">
        <v>1896.8</v>
      </c>
      <c r="N378" s="199">
        <v>4455.6000000000004</v>
      </c>
      <c r="O378" s="198">
        <v>69.790000000000006</v>
      </c>
      <c r="P378" s="199">
        <v>144.68</v>
      </c>
      <c r="Q378" s="198">
        <v>0.91649999999999998</v>
      </c>
      <c r="R378" s="17">
        <v>0.78779999999999994</v>
      </c>
    </row>
    <row r="379" spans="2:18" x14ac:dyDescent="0.3">
      <c r="B379" s="185">
        <v>45107</v>
      </c>
      <c r="C379" s="193">
        <v>86.554000000000002</v>
      </c>
      <c r="D379" s="194">
        <v>4.9359999999999999</v>
      </c>
      <c r="E379" s="195">
        <v>94.049000000000007</v>
      </c>
      <c r="F379" s="196">
        <v>4.3620000000000001</v>
      </c>
      <c r="G379" s="195">
        <v>98.998999999999995</v>
      </c>
      <c r="H379" s="196">
        <v>0.318</v>
      </c>
      <c r="I379" s="195">
        <v>82.2890625</v>
      </c>
      <c r="J379" s="196">
        <v>3.8730000000000002</v>
      </c>
      <c r="K379" s="197">
        <v>72.266000000000005</v>
      </c>
      <c r="L379" s="198">
        <v>88.957999999999998</v>
      </c>
      <c r="M379" s="199">
        <v>1888.7</v>
      </c>
      <c r="N379" s="199">
        <v>4450.3999999999996</v>
      </c>
      <c r="O379" s="198">
        <v>70.64</v>
      </c>
      <c r="P379" s="199">
        <v>144.31</v>
      </c>
      <c r="Q379" s="198">
        <v>0.91669999999999996</v>
      </c>
      <c r="R379" s="17">
        <v>0.78720000000000001</v>
      </c>
    </row>
    <row r="380" spans="2:18" x14ac:dyDescent="0.3">
      <c r="B380" s="185">
        <v>45106</v>
      </c>
      <c r="C380" s="193">
        <v>86.534000000000006</v>
      </c>
      <c r="D380" s="194">
        <v>4.9379999999999997</v>
      </c>
      <c r="E380" s="195">
        <v>94.076999999999998</v>
      </c>
      <c r="F380" s="196">
        <v>4.3540000000000001</v>
      </c>
      <c r="G380" s="195">
        <v>99.073999999999998</v>
      </c>
      <c r="H380" s="196">
        <v>0.309</v>
      </c>
      <c r="I380" s="195">
        <v>82.2890625</v>
      </c>
      <c r="J380" s="196">
        <v>3.871</v>
      </c>
      <c r="K380" s="197">
        <v>72.268000000000001</v>
      </c>
      <c r="L380" s="198">
        <v>88.813999999999993</v>
      </c>
      <c r="M380" s="199">
        <v>1881.6</v>
      </c>
      <c r="N380" s="199">
        <v>4396.3999999999996</v>
      </c>
      <c r="O380" s="198">
        <v>69.86</v>
      </c>
      <c r="P380" s="199">
        <v>144.76</v>
      </c>
      <c r="Q380" s="198">
        <v>0.9204</v>
      </c>
      <c r="R380" s="17">
        <v>0.79279999999999995</v>
      </c>
    </row>
    <row r="381" spans="2:18" x14ac:dyDescent="0.3">
      <c r="B381" s="185">
        <v>45105</v>
      </c>
      <c r="C381" s="193">
        <v>87.201999999999998</v>
      </c>
      <c r="D381" s="194">
        <v>4.8319999999999999</v>
      </c>
      <c r="E381" s="195">
        <v>94.602000000000004</v>
      </c>
      <c r="F381" s="196">
        <v>4.218</v>
      </c>
      <c r="G381" s="195">
        <v>99.09</v>
      </c>
      <c r="H381" s="196">
        <v>0.307</v>
      </c>
      <c r="I381" s="195">
        <v>83.1796875</v>
      </c>
      <c r="J381" s="196">
        <v>3.7309999999999999</v>
      </c>
      <c r="K381" s="197">
        <v>72.552000000000007</v>
      </c>
      <c r="L381" s="198">
        <v>89.673000000000002</v>
      </c>
      <c r="M381" s="199">
        <v>1858.7</v>
      </c>
      <c r="N381" s="199">
        <v>4376.8999999999996</v>
      </c>
      <c r="O381" s="198">
        <v>69.56</v>
      </c>
      <c r="P381" s="199">
        <v>144.47999999999999</v>
      </c>
      <c r="Q381" s="198">
        <v>0.9163</v>
      </c>
      <c r="R381" s="17">
        <v>0.79139999999999999</v>
      </c>
    </row>
    <row r="382" spans="2:18" x14ac:dyDescent="0.3">
      <c r="B382" s="185">
        <v>45104</v>
      </c>
      <c r="C382" s="193">
        <v>86.840999999999994</v>
      </c>
      <c r="D382" s="194">
        <v>4.8879999999999999</v>
      </c>
      <c r="E382" s="195">
        <v>94.298000000000002</v>
      </c>
      <c r="F382" s="196">
        <v>4.2939999999999996</v>
      </c>
      <c r="G382" s="195">
        <v>99.224999999999994</v>
      </c>
      <c r="H382" s="196">
        <v>0.29099999999999998</v>
      </c>
      <c r="I382" s="195">
        <v>82.8046875</v>
      </c>
      <c r="J382" s="196">
        <v>3.7890000000000001</v>
      </c>
      <c r="K382" s="197">
        <v>72.215999999999994</v>
      </c>
      <c r="L382" s="198">
        <v>89.638999999999996</v>
      </c>
      <c r="M382" s="199">
        <v>1849.9</v>
      </c>
      <c r="N382" s="199">
        <v>4378.3999999999996</v>
      </c>
      <c r="O382" s="198">
        <v>67.7</v>
      </c>
      <c r="P382" s="199">
        <v>144.07</v>
      </c>
      <c r="Q382" s="198">
        <v>0.91239999999999999</v>
      </c>
      <c r="R382" s="17">
        <v>0.78439999999999999</v>
      </c>
    </row>
    <row r="383" spans="2:18" x14ac:dyDescent="0.3">
      <c r="B383" s="185">
        <v>45103</v>
      </c>
      <c r="C383" s="193">
        <v>86.992999999999995</v>
      </c>
      <c r="D383" s="194">
        <v>4.8630000000000004</v>
      </c>
      <c r="E383" s="195">
        <v>94.57</v>
      </c>
      <c r="F383" s="196">
        <v>4.2249999999999996</v>
      </c>
      <c r="G383" s="195">
        <v>99.325999999999993</v>
      </c>
      <c r="H383" s="196">
        <v>0.27900000000000003</v>
      </c>
      <c r="I383" s="195">
        <v>83.0859375</v>
      </c>
      <c r="J383" s="196">
        <v>3.7440000000000002</v>
      </c>
      <c r="K383" s="197">
        <v>72.608000000000004</v>
      </c>
      <c r="L383" s="198">
        <v>89.894999999999996</v>
      </c>
      <c r="M383" s="199">
        <v>1823.3</v>
      </c>
      <c r="N383" s="199">
        <v>4328.8</v>
      </c>
      <c r="O383" s="198">
        <v>69.37</v>
      </c>
      <c r="P383" s="199">
        <v>143.51</v>
      </c>
      <c r="Q383" s="198">
        <v>0.91690000000000005</v>
      </c>
      <c r="R383" s="17">
        <v>0.78659999999999997</v>
      </c>
    </row>
    <row r="384" spans="2:18" x14ac:dyDescent="0.3">
      <c r="B384" s="185">
        <v>45100</v>
      </c>
      <c r="C384" s="193">
        <v>86.956999999999994</v>
      </c>
      <c r="D384" s="194">
        <v>4.8680000000000003</v>
      </c>
      <c r="E384" s="195">
        <v>94.427000000000007</v>
      </c>
      <c r="F384" s="196">
        <v>4.26</v>
      </c>
      <c r="G384" s="195">
        <v>99.233000000000004</v>
      </c>
      <c r="H384" s="196">
        <v>0.28999999999999998</v>
      </c>
      <c r="I384" s="195">
        <v>82.9921875</v>
      </c>
      <c r="J384" s="196">
        <v>3.758</v>
      </c>
      <c r="K384" s="197">
        <v>72.53</v>
      </c>
      <c r="L384" s="198">
        <v>89.606999999999999</v>
      </c>
      <c r="M384" s="199">
        <v>1821.6</v>
      </c>
      <c r="N384" s="199">
        <v>4348.3</v>
      </c>
      <c r="O384" s="198">
        <v>69.16</v>
      </c>
      <c r="P384" s="199">
        <v>143.69999999999999</v>
      </c>
      <c r="Q384" s="198">
        <v>0.91790000000000005</v>
      </c>
      <c r="R384" s="17">
        <v>0.78659999999999997</v>
      </c>
    </row>
    <row r="385" spans="2:18" x14ac:dyDescent="0.3">
      <c r="B385" s="185">
        <v>45099</v>
      </c>
      <c r="C385" s="193">
        <v>86.619</v>
      </c>
      <c r="D385" s="194">
        <v>4.9210000000000003</v>
      </c>
      <c r="E385" s="195">
        <v>94.224000000000004</v>
      </c>
      <c r="F385" s="196">
        <v>4.3109999999999999</v>
      </c>
      <c r="G385" s="195">
        <v>99.138999999999996</v>
      </c>
      <c r="H385" s="196">
        <v>0.30099999999999999</v>
      </c>
      <c r="I385" s="195">
        <v>82.6015625</v>
      </c>
      <c r="J385" s="196">
        <v>3.8170000000000002</v>
      </c>
      <c r="K385" s="197">
        <v>72.245000000000005</v>
      </c>
      <c r="L385" s="198">
        <v>88.570999999999998</v>
      </c>
      <c r="M385" s="199">
        <v>1848.2</v>
      </c>
      <c r="N385" s="199">
        <v>4381.8999999999996</v>
      </c>
      <c r="O385" s="198">
        <v>69.510000000000005</v>
      </c>
      <c r="P385" s="199">
        <v>143.11000000000001</v>
      </c>
      <c r="Q385" s="198">
        <v>0.91279999999999994</v>
      </c>
      <c r="R385" s="17">
        <v>0.78449999999999998</v>
      </c>
    </row>
    <row r="386" spans="2:18" x14ac:dyDescent="0.3">
      <c r="B386" s="185">
        <v>45098</v>
      </c>
      <c r="C386" s="193">
        <v>87.27</v>
      </c>
      <c r="D386" s="194">
        <v>4.8179999999999996</v>
      </c>
      <c r="E386" s="195">
        <v>94.6</v>
      </c>
      <c r="F386" s="196">
        <v>4.2130000000000001</v>
      </c>
      <c r="G386" s="195">
        <v>99.08</v>
      </c>
      <c r="H386" s="196">
        <v>0.308</v>
      </c>
      <c r="I386" s="195">
        <v>83.078125</v>
      </c>
      <c r="J386" s="196">
        <v>3.742</v>
      </c>
      <c r="K386" s="197">
        <v>72</v>
      </c>
      <c r="L386" s="198">
        <v>89.12</v>
      </c>
      <c r="M386" s="199">
        <v>1863</v>
      </c>
      <c r="N386" s="199">
        <v>4365.7</v>
      </c>
      <c r="O386" s="198">
        <v>72.53</v>
      </c>
      <c r="P386" s="199">
        <v>141.88</v>
      </c>
      <c r="Q386" s="198">
        <v>0.91020000000000001</v>
      </c>
      <c r="R386" s="17">
        <v>0.78310000000000002</v>
      </c>
    </row>
    <row r="387" spans="2:18" x14ac:dyDescent="0.3">
      <c r="B387" s="185">
        <v>45097</v>
      </c>
      <c r="C387" s="193">
        <v>87.322999999999993</v>
      </c>
      <c r="D387" s="194">
        <v>4.8090000000000002</v>
      </c>
      <c r="E387" s="195">
        <v>94.712000000000003</v>
      </c>
      <c r="F387" s="196">
        <v>4.1840000000000002</v>
      </c>
      <c r="G387" s="195">
        <v>98.986999999999995</v>
      </c>
      <c r="H387" s="196">
        <v>0.31900000000000001</v>
      </c>
      <c r="I387" s="195">
        <v>83.0703125</v>
      </c>
      <c r="J387" s="196">
        <v>3.742</v>
      </c>
      <c r="K387" s="197">
        <v>72.400999999999996</v>
      </c>
      <c r="L387" s="198">
        <v>89.239000000000004</v>
      </c>
      <c r="M387" s="199">
        <v>1866.7</v>
      </c>
      <c r="N387" s="199">
        <v>4388.7</v>
      </c>
      <c r="O387" s="198">
        <v>70.5</v>
      </c>
      <c r="P387" s="199">
        <v>141.47</v>
      </c>
      <c r="Q387" s="198">
        <v>0.91590000000000005</v>
      </c>
      <c r="R387" s="17">
        <v>0.78339999999999999</v>
      </c>
    </row>
    <row r="388" spans="2:18" x14ac:dyDescent="0.3">
      <c r="B388" s="185">
        <v>45093</v>
      </c>
      <c r="C388" s="193">
        <v>86.900999999999996</v>
      </c>
      <c r="D388" s="194">
        <v>4.8739999999999997</v>
      </c>
      <c r="E388" s="195">
        <v>94.45</v>
      </c>
      <c r="F388" s="196">
        <v>4.2489999999999997</v>
      </c>
      <c r="G388" s="195">
        <v>98.826999999999998</v>
      </c>
      <c r="H388" s="196">
        <v>0.33800000000000002</v>
      </c>
      <c r="I388" s="195">
        <v>82.7734375</v>
      </c>
      <c r="J388" s="196">
        <v>3.7879999999999998</v>
      </c>
      <c r="K388" s="197">
        <v>71.963999999999999</v>
      </c>
      <c r="L388" s="198">
        <v>89.221000000000004</v>
      </c>
      <c r="M388" s="199">
        <v>1875.5</v>
      </c>
      <c r="N388" s="199">
        <v>4409.6000000000004</v>
      </c>
      <c r="O388" s="198">
        <v>71.78</v>
      </c>
      <c r="P388" s="199">
        <v>141.82</v>
      </c>
      <c r="Q388" s="198">
        <v>0.9143</v>
      </c>
      <c r="R388" s="17">
        <v>0.7802</v>
      </c>
    </row>
    <row r="389" spans="2:18" x14ac:dyDescent="0.3">
      <c r="B389" s="185">
        <v>45092</v>
      </c>
      <c r="C389" s="193">
        <v>87.126999999999995</v>
      </c>
      <c r="D389" s="194">
        <v>4.8380000000000001</v>
      </c>
      <c r="E389" s="195">
        <v>94.682000000000002</v>
      </c>
      <c r="F389" s="196">
        <v>4.1909999999999998</v>
      </c>
      <c r="G389" s="195">
        <v>98.724999999999994</v>
      </c>
      <c r="H389" s="196">
        <v>0.35</v>
      </c>
      <c r="I389" s="195">
        <v>83.0703125</v>
      </c>
      <c r="J389" s="196">
        <v>3.7389999999999999</v>
      </c>
      <c r="K389" s="197">
        <v>72.128</v>
      </c>
      <c r="L389" s="198">
        <v>88.552999999999997</v>
      </c>
      <c r="M389" s="199">
        <v>1889.3</v>
      </c>
      <c r="N389" s="199">
        <v>4425.8</v>
      </c>
      <c r="O389" s="198">
        <v>70.62</v>
      </c>
      <c r="P389" s="199">
        <v>140.29</v>
      </c>
      <c r="Q389" s="198">
        <v>0.91369999999999996</v>
      </c>
      <c r="R389" s="17">
        <v>0.78220000000000001</v>
      </c>
    </row>
    <row r="390" spans="2:18" x14ac:dyDescent="0.3">
      <c r="B390" s="185">
        <v>45091</v>
      </c>
      <c r="C390" s="193">
        <v>86.674999999999997</v>
      </c>
      <c r="D390" s="194">
        <v>4.9059999999999997</v>
      </c>
      <c r="E390" s="195">
        <v>93.849000000000004</v>
      </c>
      <c r="F390" s="196">
        <v>4.3970000000000002</v>
      </c>
      <c r="G390" s="195">
        <v>98.698999999999998</v>
      </c>
      <c r="H390" s="196">
        <v>0.35299999999999998</v>
      </c>
      <c r="I390" s="195">
        <v>82.546875</v>
      </c>
      <c r="J390" s="196">
        <v>3.819</v>
      </c>
      <c r="K390" s="197">
        <v>72.144999999999996</v>
      </c>
      <c r="L390" s="198">
        <v>88.897999999999996</v>
      </c>
      <c r="M390" s="199">
        <v>1874.1</v>
      </c>
      <c r="N390" s="199">
        <v>4372.6000000000004</v>
      </c>
      <c r="O390" s="198">
        <v>68.27</v>
      </c>
      <c r="P390" s="199">
        <v>140.09</v>
      </c>
      <c r="Q390" s="198">
        <v>0.92330000000000001</v>
      </c>
      <c r="R390" s="17">
        <v>0.78959999999999997</v>
      </c>
    </row>
    <row r="391" spans="2:18" x14ac:dyDescent="0.3">
      <c r="B391" s="185">
        <v>45090</v>
      </c>
      <c r="C391" s="193">
        <v>86.611000000000004</v>
      </c>
      <c r="D391" s="194">
        <v>4.9160000000000004</v>
      </c>
      <c r="E391" s="195">
        <v>94.052999999999997</v>
      </c>
      <c r="F391" s="196">
        <v>4.3449999999999998</v>
      </c>
      <c r="G391" s="195">
        <v>98.790999999999997</v>
      </c>
      <c r="H391" s="196">
        <v>0.34200000000000003</v>
      </c>
      <c r="I391" s="195">
        <v>82.390625</v>
      </c>
      <c r="J391" s="196">
        <v>3.843</v>
      </c>
      <c r="K391" s="197">
        <v>71.884</v>
      </c>
      <c r="L391" s="198">
        <v>89.152000000000001</v>
      </c>
      <c r="M391" s="199">
        <v>1896.3</v>
      </c>
      <c r="N391" s="199">
        <v>4369</v>
      </c>
      <c r="O391" s="198">
        <v>69.42</v>
      </c>
      <c r="P391" s="199">
        <v>140.22</v>
      </c>
      <c r="Q391" s="198">
        <v>0.92649999999999999</v>
      </c>
      <c r="R391" s="17">
        <v>0.79290000000000005</v>
      </c>
    </row>
    <row r="392" spans="2:18" x14ac:dyDescent="0.3">
      <c r="B392" s="185">
        <v>45089</v>
      </c>
      <c r="C392" s="193">
        <v>87.093000000000004</v>
      </c>
      <c r="D392" s="194">
        <v>4.8410000000000002</v>
      </c>
      <c r="E392" s="195">
        <v>94.543000000000006</v>
      </c>
      <c r="F392" s="196">
        <v>4.2210000000000001</v>
      </c>
      <c r="G392" s="195">
        <v>98.697999999999993</v>
      </c>
      <c r="H392" s="196">
        <v>0.35299999999999998</v>
      </c>
      <c r="I392" s="195">
        <v>82.921875</v>
      </c>
      <c r="J392" s="196">
        <v>3.76</v>
      </c>
      <c r="K392" s="197">
        <v>72.594999999999999</v>
      </c>
      <c r="L392" s="198">
        <v>89.194000000000003</v>
      </c>
      <c r="M392" s="199">
        <v>1873.2</v>
      </c>
      <c r="N392" s="199">
        <v>4338.8999999999996</v>
      </c>
      <c r="O392" s="198">
        <v>67.12</v>
      </c>
      <c r="P392" s="199">
        <v>139.6</v>
      </c>
      <c r="Q392" s="198">
        <v>0.92959999999999998</v>
      </c>
      <c r="R392" s="17">
        <v>0.7994</v>
      </c>
    </row>
    <row r="393" spans="2:18" x14ac:dyDescent="0.3">
      <c r="B393" s="185">
        <v>45086</v>
      </c>
      <c r="C393" s="193">
        <v>87.072999999999993</v>
      </c>
      <c r="D393" s="194">
        <v>4.843</v>
      </c>
      <c r="E393" s="195">
        <v>94.480999999999995</v>
      </c>
      <c r="F393" s="196">
        <v>4.2359999999999998</v>
      </c>
      <c r="G393" s="195">
        <v>98.697999999999993</v>
      </c>
      <c r="H393" s="196">
        <v>0.35299999999999998</v>
      </c>
      <c r="I393" s="195">
        <v>82.8671875</v>
      </c>
      <c r="J393" s="196">
        <v>3.7669999999999999</v>
      </c>
      <c r="K393" s="197">
        <v>73.180000000000007</v>
      </c>
      <c r="L393" s="198">
        <v>88.8</v>
      </c>
      <c r="M393" s="199">
        <v>1865.7</v>
      </c>
      <c r="N393" s="199">
        <v>4298.8999999999996</v>
      </c>
      <c r="O393" s="198">
        <v>70.17</v>
      </c>
      <c r="P393" s="199">
        <v>139.4</v>
      </c>
      <c r="Q393" s="198">
        <v>0.93030000000000002</v>
      </c>
      <c r="R393" s="17">
        <v>0.7954</v>
      </c>
    </row>
    <row r="394" spans="2:18" x14ac:dyDescent="0.3">
      <c r="B394" s="185">
        <v>45085</v>
      </c>
      <c r="C394" s="193">
        <v>87.207999999999998</v>
      </c>
      <c r="D394" s="194">
        <v>4.8220000000000001</v>
      </c>
      <c r="E394" s="195">
        <v>94.713999999999999</v>
      </c>
      <c r="F394" s="196">
        <v>4.1769999999999996</v>
      </c>
      <c r="G394" s="195">
        <v>98.662999999999997</v>
      </c>
      <c r="H394" s="196">
        <v>0.35699999999999998</v>
      </c>
      <c r="I394" s="195">
        <v>83.0546875</v>
      </c>
      <c r="J394" s="196">
        <v>3.7360000000000002</v>
      </c>
      <c r="K394" s="197">
        <v>73.251999999999995</v>
      </c>
      <c r="L394" s="198">
        <v>88.29</v>
      </c>
      <c r="M394" s="199">
        <v>1880.8</v>
      </c>
      <c r="N394" s="199">
        <v>4293.8999999999996</v>
      </c>
      <c r="O394" s="198">
        <v>71.290000000000006</v>
      </c>
      <c r="P394" s="199">
        <v>138.91999999999999</v>
      </c>
      <c r="Q394" s="198">
        <v>0.92749999999999999</v>
      </c>
      <c r="R394" s="17">
        <v>0.79620000000000002</v>
      </c>
    </row>
    <row r="395" spans="2:18" x14ac:dyDescent="0.3">
      <c r="B395" s="185">
        <v>45084</v>
      </c>
      <c r="C395" s="193">
        <v>86.879000000000005</v>
      </c>
      <c r="D395" s="194">
        <v>4.8710000000000004</v>
      </c>
      <c r="E395" s="195">
        <v>94.552000000000007</v>
      </c>
      <c r="F395" s="196">
        <v>4.2149999999999999</v>
      </c>
      <c r="G395" s="195">
        <v>98.754999999999995</v>
      </c>
      <c r="H395" s="196">
        <v>0.34599999999999997</v>
      </c>
      <c r="I395" s="195">
        <v>82.515625</v>
      </c>
      <c r="J395" s="196">
        <v>3.819</v>
      </c>
      <c r="K395" s="197">
        <v>73.088999999999999</v>
      </c>
      <c r="L395" s="198">
        <v>87.58</v>
      </c>
      <c r="M395" s="199">
        <v>1888.4</v>
      </c>
      <c r="N395" s="199">
        <v>4267.5</v>
      </c>
      <c r="O395" s="198">
        <v>72.53</v>
      </c>
      <c r="P395" s="199">
        <v>140.13</v>
      </c>
      <c r="Q395" s="198">
        <v>0.93469999999999998</v>
      </c>
      <c r="R395" s="17">
        <v>0.80400000000000005</v>
      </c>
    </row>
    <row r="396" spans="2:18" x14ac:dyDescent="0.3">
      <c r="B396" s="185">
        <v>45083</v>
      </c>
      <c r="C396" s="193">
        <v>87.769000000000005</v>
      </c>
      <c r="D396" s="194">
        <v>4.734</v>
      </c>
      <c r="E396" s="195">
        <v>95.003</v>
      </c>
      <c r="F396" s="196">
        <v>4.1020000000000003</v>
      </c>
      <c r="G396" s="195">
        <v>98.712999999999994</v>
      </c>
      <c r="H396" s="196">
        <v>0.35099999999999998</v>
      </c>
      <c r="I396" s="195">
        <v>83.3984375</v>
      </c>
      <c r="J396" s="196">
        <v>3.6819999999999999</v>
      </c>
      <c r="K396" s="197">
        <v>73.388999999999996</v>
      </c>
      <c r="L396" s="198">
        <v>88.504000000000005</v>
      </c>
      <c r="M396" s="199">
        <v>1855.4</v>
      </c>
      <c r="N396" s="199">
        <v>4283.8999999999996</v>
      </c>
      <c r="O396" s="198">
        <v>71.739999999999995</v>
      </c>
      <c r="P396" s="199">
        <v>139.63</v>
      </c>
      <c r="Q396" s="198">
        <v>0.93520000000000003</v>
      </c>
      <c r="R396" s="17">
        <v>0.80489999999999995</v>
      </c>
    </row>
    <row r="397" spans="2:18" x14ac:dyDescent="0.3">
      <c r="B397" s="185">
        <v>45082</v>
      </c>
      <c r="C397" s="193">
        <v>87.606999999999999</v>
      </c>
      <c r="D397" s="194">
        <v>4.758</v>
      </c>
      <c r="E397" s="195">
        <v>95.05</v>
      </c>
      <c r="F397" s="196">
        <v>4.09</v>
      </c>
      <c r="G397" s="195">
        <v>98.62</v>
      </c>
      <c r="H397" s="196">
        <v>0.36199999999999999</v>
      </c>
      <c r="I397" s="195">
        <v>83.2421875</v>
      </c>
      <c r="J397" s="196">
        <v>3.7050000000000001</v>
      </c>
      <c r="K397" s="197">
        <v>73.373999999999995</v>
      </c>
      <c r="L397" s="198">
        <v>88.605000000000004</v>
      </c>
      <c r="M397" s="199">
        <v>1806.7</v>
      </c>
      <c r="N397" s="199">
        <v>4273.8</v>
      </c>
      <c r="O397" s="198">
        <v>72.150000000000006</v>
      </c>
      <c r="P397" s="199">
        <v>139.58000000000001</v>
      </c>
      <c r="Q397" s="198">
        <v>0.93340000000000001</v>
      </c>
      <c r="R397" s="17">
        <v>0.80400000000000005</v>
      </c>
    </row>
    <row r="398" spans="2:18" x14ac:dyDescent="0.3">
      <c r="B398" s="185">
        <v>45079</v>
      </c>
      <c r="C398" s="193">
        <v>87.463999999999999</v>
      </c>
      <c r="D398" s="194">
        <v>4.7789999999999999</v>
      </c>
      <c r="E398" s="195">
        <v>95.006</v>
      </c>
      <c r="F398" s="196">
        <v>4.0999999999999996</v>
      </c>
      <c r="G398" s="195">
        <v>98.822000000000003</v>
      </c>
      <c r="H398" s="196">
        <v>0.33800000000000002</v>
      </c>
      <c r="I398" s="195">
        <v>83.1484375</v>
      </c>
      <c r="J398" s="196">
        <v>3.7189999999999999</v>
      </c>
      <c r="K398" s="197">
        <v>73.683999999999997</v>
      </c>
      <c r="L398" s="198">
        <v>89.105999999999995</v>
      </c>
      <c r="M398" s="199">
        <v>1830.9</v>
      </c>
      <c r="N398" s="199">
        <v>4282.3999999999996</v>
      </c>
      <c r="O398" s="198">
        <v>71.739999999999995</v>
      </c>
      <c r="P398" s="199">
        <v>139.91999999999999</v>
      </c>
      <c r="Q398" s="198">
        <v>0.93389999999999995</v>
      </c>
      <c r="R398" s="17">
        <v>0.80300000000000005</v>
      </c>
    </row>
    <row r="399" spans="2:18" x14ac:dyDescent="0.3">
      <c r="B399" s="185">
        <v>45078</v>
      </c>
      <c r="C399" s="193">
        <v>87.8</v>
      </c>
      <c r="D399" s="194">
        <v>4.7270000000000003</v>
      </c>
      <c r="E399" s="195">
        <v>95.573999999999998</v>
      </c>
      <c r="F399" s="196">
        <v>3.9590000000000001</v>
      </c>
      <c r="G399" s="195">
        <v>98.745000000000005</v>
      </c>
      <c r="H399" s="196">
        <v>0.34699999999999998</v>
      </c>
      <c r="I399" s="195">
        <v>83.8828125</v>
      </c>
      <c r="J399" s="196">
        <v>3.6040000000000001</v>
      </c>
      <c r="K399" s="197">
        <v>73.882999999999996</v>
      </c>
      <c r="L399" s="198">
        <v>88.968999999999994</v>
      </c>
      <c r="M399" s="199">
        <v>1767.9</v>
      </c>
      <c r="N399" s="199">
        <v>4221</v>
      </c>
      <c r="O399" s="198">
        <v>70.099999999999994</v>
      </c>
      <c r="P399" s="199">
        <v>138.80000000000001</v>
      </c>
      <c r="Q399" s="198">
        <v>0.92920000000000003</v>
      </c>
      <c r="R399" s="17">
        <v>0.79830000000000001</v>
      </c>
    </row>
    <row r="400" spans="2:18" x14ac:dyDescent="0.3">
      <c r="B400" s="185">
        <v>45077</v>
      </c>
      <c r="C400" s="193">
        <v>87.504000000000005</v>
      </c>
      <c r="D400" s="194">
        <v>4.7709999999999999</v>
      </c>
      <c r="E400" s="195">
        <v>95.227999999999994</v>
      </c>
      <c r="F400" s="196">
        <v>4.0419999999999998</v>
      </c>
      <c r="G400" s="195">
        <v>98.66</v>
      </c>
      <c r="H400" s="196">
        <v>0.35699999999999998</v>
      </c>
      <c r="I400" s="195">
        <v>83.5390625</v>
      </c>
      <c r="J400" s="196">
        <v>3.6560000000000001</v>
      </c>
      <c r="K400" s="197">
        <v>73.481999999999999</v>
      </c>
      <c r="L400" s="198">
        <v>88.356999999999999</v>
      </c>
      <c r="M400" s="199">
        <v>1749.7</v>
      </c>
      <c r="N400" s="199">
        <v>4179.8</v>
      </c>
      <c r="O400" s="198">
        <v>68.09</v>
      </c>
      <c r="P400" s="199">
        <v>139.34</v>
      </c>
      <c r="Q400" s="198">
        <v>0.9355</v>
      </c>
      <c r="R400" s="17">
        <v>0.80379999999999996</v>
      </c>
    </row>
    <row r="401" spans="2:18" x14ac:dyDescent="0.3">
      <c r="B401" s="185">
        <v>45076</v>
      </c>
      <c r="C401" s="193">
        <v>87.082999999999998</v>
      </c>
      <c r="D401" s="194">
        <v>4.835</v>
      </c>
      <c r="E401" s="195">
        <v>95.04</v>
      </c>
      <c r="F401" s="196">
        <v>4.0880000000000001</v>
      </c>
      <c r="G401" s="195">
        <v>98.643000000000001</v>
      </c>
      <c r="H401" s="196">
        <v>0.35899999999999999</v>
      </c>
      <c r="I401" s="195">
        <v>83.2421875</v>
      </c>
      <c r="J401" s="196">
        <v>3.7010000000000001</v>
      </c>
      <c r="K401" s="197">
        <v>73.087000000000003</v>
      </c>
      <c r="L401" s="198">
        <v>87.838999999999999</v>
      </c>
      <c r="M401" s="199">
        <v>1767.3</v>
      </c>
      <c r="N401" s="199">
        <v>4205.5</v>
      </c>
      <c r="O401" s="198">
        <v>69.459999999999994</v>
      </c>
      <c r="P401" s="199">
        <v>139.79</v>
      </c>
      <c r="Q401" s="198">
        <v>0.93159999999999998</v>
      </c>
      <c r="R401" s="17">
        <v>0.80559999999999998</v>
      </c>
    </row>
    <row r="402" spans="2:18" x14ac:dyDescent="0.3">
      <c r="B402" s="185">
        <v>45072</v>
      </c>
      <c r="C402" s="193">
        <v>86.27</v>
      </c>
      <c r="D402" s="194">
        <v>4.9610000000000003</v>
      </c>
      <c r="E402" s="195">
        <v>94.421000000000006</v>
      </c>
      <c r="F402" s="196">
        <v>4.2409999999999997</v>
      </c>
      <c r="G402" s="195">
        <v>98.718000000000004</v>
      </c>
      <c r="H402" s="196">
        <v>0.35</v>
      </c>
      <c r="I402" s="195">
        <v>82.5234375</v>
      </c>
      <c r="J402" s="196">
        <v>3.8109999999999999</v>
      </c>
      <c r="K402" s="197">
        <v>72.585999999999999</v>
      </c>
      <c r="L402" s="198">
        <v>86.16</v>
      </c>
      <c r="M402" s="199">
        <v>1773</v>
      </c>
      <c r="N402" s="199">
        <v>4205.5</v>
      </c>
      <c r="O402" s="198">
        <v>72.67</v>
      </c>
      <c r="P402" s="199">
        <v>140.6</v>
      </c>
      <c r="Q402" s="198">
        <v>0.93259999999999998</v>
      </c>
      <c r="R402" s="17">
        <v>0.81010000000000004</v>
      </c>
    </row>
    <row r="403" spans="2:18" x14ac:dyDescent="0.3">
      <c r="B403" s="185">
        <v>45071</v>
      </c>
      <c r="C403" s="193">
        <v>86.167000000000002</v>
      </c>
      <c r="D403" s="194">
        <v>4.9770000000000003</v>
      </c>
      <c r="E403" s="195">
        <v>94.424999999999997</v>
      </c>
      <c r="F403" s="196">
        <v>4.2389999999999999</v>
      </c>
      <c r="G403" s="195">
        <v>98.658000000000001</v>
      </c>
      <c r="H403" s="196">
        <v>0.35699999999999998</v>
      </c>
      <c r="I403" s="195">
        <v>82.4140625</v>
      </c>
      <c r="J403" s="196">
        <v>3.8250000000000002</v>
      </c>
      <c r="K403" s="197">
        <v>72.332999999999998</v>
      </c>
      <c r="L403" s="198">
        <v>85.989000000000004</v>
      </c>
      <c r="M403" s="199">
        <v>1754.6</v>
      </c>
      <c r="N403" s="199">
        <v>4151.3</v>
      </c>
      <c r="O403" s="198">
        <v>71.83</v>
      </c>
      <c r="P403" s="199">
        <v>140.06</v>
      </c>
      <c r="Q403" s="198">
        <v>0.93240000000000001</v>
      </c>
      <c r="R403" s="17">
        <v>0.81159999999999999</v>
      </c>
    </row>
    <row r="404" spans="2:18" x14ac:dyDescent="0.3">
      <c r="B404" s="185">
        <v>45070</v>
      </c>
      <c r="C404" s="193">
        <v>86.715999999999994</v>
      </c>
      <c r="D404" s="194">
        <v>4.8890000000000002</v>
      </c>
      <c r="E404" s="195">
        <v>94.986000000000004</v>
      </c>
      <c r="F404" s="196">
        <v>4.0979999999999999</v>
      </c>
      <c r="G404" s="195">
        <v>98.808999999999997</v>
      </c>
      <c r="H404" s="196">
        <v>0.33900000000000002</v>
      </c>
      <c r="I404" s="195">
        <v>82.9609375</v>
      </c>
      <c r="J404" s="196">
        <v>3.74</v>
      </c>
      <c r="K404" s="197">
        <v>73.260999999999996</v>
      </c>
      <c r="L404" s="198">
        <v>86.475999999999999</v>
      </c>
      <c r="M404" s="199">
        <v>1767</v>
      </c>
      <c r="N404" s="199">
        <v>4115.2</v>
      </c>
      <c r="O404" s="198">
        <v>74.34</v>
      </c>
      <c r="P404" s="199">
        <v>139.47</v>
      </c>
      <c r="Q404" s="198">
        <v>0.93020000000000003</v>
      </c>
      <c r="R404" s="17">
        <v>0.80869999999999997</v>
      </c>
    </row>
    <row r="405" spans="2:18" x14ac:dyDescent="0.3">
      <c r="B405" s="185">
        <v>45069</v>
      </c>
      <c r="C405" s="193">
        <v>87.009</v>
      </c>
      <c r="D405" s="194">
        <v>4.8440000000000003</v>
      </c>
      <c r="E405" s="195">
        <v>95.254000000000005</v>
      </c>
      <c r="F405" s="196">
        <v>4.0309999999999997</v>
      </c>
      <c r="G405" s="195">
        <v>98.885000000000005</v>
      </c>
      <c r="H405" s="196">
        <v>0.33</v>
      </c>
      <c r="I405" s="195">
        <v>83.3203125</v>
      </c>
      <c r="J405" s="196">
        <v>3.6840000000000002</v>
      </c>
      <c r="K405" s="197">
        <v>73.676000000000002</v>
      </c>
      <c r="L405" s="198">
        <v>86.597999999999999</v>
      </c>
      <c r="M405" s="199">
        <v>1787.7</v>
      </c>
      <c r="N405" s="199">
        <v>4145.6000000000004</v>
      </c>
      <c r="O405" s="198">
        <v>72.91</v>
      </c>
      <c r="P405" s="199">
        <v>138.59</v>
      </c>
      <c r="Q405" s="198">
        <v>0.92849999999999999</v>
      </c>
      <c r="R405" s="17">
        <v>0.80559999999999998</v>
      </c>
    </row>
    <row r="406" spans="2:18" x14ac:dyDescent="0.3">
      <c r="B406" s="185">
        <v>45068</v>
      </c>
      <c r="C406" s="193">
        <v>86.703000000000003</v>
      </c>
      <c r="D406" s="194">
        <v>4.8899999999999997</v>
      </c>
      <c r="E406" s="195">
        <v>95.165000000000006</v>
      </c>
      <c r="F406" s="196">
        <v>4.0529999999999999</v>
      </c>
      <c r="G406" s="195">
        <v>98.97</v>
      </c>
      <c r="H406" s="196">
        <v>0.32</v>
      </c>
      <c r="I406" s="195">
        <v>83.1796875</v>
      </c>
      <c r="J406" s="196">
        <v>3.7050000000000001</v>
      </c>
      <c r="K406" s="197">
        <v>74.254999999999995</v>
      </c>
      <c r="L406" s="198">
        <v>86.665999999999997</v>
      </c>
      <c r="M406" s="199">
        <v>1795.4</v>
      </c>
      <c r="N406" s="199">
        <v>4192.6000000000004</v>
      </c>
      <c r="O406" s="198">
        <v>71.989999999999995</v>
      </c>
      <c r="P406" s="199">
        <v>138.6</v>
      </c>
      <c r="Q406" s="198">
        <v>0.92479999999999996</v>
      </c>
      <c r="R406" s="17">
        <v>0.80410000000000004</v>
      </c>
    </row>
    <row r="407" spans="2:18" x14ac:dyDescent="0.3">
      <c r="B407" s="185">
        <v>45065</v>
      </c>
      <c r="C407" s="193">
        <v>86.866</v>
      </c>
      <c r="D407" s="194">
        <v>4.8650000000000002</v>
      </c>
      <c r="E407" s="195">
        <v>95.272000000000006</v>
      </c>
      <c r="F407" s="196">
        <v>4.0259999999999998</v>
      </c>
      <c r="G407" s="195">
        <v>98.91</v>
      </c>
      <c r="H407" s="196">
        <v>0.32700000000000001</v>
      </c>
      <c r="I407" s="195">
        <v>83.4453125</v>
      </c>
      <c r="J407" s="196">
        <v>3.6640000000000001</v>
      </c>
      <c r="K407" s="197">
        <v>74.631</v>
      </c>
      <c r="L407" s="198">
        <v>86.953000000000003</v>
      </c>
      <c r="M407" s="199">
        <v>1773.7</v>
      </c>
      <c r="N407" s="199">
        <v>4192</v>
      </c>
      <c r="O407" s="198">
        <v>71.55</v>
      </c>
      <c r="P407" s="199">
        <v>137.97999999999999</v>
      </c>
      <c r="Q407" s="198">
        <v>0.92549999999999999</v>
      </c>
      <c r="R407" s="17">
        <v>0.80349999999999999</v>
      </c>
    </row>
    <row r="408" spans="2:18" x14ac:dyDescent="0.3">
      <c r="B408" s="185">
        <v>45064</v>
      </c>
      <c r="C408" s="193">
        <v>87.093000000000004</v>
      </c>
      <c r="D408" s="194">
        <v>4.8289999999999997</v>
      </c>
      <c r="E408" s="195">
        <v>95.331000000000003</v>
      </c>
      <c r="F408" s="196">
        <v>4.0110000000000001</v>
      </c>
      <c r="G408" s="195">
        <v>99.078999999999994</v>
      </c>
      <c r="H408" s="196">
        <v>0.307</v>
      </c>
      <c r="I408" s="195">
        <v>83.640625</v>
      </c>
      <c r="J408" s="196">
        <v>3.6320000000000001</v>
      </c>
      <c r="K408" s="197">
        <v>74.811000000000007</v>
      </c>
      <c r="L408" s="198">
        <v>86.652000000000001</v>
      </c>
      <c r="M408" s="199">
        <v>1784.9</v>
      </c>
      <c r="N408" s="199">
        <v>4198.1000000000004</v>
      </c>
      <c r="O408" s="198">
        <v>71.86</v>
      </c>
      <c r="P408" s="199">
        <v>138.71</v>
      </c>
      <c r="Q408" s="198">
        <v>0.92849999999999999</v>
      </c>
      <c r="R408" s="17">
        <v>0.80589999999999995</v>
      </c>
    </row>
    <row r="409" spans="2:18" x14ac:dyDescent="0.3">
      <c r="B409" s="185">
        <v>45063</v>
      </c>
      <c r="C409" s="193">
        <v>87.619</v>
      </c>
      <c r="D409" s="194">
        <v>4.7469999999999999</v>
      </c>
      <c r="E409" s="195">
        <v>95.915000000000006</v>
      </c>
      <c r="F409" s="196">
        <v>3.8660000000000001</v>
      </c>
      <c r="G409" s="195">
        <v>99.19</v>
      </c>
      <c r="H409" s="196">
        <v>0.29399999999999998</v>
      </c>
      <c r="I409" s="195">
        <v>84.2109375</v>
      </c>
      <c r="J409" s="196">
        <v>3.544</v>
      </c>
      <c r="K409" s="197">
        <v>75.513000000000005</v>
      </c>
      <c r="L409" s="198">
        <v>87.545000000000002</v>
      </c>
      <c r="M409" s="199">
        <v>1774.5</v>
      </c>
      <c r="N409" s="199">
        <v>4158.8</v>
      </c>
      <c r="O409" s="198">
        <v>72.83</v>
      </c>
      <c r="P409" s="199">
        <v>137.68</v>
      </c>
      <c r="Q409" s="198">
        <v>0.92249999999999999</v>
      </c>
      <c r="R409" s="17">
        <v>0.80079999999999996</v>
      </c>
    </row>
    <row r="410" spans="2:18" x14ac:dyDescent="0.3">
      <c r="B410" s="185">
        <v>45062</v>
      </c>
      <c r="C410" s="193">
        <v>87.977000000000004</v>
      </c>
      <c r="D410" s="194">
        <v>4.6920000000000002</v>
      </c>
      <c r="E410" s="195">
        <v>96.123999999999995</v>
      </c>
      <c r="F410" s="196">
        <v>3.8149999999999999</v>
      </c>
      <c r="G410" s="195">
        <v>98.984999999999999</v>
      </c>
      <c r="H410" s="196">
        <v>0.318</v>
      </c>
      <c r="I410" s="195">
        <v>84.4296875</v>
      </c>
      <c r="J410" s="196">
        <v>3.5110000000000001</v>
      </c>
      <c r="K410" s="197">
        <v>75.622</v>
      </c>
      <c r="L410" s="198">
        <v>87.295000000000002</v>
      </c>
      <c r="M410" s="199">
        <v>1736.2</v>
      </c>
      <c r="N410" s="199">
        <v>4109.8999999999996</v>
      </c>
      <c r="O410" s="198">
        <v>70.86</v>
      </c>
      <c r="P410" s="199">
        <v>136.38999999999999</v>
      </c>
      <c r="Q410" s="198">
        <v>0.92059999999999997</v>
      </c>
      <c r="R410" s="17">
        <v>0.80079999999999996</v>
      </c>
    </row>
    <row r="411" spans="2:18" x14ac:dyDescent="0.3">
      <c r="B411" s="185">
        <v>45061</v>
      </c>
      <c r="C411" s="193">
        <v>88.230999999999995</v>
      </c>
      <c r="D411" s="194">
        <v>4.6529999999999996</v>
      </c>
      <c r="E411" s="195">
        <v>96.394000000000005</v>
      </c>
      <c r="F411" s="196">
        <v>3.75</v>
      </c>
      <c r="G411" s="195">
        <v>98.891000000000005</v>
      </c>
      <c r="H411" s="196">
        <v>0.32900000000000001</v>
      </c>
      <c r="I411" s="195">
        <v>84.6796875</v>
      </c>
      <c r="J411" s="196">
        <v>3.4729999999999999</v>
      </c>
      <c r="K411" s="197">
        <v>75.608999999999995</v>
      </c>
      <c r="L411" s="198">
        <v>87.534000000000006</v>
      </c>
      <c r="M411" s="199">
        <v>1761.5</v>
      </c>
      <c r="N411" s="199">
        <v>4136.3</v>
      </c>
      <c r="O411" s="198">
        <v>71.11</v>
      </c>
      <c r="P411" s="199">
        <v>136.12</v>
      </c>
      <c r="Q411" s="198">
        <v>0.91959999999999997</v>
      </c>
      <c r="R411" s="17">
        <v>0.79820000000000002</v>
      </c>
    </row>
    <row r="412" spans="2:18" x14ac:dyDescent="0.3">
      <c r="B412" s="185">
        <v>45058</v>
      </c>
      <c r="C412" s="193">
        <v>88.427000000000007</v>
      </c>
      <c r="D412" s="194">
        <v>4.6230000000000002</v>
      </c>
      <c r="E412" s="195">
        <v>96.478999999999999</v>
      </c>
      <c r="F412" s="196">
        <v>3.7290000000000001</v>
      </c>
      <c r="G412" s="195">
        <v>99.085999999999999</v>
      </c>
      <c r="H412" s="196">
        <v>0.30599999999999999</v>
      </c>
      <c r="I412" s="195">
        <v>84.9140625</v>
      </c>
      <c r="J412" s="196">
        <v>3.4369999999999998</v>
      </c>
      <c r="K412" s="197">
        <v>75.837000000000003</v>
      </c>
      <c r="L412" s="198">
        <v>87.558999999999997</v>
      </c>
      <c r="M412" s="199">
        <v>1740.8</v>
      </c>
      <c r="N412" s="199">
        <v>4124.1000000000004</v>
      </c>
      <c r="O412" s="198">
        <v>70.040000000000006</v>
      </c>
      <c r="P412" s="199">
        <v>135.69999999999999</v>
      </c>
      <c r="Q412" s="198">
        <v>0.92169999999999996</v>
      </c>
      <c r="R412" s="17">
        <v>0.80269999999999997</v>
      </c>
    </row>
    <row r="413" spans="2:18" x14ac:dyDescent="0.3">
      <c r="B413" s="185">
        <v>45057</v>
      </c>
      <c r="C413" s="193">
        <v>88.992000000000004</v>
      </c>
      <c r="D413" s="194">
        <v>4.5380000000000003</v>
      </c>
      <c r="E413" s="195">
        <v>96.796000000000006</v>
      </c>
      <c r="F413" s="196">
        <v>3.6520000000000001</v>
      </c>
      <c r="G413" s="195">
        <v>99.034000000000006</v>
      </c>
      <c r="H413" s="196">
        <v>0.312</v>
      </c>
      <c r="I413" s="195">
        <v>85.46875</v>
      </c>
      <c r="J413" s="196">
        <v>3.3519999999999999</v>
      </c>
      <c r="K413" s="197">
        <v>76.238</v>
      </c>
      <c r="L413" s="198">
        <v>88.034000000000006</v>
      </c>
      <c r="M413" s="199">
        <v>1744.7</v>
      </c>
      <c r="N413" s="199">
        <v>4130.6000000000004</v>
      </c>
      <c r="O413" s="198">
        <v>70.87</v>
      </c>
      <c r="P413" s="199">
        <v>134.53</v>
      </c>
      <c r="Q413" s="198">
        <v>0.91610000000000003</v>
      </c>
      <c r="R413" s="17">
        <v>0.79930000000000001</v>
      </c>
    </row>
    <row r="414" spans="2:18" x14ac:dyDescent="0.3">
      <c r="B414" s="185">
        <v>45056</v>
      </c>
      <c r="C414" s="193">
        <v>88.674999999999997</v>
      </c>
      <c r="D414" s="194">
        <v>4.5839999999999996</v>
      </c>
      <c r="E414" s="195">
        <v>96.725999999999999</v>
      </c>
      <c r="F414" s="196">
        <v>3.6680000000000001</v>
      </c>
      <c r="G414" s="195">
        <v>98.864000000000004</v>
      </c>
      <c r="H414" s="196">
        <v>0.33200000000000002</v>
      </c>
      <c r="I414" s="195">
        <v>85.140625</v>
      </c>
      <c r="J414" s="196">
        <v>3.4</v>
      </c>
      <c r="K414" s="197">
        <v>75.677000000000007</v>
      </c>
      <c r="L414" s="198">
        <v>87.480999999999995</v>
      </c>
      <c r="M414" s="199">
        <v>1759.5</v>
      </c>
      <c r="N414" s="199">
        <v>4137.6000000000004</v>
      </c>
      <c r="O414" s="198">
        <v>72.56</v>
      </c>
      <c r="P414" s="199">
        <v>134.34</v>
      </c>
      <c r="Q414" s="198">
        <v>0.91059999999999997</v>
      </c>
      <c r="R414" s="17">
        <v>0.79200000000000004</v>
      </c>
    </row>
    <row r="415" spans="2:18" x14ac:dyDescent="0.3">
      <c r="B415" s="185">
        <v>45055</v>
      </c>
      <c r="C415" s="193">
        <v>88.14</v>
      </c>
      <c r="D415" s="194">
        <v>4.6639999999999997</v>
      </c>
      <c r="E415" s="195">
        <v>96.248999999999995</v>
      </c>
      <c r="F415" s="196">
        <v>3.782</v>
      </c>
      <c r="G415" s="195">
        <v>98.820999999999998</v>
      </c>
      <c r="H415" s="196">
        <v>0.33700000000000002</v>
      </c>
      <c r="I415" s="195">
        <v>84.6171875</v>
      </c>
      <c r="J415" s="196">
        <v>3.4780000000000002</v>
      </c>
      <c r="K415" s="197">
        <v>75.385000000000005</v>
      </c>
      <c r="L415" s="198">
        <v>86.956999999999994</v>
      </c>
      <c r="M415" s="199">
        <v>1749.7</v>
      </c>
      <c r="N415" s="199">
        <v>4119.2</v>
      </c>
      <c r="O415" s="198">
        <v>73.709999999999994</v>
      </c>
      <c r="P415" s="199">
        <v>135.22999999999999</v>
      </c>
      <c r="Q415" s="198">
        <v>0.91220000000000001</v>
      </c>
      <c r="R415" s="17">
        <v>0.79239999999999999</v>
      </c>
    </row>
    <row r="416" spans="2:18" x14ac:dyDescent="0.3">
      <c r="B416" s="185">
        <v>45054</v>
      </c>
      <c r="C416" s="193">
        <v>88.177000000000007</v>
      </c>
      <c r="D416" s="194">
        <v>4.6580000000000004</v>
      </c>
      <c r="E416" s="195">
        <v>96.156999999999996</v>
      </c>
      <c r="F416" s="196">
        <v>3.8029999999999999</v>
      </c>
      <c r="G416" s="195">
        <v>98.872</v>
      </c>
      <c r="H416" s="196">
        <v>0.33100000000000002</v>
      </c>
      <c r="I416" s="195">
        <v>84.6796875</v>
      </c>
      <c r="J416" s="196">
        <v>3.468</v>
      </c>
      <c r="K416" s="197">
        <f>(K415+K417)/2</f>
        <v>75.584000000000003</v>
      </c>
      <c r="L416" s="198">
        <v>87.227000000000004</v>
      </c>
      <c r="M416" s="199">
        <v>1754.5</v>
      </c>
      <c r="N416" s="199">
        <v>4138.1000000000004</v>
      </c>
      <c r="O416" s="198">
        <v>73.16</v>
      </c>
      <c r="P416" s="199">
        <v>135.1</v>
      </c>
      <c r="Q416" s="198">
        <v>0.90869999999999995</v>
      </c>
      <c r="R416" s="17">
        <v>0.79249999999999998</v>
      </c>
    </row>
    <row r="417" spans="2:18" x14ac:dyDescent="0.3">
      <c r="B417" s="185">
        <v>45051</v>
      </c>
      <c r="C417" s="193">
        <v>88.774000000000001</v>
      </c>
      <c r="D417" s="194">
        <v>4.5679999999999996</v>
      </c>
      <c r="E417" s="195">
        <v>96.52</v>
      </c>
      <c r="F417" s="196">
        <v>3.7160000000000002</v>
      </c>
      <c r="G417" s="195">
        <v>98.846000000000004</v>
      </c>
      <c r="H417" s="196">
        <v>0.33400000000000002</v>
      </c>
      <c r="I417" s="195">
        <v>85.140625</v>
      </c>
      <c r="J417" s="196">
        <v>3.399</v>
      </c>
      <c r="K417" s="197">
        <v>75.783000000000001</v>
      </c>
      <c r="L417" s="198">
        <v>87.59</v>
      </c>
      <c r="M417" s="199">
        <v>1759.9</v>
      </c>
      <c r="N417" s="199">
        <v>4136.3</v>
      </c>
      <c r="O417" s="198">
        <v>71.34</v>
      </c>
      <c r="P417" s="199">
        <v>134.80000000000001</v>
      </c>
      <c r="Q417" s="198">
        <v>0.90749999999999997</v>
      </c>
      <c r="R417" s="17">
        <v>0.79139999999999999</v>
      </c>
    </row>
    <row r="418" spans="2:18" x14ac:dyDescent="0.3">
      <c r="B418" s="185">
        <v>45050</v>
      </c>
      <c r="C418" s="193">
        <v>89.006</v>
      </c>
      <c r="D418" s="194">
        <v>4.5330000000000004</v>
      </c>
      <c r="E418" s="195">
        <v>96.837999999999994</v>
      </c>
      <c r="F418" s="196">
        <v>3.6389999999999998</v>
      </c>
      <c r="G418" s="195">
        <v>98.846000000000004</v>
      </c>
      <c r="H418" s="196">
        <v>0.33400000000000002</v>
      </c>
      <c r="I418" s="195">
        <v>85.5390625</v>
      </c>
      <c r="J418" s="196">
        <v>3.3370000000000002</v>
      </c>
      <c r="K418" s="197">
        <v>76.525000000000006</v>
      </c>
      <c r="L418" s="198">
        <v>88.108999999999995</v>
      </c>
      <c r="M418" s="199">
        <v>1718.8</v>
      </c>
      <c r="N418" s="199">
        <v>4061.2</v>
      </c>
      <c r="O418" s="198">
        <v>68.56</v>
      </c>
      <c r="P418" s="199">
        <v>134.29</v>
      </c>
      <c r="Q418" s="198">
        <v>0.90810000000000002</v>
      </c>
      <c r="R418" s="17">
        <v>0.79530000000000001</v>
      </c>
    </row>
    <row r="419" spans="2:18" x14ac:dyDescent="0.3">
      <c r="B419" s="185">
        <v>45049</v>
      </c>
      <c r="C419" s="193">
        <v>89.462000000000003</v>
      </c>
      <c r="D419" s="194">
        <v>4.4640000000000004</v>
      </c>
      <c r="E419" s="195">
        <v>97.066000000000003</v>
      </c>
      <c r="F419" s="196">
        <v>3.5840000000000001</v>
      </c>
      <c r="G419" s="195">
        <v>98.846000000000004</v>
      </c>
      <c r="H419" s="196">
        <v>0.33400000000000002</v>
      </c>
      <c r="I419" s="195">
        <v>85.78125</v>
      </c>
      <c r="J419" s="196">
        <v>3.3010000000000002</v>
      </c>
      <c r="K419" s="197">
        <v>76.197999999999993</v>
      </c>
      <c r="L419" s="198">
        <v>88.120999999999995</v>
      </c>
      <c r="M419" s="199">
        <v>1739.3</v>
      </c>
      <c r="N419" s="199">
        <v>4090.8</v>
      </c>
      <c r="O419" s="198">
        <v>68.599999999999994</v>
      </c>
      <c r="P419" s="199">
        <v>134.71</v>
      </c>
      <c r="Q419" s="198">
        <v>0.90400000000000003</v>
      </c>
      <c r="R419" s="17">
        <v>0.79590000000000005</v>
      </c>
    </row>
    <row r="420" spans="2:18" x14ac:dyDescent="0.3">
      <c r="B420" s="185">
        <v>45048</v>
      </c>
      <c r="C420" s="193">
        <v>88.994</v>
      </c>
      <c r="D420" s="194">
        <v>4.5330000000000004</v>
      </c>
      <c r="E420" s="195">
        <v>96.545000000000002</v>
      </c>
      <c r="F420" s="196">
        <v>3.7069999999999999</v>
      </c>
      <c r="G420" s="195">
        <v>98.846000000000004</v>
      </c>
      <c r="H420" s="196">
        <v>0.33400000000000002</v>
      </c>
      <c r="I420" s="195">
        <v>85.1328125</v>
      </c>
      <c r="J420" s="196">
        <v>3.3969999999999998</v>
      </c>
      <c r="K420" s="197">
        <v>76.320999999999998</v>
      </c>
      <c r="L420" s="198">
        <v>87.762</v>
      </c>
      <c r="M420" s="199">
        <v>1732.1</v>
      </c>
      <c r="N420" s="199">
        <v>4119.6000000000004</v>
      </c>
      <c r="O420" s="198">
        <v>71.66</v>
      </c>
      <c r="P420" s="199">
        <v>136.55000000000001</v>
      </c>
      <c r="Q420" s="198">
        <v>0.90910000000000002</v>
      </c>
      <c r="R420" s="17">
        <v>0.80210000000000004</v>
      </c>
    </row>
    <row r="421" spans="2:18" x14ac:dyDescent="0.3">
      <c r="B421" s="185">
        <v>45047</v>
      </c>
      <c r="C421" s="193">
        <v>88.23</v>
      </c>
      <c r="D421" s="194">
        <v>4.6470000000000002</v>
      </c>
      <c r="E421" s="195">
        <v>95.906999999999996</v>
      </c>
      <c r="F421" s="196">
        <v>3.86</v>
      </c>
      <c r="G421" s="195">
        <v>98.929000000000002</v>
      </c>
      <c r="H421" s="196">
        <v>0.32400000000000001</v>
      </c>
      <c r="I421" s="195">
        <v>84.1171875</v>
      </c>
      <c r="J421" s="196">
        <v>3.548</v>
      </c>
      <c r="K421" s="197">
        <v>76</v>
      </c>
      <c r="L421" s="198">
        <v>87.751000000000005</v>
      </c>
      <c r="M421" s="199">
        <v>1769.2</v>
      </c>
      <c r="N421" s="199">
        <v>4167.8999999999996</v>
      </c>
      <c r="O421" s="198">
        <v>75.66</v>
      </c>
      <c r="P421" s="199">
        <v>137.5</v>
      </c>
      <c r="Q421" s="198">
        <v>0.91110000000000002</v>
      </c>
      <c r="R421" s="17">
        <v>0.80020000000000002</v>
      </c>
    </row>
    <row r="422" spans="2:18" x14ac:dyDescent="0.3">
      <c r="B422" s="185">
        <v>45044</v>
      </c>
      <c r="C422" s="193">
        <v>89.29</v>
      </c>
      <c r="D422" s="194">
        <v>4.4880000000000004</v>
      </c>
      <c r="E422" s="195">
        <v>96.397000000000006</v>
      </c>
      <c r="F422" s="196">
        <v>3.742</v>
      </c>
      <c r="G422" s="195">
        <v>98.953999999999994</v>
      </c>
      <c r="H422" s="196">
        <v>0.32100000000000001</v>
      </c>
      <c r="I422" s="195">
        <v>85.0703125</v>
      </c>
      <c r="J422" s="196">
        <v>3.4049999999999998</v>
      </c>
      <c r="K422" s="197">
        <v>76</v>
      </c>
      <c r="L422" s="198">
        <v>87.751000000000005</v>
      </c>
      <c r="M422" s="199">
        <v>1769</v>
      </c>
      <c r="N422" s="199">
        <v>4169.5</v>
      </c>
      <c r="O422" s="198">
        <v>76.78</v>
      </c>
      <c r="P422" s="199">
        <v>136.30000000000001</v>
      </c>
      <c r="Q422" s="198">
        <v>0.90749999999999997</v>
      </c>
      <c r="R422" s="17">
        <v>0.79569999999999996</v>
      </c>
    </row>
    <row r="423" spans="2:18" x14ac:dyDescent="0.3">
      <c r="B423" s="185">
        <v>45043</v>
      </c>
      <c r="C423" s="193">
        <v>88.721000000000004</v>
      </c>
      <c r="D423" s="194">
        <v>4.5730000000000004</v>
      </c>
      <c r="E423" s="195">
        <v>95.956000000000003</v>
      </c>
      <c r="F423" s="196">
        <v>3.847</v>
      </c>
      <c r="G423" s="195">
        <v>98.426000000000002</v>
      </c>
      <c r="H423" s="196">
        <v>0.38300000000000001</v>
      </c>
      <c r="I423" s="195">
        <v>84.3828125</v>
      </c>
      <c r="J423" s="196">
        <v>3.5049999999999999</v>
      </c>
      <c r="K423" s="197">
        <v>75.555999999999997</v>
      </c>
      <c r="L423" s="198">
        <v>86.533000000000001</v>
      </c>
      <c r="M423" s="199">
        <v>1751.2</v>
      </c>
      <c r="N423" s="199">
        <v>4135.3999999999996</v>
      </c>
      <c r="O423" s="198">
        <v>74.760000000000005</v>
      </c>
      <c r="P423" s="199">
        <v>133.97</v>
      </c>
      <c r="Q423" s="198">
        <v>0.90680000000000005</v>
      </c>
      <c r="R423" s="17">
        <v>0.80010000000000003</v>
      </c>
    </row>
    <row r="424" spans="2:18" x14ac:dyDescent="0.3">
      <c r="B424" s="185">
        <v>45042</v>
      </c>
      <c r="C424" s="193">
        <v>89.113</v>
      </c>
      <c r="D424" s="194">
        <v>4.5129999999999999</v>
      </c>
      <c r="E424" s="195">
        <v>96.322999999999993</v>
      </c>
      <c r="F424" s="196">
        <v>3.758</v>
      </c>
      <c r="G424" s="195">
        <v>98.349000000000004</v>
      </c>
      <c r="H424" s="196">
        <v>0.39200000000000002</v>
      </c>
      <c r="I424" s="195">
        <v>84.8984375</v>
      </c>
      <c r="J424" s="196">
        <v>3.4279999999999999</v>
      </c>
      <c r="K424" s="197">
        <v>75.965000000000003</v>
      </c>
      <c r="L424" s="198">
        <v>87.1</v>
      </c>
      <c r="M424" s="199">
        <v>1730.4</v>
      </c>
      <c r="N424" s="199">
        <v>4056</v>
      </c>
      <c r="O424" s="198">
        <v>74.3</v>
      </c>
      <c r="P424" s="199">
        <v>133.66999999999999</v>
      </c>
      <c r="Q424" s="198">
        <v>0.90569999999999995</v>
      </c>
      <c r="R424" s="17">
        <v>0.80200000000000005</v>
      </c>
    </row>
    <row r="425" spans="2:18" x14ac:dyDescent="0.3">
      <c r="B425" s="185">
        <v>45041</v>
      </c>
      <c r="C425" s="193">
        <v>89.570999999999998</v>
      </c>
      <c r="D425" s="194">
        <v>4.4450000000000003</v>
      </c>
      <c r="E425" s="195">
        <v>96.552000000000007</v>
      </c>
      <c r="F425" s="196">
        <v>3.7029999999999998</v>
      </c>
      <c r="G425" s="195">
        <v>98.162999999999997</v>
      </c>
      <c r="H425" s="196">
        <v>0.41399999999999998</v>
      </c>
      <c r="I425" s="195">
        <v>85.2109375</v>
      </c>
      <c r="J425" s="196">
        <v>3.3809999999999998</v>
      </c>
      <c r="K425" s="197">
        <v>76.200999999999993</v>
      </c>
      <c r="L425" s="198">
        <v>87.073999999999998</v>
      </c>
      <c r="M425" s="199">
        <v>1746</v>
      </c>
      <c r="N425" s="199">
        <v>4071.6</v>
      </c>
      <c r="O425" s="198">
        <v>77.069999999999993</v>
      </c>
      <c r="P425" s="199">
        <v>133.76</v>
      </c>
      <c r="Q425" s="198">
        <v>0.91139999999999999</v>
      </c>
      <c r="R425" s="17">
        <v>0.80589999999999995</v>
      </c>
    </row>
    <row r="426" spans="2:18" x14ac:dyDescent="0.3">
      <c r="B426" s="185">
        <v>45040</v>
      </c>
      <c r="C426" s="193">
        <v>89.132000000000005</v>
      </c>
      <c r="D426" s="194">
        <v>4.5090000000000003</v>
      </c>
      <c r="E426" s="195">
        <v>96.227999999999994</v>
      </c>
      <c r="F426" s="196">
        <v>3.7789999999999999</v>
      </c>
      <c r="G426" s="195">
        <v>98.179000000000002</v>
      </c>
      <c r="H426" s="196">
        <v>0.41199999999999998</v>
      </c>
      <c r="I426" s="195">
        <v>84.5703125</v>
      </c>
      <c r="J426" s="196">
        <v>3.4750000000000001</v>
      </c>
      <c r="K426" s="197">
        <v>75.628</v>
      </c>
      <c r="L426" s="198">
        <v>86.304000000000002</v>
      </c>
      <c r="M426" s="199">
        <v>1788.9</v>
      </c>
      <c r="N426" s="199">
        <v>4137</v>
      </c>
      <c r="O426" s="198">
        <v>78.760000000000005</v>
      </c>
      <c r="P426" s="199">
        <v>134.24</v>
      </c>
      <c r="Q426" s="198">
        <v>0.90529999999999999</v>
      </c>
      <c r="R426" s="17">
        <v>0.80089999999999995</v>
      </c>
    </row>
    <row r="427" spans="2:18" x14ac:dyDescent="0.3">
      <c r="B427" s="185">
        <v>45037</v>
      </c>
      <c r="C427" s="193">
        <v>88.578999999999994</v>
      </c>
      <c r="D427" s="194">
        <v>4.5910000000000002</v>
      </c>
      <c r="E427" s="195">
        <v>95.63</v>
      </c>
      <c r="F427" s="196">
        <v>3.9220000000000002</v>
      </c>
      <c r="G427" s="195">
        <v>98.179000000000002</v>
      </c>
      <c r="H427" s="196">
        <v>0.41199999999999998</v>
      </c>
      <c r="I427" s="195">
        <v>84.0078125</v>
      </c>
      <c r="J427" s="196">
        <v>3.5590000000000002</v>
      </c>
      <c r="K427" s="197">
        <v>75.745999999999995</v>
      </c>
      <c r="L427" s="198">
        <v>86.503</v>
      </c>
      <c r="M427" s="199">
        <v>1791.5</v>
      </c>
      <c r="N427" s="199">
        <v>4133.5</v>
      </c>
      <c r="O427" s="198">
        <v>77.87</v>
      </c>
      <c r="P427" s="199">
        <v>134.16</v>
      </c>
      <c r="Q427" s="198">
        <v>0.9103</v>
      </c>
      <c r="R427" s="17">
        <v>0.8044</v>
      </c>
    </row>
    <row r="428" spans="2:18" x14ac:dyDescent="0.3">
      <c r="B428" s="185">
        <v>45036</v>
      </c>
      <c r="C428" s="193">
        <v>88.852999999999994</v>
      </c>
      <c r="D428" s="194">
        <v>4.55</v>
      </c>
      <c r="E428" s="195">
        <v>95.847999999999999</v>
      </c>
      <c r="F428" s="196">
        <v>3.8690000000000002</v>
      </c>
      <c r="G428" s="195">
        <v>98.126000000000005</v>
      </c>
      <c r="H428" s="196">
        <v>0.41799999999999998</v>
      </c>
      <c r="I428" s="195">
        <v>84.2578125</v>
      </c>
      <c r="J428" s="196">
        <v>3.52</v>
      </c>
      <c r="K428" s="197">
        <v>75.653000000000006</v>
      </c>
      <c r="L428" s="198">
        <v>86.765000000000001</v>
      </c>
      <c r="M428" s="199">
        <v>1789.7</v>
      </c>
      <c r="N428" s="199">
        <v>4129.8</v>
      </c>
      <c r="O428" s="198">
        <v>77.290000000000006</v>
      </c>
      <c r="P428" s="199">
        <v>134.24</v>
      </c>
      <c r="Q428" s="198">
        <v>0.91149999999999998</v>
      </c>
      <c r="R428" s="17">
        <v>0.80359999999999998</v>
      </c>
    </row>
    <row r="429" spans="2:18" x14ac:dyDescent="0.3">
      <c r="B429" s="185">
        <v>45035</v>
      </c>
      <c r="C429" s="193">
        <v>88.503</v>
      </c>
      <c r="D429" s="194">
        <v>4.601</v>
      </c>
      <c r="E429" s="195">
        <v>95.567999999999998</v>
      </c>
      <c r="F429" s="196">
        <v>3.9350000000000001</v>
      </c>
      <c r="G429" s="195">
        <v>98.016000000000005</v>
      </c>
      <c r="H429" s="196">
        <v>0.43099999999999999</v>
      </c>
      <c r="I429" s="195">
        <v>83.8359375</v>
      </c>
      <c r="J429" s="196">
        <v>3.5819999999999999</v>
      </c>
      <c r="K429" s="197">
        <v>75.126999999999995</v>
      </c>
      <c r="L429" s="198">
        <v>86.364000000000004</v>
      </c>
      <c r="M429" s="199">
        <v>1799.4</v>
      </c>
      <c r="N429" s="199">
        <v>4154.5</v>
      </c>
      <c r="O429" s="198">
        <v>79.16</v>
      </c>
      <c r="P429" s="199">
        <v>134.72</v>
      </c>
      <c r="Q429" s="198">
        <v>0.91279999999999994</v>
      </c>
      <c r="R429" s="17">
        <v>0.80389999999999995</v>
      </c>
    </row>
    <row r="430" spans="2:18" x14ac:dyDescent="0.3">
      <c r="B430" s="185">
        <v>45034</v>
      </c>
      <c r="C430" s="193">
        <v>88.680999999999997</v>
      </c>
      <c r="D430" s="194">
        <v>4.5739999999999998</v>
      </c>
      <c r="E430" s="195">
        <v>95.774000000000001</v>
      </c>
      <c r="F430" s="196">
        <v>3.8849999999999998</v>
      </c>
      <c r="G430" s="195">
        <v>98.125</v>
      </c>
      <c r="H430" s="196">
        <v>0.41799999999999998</v>
      </c>
      <c r="I430" s="195">
        <v>83.9453125</v>
      </c>
      <c r="J430" s="196">
        <v>3.5649999999999999</v>
      </c>
      <c r="K430" s="197">
        <v>75.768000000000001</v>
      </c>
      <c r="L430" s="198">
        <v>86.790999999999997</v>
      </c>
      <c r="M430" s="199">
        <v>1795.6</v>
      </c>
      <c r="N430" s="199">
        <v>4154.8999999999996</v>
      </c>
      <c r="O430" s="198">
        <v>80.86</v>
      </c>
      <c r="P430" s="199">
        <v>134.12</v>
      </c>
      <c r="Q430" s="198">
        <v>0.91139999999999999</v>
      </c>
      <c r="R430" s="17">
        <v>0.80479999999999996</v>
      </c>
    </row>
    <row r="431" spans="2:18" x14ac:dyDescent="0.3">
      <c r="B431" s="185">
        <v>45033</v>
      </c>
      <c r="C431" s="193">
        <v>88.534999999999997</v>
      </c>
      <c r="D431" s="194">
        <v>4.5949999999999998</v>
      </c>
      <c r="E431" s="195">
        <v>95.673000000000002</v>
      </c>
      <c r="F431" s="196">
        <v>3.9079999999999999</v>
      </c>
      <c r="G431" s="195">
        <v>98.024000000000001</v>
      </c>
      <c r="H431" s="196">
        <v>0.43</v>
      </c>
      <c r="I431" s="195">
        <v>83.78125</v>
      </c>
      <c r="J431" s="196">
        <v>3.589</v>
      </c>
      <c r="K431" s="197">
        <v>76.111000000000004</v>
      </c>
      <c r="L431" s="198">
        <v>86.757999999999996</v>
      </c>
      <c r="M431" s="199">
        <v>1802.8</v>
      </c>
      <c r="N431" s="199">
        <v>4151.3</v>
      </c>
      <c r="O431" s="198">
        <v>80.83</v>
      </c>
      <c r="P431" s="199">
        <v>134.47</v>
      </c>
      <c r="Q431" s="198">
        <v>0.9153</v>
      </c>
      <c r="R431" s="17">
        <v>0.80800000000000005</v>
      </c>
    </row>
    <row r="432" spans="2:18" x14ac:dyDescent="0.3">
      <c r="B432" s="185">
        <v>45030</v>
      </c>
      <c r="C432" s="193">
        <v>89.004000000000005</v>
      </c>
      <c r="D432" s="194">
        <v>4.5250000000000004</v>
      </c>
      <c r="E432" s="195">
        <v>95.947000000000003</v>
      </c>
      <c r="F432" s="196">
        <v>3.8420000000000001</v>
      </c>
      <c r="G432" s="195">
        <v>98.352999999999994</v>
      </c>
      <c r="H432" s="196">
        <v>0.39100000000000001</v>
      </c>
      <c r="I432" s="195">
        <v>84.3671875</v>
      </c>
      <c r="J432" s="196">
        <v>3.5009999999999999</v>
      </c>
      <c r="K432" s="197">
        <v>76.221000000000004</v>
      </c>
      <c r="L432" s="198">
        <v>86.802000000000007</v>
      </c>
      <c r="M432" s="199">
        <v>1781.2</v>
      </c>
      <c r="N432" s="199">
        <v>4137.6000000000004</v>
      </c>
      <c r="O432" s="198">
        <v>82.52</v>
      </c>
      <c r="P432" s="199">
        <v>133.79</v>
      </c>
      <c r="Q432" s="198">
        <v>0.90969999999999995</v>
      </c>
      <c r="R432" s="17">
        <v>0.80559999999999998</v>
      </c>
    </row>
    <row r="433" spans="2:18" x14ac:dyDescent="0.3">
      <c r="B433" s="185">
        <v>45029</v>
      </c>
      <c r="C433" s="193">
        <v>89.117999999999995</v>
      </c>
      <c r="D433" s="194">
        <v>4.508</v>
      </c>
      <c r="E433" s="195">
        <v>96.281999999999996</v>
      </c>
      <c r="F433" s="196">
        <v>3.762</v>
      </c>
      <c r="G433" s="195">
        <v>98.411000000000001</v>
      </c>
      <c r="H433" s="196">
        <v>0.38400000000000001</v>
      </c>
      <c r="I433" s="195">
        <v>84.8046875</v>
      </c>
      <c r="J433" s="196">
        <v>3.4329999999999998</v>
      </c>
      <c r="K433" s="197">
        <v>76.738</v>
      </c>
      <c r="L433" s="198">
        <v>87.33</v>
      </c>
      <c r="M433" s="199">
        <v>1796.7</v>
      </c>
      <c r="N433" s="199">
        <v>4146.2</v>
      </c>
      <c r="O433" s="198">
        <v>82.16</v>
      </c>
      <c r="P433" s="199">
        <v>132.58000000000001</v>
      </c>
      <c r="Q433" s="198">
        <v>0.90529999999999999</v>
      </c>
      <c r="R433" s="17">
        <v>0.79849999999999999</v>
      </c>
    </row>
    <row r="434" spans="2:18" x14ac:dyDescent="0.3">
      <c r="B434" s="185">
        <v>45028</v>
      </c>
      <c r="C434" s="193">
        <v>89.513999999999996</v>
      </c>
      <c r="D434" s="194">
        <v>4.4480000000000004</v>
      </c>
      <c r="E434" s="195">
        <v>96.385000000000005</v>
      </c>
      <c r="F434" s="196">
        <v>3.7370000000000001</v>
      </c>
      <c r="G434" s="195">
        <v>98.341999999999999</v>
      </c>
      <c r="H434" s="196">
        <v>0.39200000000000002</v>
      </c>
      <c r="I434" s="195">
        <v>85.1640625</v>
      </c>
      <c r="J434" s="196">
        <v>3.38</v>
      </c>
      <c r="K434" s="197">
        <v>76.78</v>
      </c>
      <c r="L434" s="198">
        <v>87.372</v>
      </c>
      <c r="M434" s="199">
        <v>1773.7</v>
      </c>
      <c r="N434" s="199">
        <v>4092</v>
      </c>
      <c r="O434" s="198">
        <v>83.26</v>
      </c>
      <c r="P434" s="199">
        <v>133.13</v>
      </c>
      <c r="Q434" s="198">
        <v>0.90980000000000005</v>
      </c>
      <c r="R434" s="17">
        <v>0.80100000000000005</v>
      </c>
    </row>
    <row r="435" spans="2:18" x14ac:dyDescent="0.3">
      <c r="B435" s="185">
        <v>45027</v>
      </c>
      <c r="C435" s="193">
        <v>89.171999999999997</v>
      </c>
      <c r="D435" s="194">
        <v>4.4980000000000002</v>
      </c>
      <c r="E435" s="195">
        <v>95.991</v>
      </c>
      <c r="F435" s="196">
        <v>3.8290000000000002</v>
      </c>
      <c r="G435" s="195">
        <v>98.435000000000002</v>
      </c>
      <c r="H435" s="196">
        <v>0.38100000000000001</v>
      </c>
      <c r="I435" s="195">
        <v>84.859375</v>
      </c>
      <c r="J435" s="196">
        <v>3.4239999999999999</v>
      </c>
      <c r="K435" s="197">
        <v>76.968000000000004</v>
      </c>
      <c r="L435" s="198">
        <v>87.697000000000003</v>
      </c>
      <c r="M435" s="199">
        <v>1786.6</v>
      </c>
      <c r="N435" s="199">
        <v>4108.8999999999996</v>
      </c>
      <c r="O435" s="198">
        <v>81.53</v>
      </c>
      <c r="P435" s="199">
        <v>133.68</v>
      </c>
      <c r="Q435" s="198">
        <v>0.91639999999999999</v>
      </c>
      <c r="R435" s="17">
        <v>0.80489999999999995</v>
      </c>
    </row>
    <row r="436" spans="2:18" x14ac:dyDescent="0.3">
      <c r="B436" s="185">
        <v>45026</v>
      </c>
      <c r="C436" s="193">
        <v>88.953000000000003</v>
      </c>
      <c r="D436" s="194">
        <v>4.53</v>
      </c>
      <c r="E436" s="195">
        <v>96.064999999999998</v>
      </c>
      <c r="F436" s="196">
        <v>3.8109999999999999</v>
      </c>
      <c r="G436" s="195">
        <v>98.29</v>
      </c>
      <c r="H436" s="196">
        <v>0.39800000000000002</v>
      </c>
      <c r="I436" s="195">
        <v>84.9140625</v>
      </c>
      <c r="J436" s="196">
        <v>3.415</v>
      </c>
      <c r="K436" s="197">
        <v>77.679000000000002</v>
      </c>
      <c r="L436" s="198">
        <v>88.739000000000004</v>
      </c>
      <c r="M436" s="199">
        <v>1772.4</v>
      </c>
      <c r="N436" s="199">
        <v>4109.1000000000004</v>
      </c>
      <c r="O436" s="198">
        <v>79.739999999999995</v>
      </c>
      <c r="P436" s="199">
        <v>133.61000000000001</v>
      </c>
      <c r="Q436" s="198">
        <v>0.92090000000000005</v>
      </c>
      <c r="R436" s="17">
        <v>0.80759999999999998</v>
      </c>
    </row>
    <row r="437" spans="2:18" x14ac:dyDescent="0.3">
      <c r="B437" s="185">
        <v>45023</v>
      </c>
      <c r="C437" s="193">
        <v>89.097999999999999</v>
      </c>
      <c r="D437" s="194">
        <v>4.508</v>
      </c>
      <c r="E437" s="195">
        <v>95.942999999999998</v>
      </c>
      <c r="F437" s="196">
        <v>3.84</v>
      </c>
      <c r="G437" s="195">
        <v>98.331999999999994</v>
      </c>
      <c r="H437" s="196">
        <v>0.39300000000000002</v>
      </c>
      <c r="I437" s="195">
        <v>85.0625</v>
      </c>
      <c r="J437" s="196">
        <v>3.3929999999999998</v>
      </c>
      <c r="K437" s="197">
        <v>77.679000000000002</v>
      </c>
      <c r="L437" s="198">
        <v>88.739000000000004</v>
      </c>
      <c r="M437" s="199">
        <v>1763.5</v>
      </c>
      <c r="N437" s="199">
        <v>4107.1000000000004</v>
      </c>
      <c r="O437" s="198">
        <v>80.7</v>
      </c>
      <c r="P437" s="199">
        <v>132.16</v>
      </c>
      <c r="Q437" s="198">
        <v>0.91700000000000004</v>
      </c>
      <c r="R437" s="17">
        <v>0.80530000000000002</v>
      </c>
    </row>
    <row r="438" spans="2:18" x14ac:dyDescent="0.3">
      <c r="B438" s="185">
        <v>45022</v>
      </c>
      <c r="C438" s="193">
        <v>89.83</v>
      </c>
      <c r="D438" s="194">
        <v>4.4000000000000004</v>
      </c>
      <c r="E438" s="195">
        <v>96.522999999999996</v>
      </c>
      <c r="F438" s="196">
        <v>3.702</v>
      </c>
      <c r="G438" s="195">
        <v>98.483999999999995</v>
      </c>
      <c r="H438" s="196">
        <v>0.375</v>
      </c>
      <c r="I438" s="195">
        <v>85.7109375</v>
      </c>
      <c r="J438" s="196">
        <v>3.2970000000000002</v>
      </c>
      <c r="K438" s="197">
        <v>77.679000000000002</v>
      </c>
      <c r="L438" s="198">
        <v>88.739000000000004</v>
      </c>
      <c r="M438" s="199">
        <v>1754.5</v>
      </c>
      <c r="N438" s="199">
        <v>4105</v>
      </c>
      <c r="O438" s="198">
        <v>80.7</v>
      </c>
      <c r="P438" s="199">
        <v>131.78</v>
      </c>
      <c r="Q438" s="198">
        <v>0.91559999999999997</v>
      </c>
      <c r="R438" s="17">
        <v>0.80389999999999995</v>
      </c>
    </row>
    <row r="439" spans="2:18" x14ac:dyDescent="0.3">
      <c r="B439" s="185">
        <v>45021</v>
      </c>
      <c r="C439" s="193">
        <v>89.808999999999997</v>
      </c>
      <c r="D439" s="194">
        <v>4.4029999999999996</v>
      </c>
      <c r="E439" s="195">
        <v>96.852999999999994</v>
      </c>
      <c r="F439" s="196">
        <v>3.6240000000000001</v>
      </c>
      <c r="G439" s="195">
        <v>98.313000000000002</v>
      </c>
      <c r="H439" s="196">
        <v>0.39500000000000002</v>
      </c>
      <c r="I439" s="195">
        <v>85.6328125</v>
      </c>
      <c r="J439" s="196">
        <v>3.306</v>
      </c>
      <c r="K439" s="197">
        <v>77.698999999999998</v>
      </c>
      <c r="L439" s="198">
        <v>88.873000000000005</v>
      </c>
      <c r="M439" s="199">
        <v>1752.1</v>
      </c>
      <c r="N439" s="199">
        <v>4090.4</v>
      </c>
      <c r="O439" s="198">
        <v>80.61</v>
      </c>
      <c r="P439" s="199">
        <v>131.32</v>
      </c>
      <c r="Q439" s="198">
        <v>0.91700000000000004</v>
      </c>
      <c r="R439" s="17">
        <v>0.8024</v>
      </c>
    </row>
    <row r="440" spans="2:18" x14ac:dyDescent="0.3">
      <c r="B440" s="185">
        <v>45020</v>
      </c>
      <c r="C440" s="193">
        <v>89.622</v>
      </c>
      <c r="D440" s="194">
        <v>4.4290000000000003</v>
      </c>
      <c r="E440" s="195">
        <v>96.665000000000006</v>
      </c>
      <c r="F440" s="196">
        <v>3.6669999999999998</v>
      </c>
      <c r="G440" s="195">
        <v>98.278999999999996</v>
      </c>
      <c r="H440" s="196">
        <v>0.39900000000000002</v>
      </c>
      <c r="I440" s="195">
        <v>85.4375</v>
      </c>
      <c r="J440" s="196">
        <v>3.3340000000000001</v>
      </c>
      <c r="K440" s="197">
        <v>77.688999999999993</v>
      </c>
      <c r="L440" s="198">
        <v>88.174000000000007</v>
      </c>
      <c r="M440" s="199">
        <v>1769.7</v>
      </c>
      <c r="N440" s="199">
        <v>4100.6000000000004</v>
      </c>
      <c r="O440" s="198">
        <v>80.709999999999994</v>
      </c>
      <c r="P440" s="199">
        <v>131.71</v>
      </c>
      <c r="Q440" s="198">
        <v>0.91300000000000003</v>
      </c>
      <c r="R440" s="17">
        <v>0.79990000000000006</v>
      </c>
    </row>
    <row r="441" spans="2:18" x14ac:dyDescent="0.3">
      <c r="B441" s="185">
        <v>45019</v>
      </c>
      <c r="C441" s="193">
        <v>89.391000000000005</v>
      </c>
      <c r="D441" s="194">
        <v>4.4630000000000001</v>
      </c>
      <c r="E441" s="195">
        <v>96.372</v>
      </c>
      <c r="F441" s="196">
        <v>3.7349999999999999</v>
      </c>
      <c r="G441" s="195">
        <v>98.593999999999994</v>
      </c>
      <c r="H441" s="196">
        <v>0.36199999999999999</v>
      </c>
      <c r="I441" s="195">
        <v>84.890625</v>
      </c>
      <c r="J441" s="196">
        <v>3.4140000000000001</v>
      </c>
      <c r="K441" s="197">
        <v>77.712999999999994</v>
      </c>
      <c r="L441" s="198">
        <v>88.307000000000002</v>
      </c>
      <c r="M441" s="199">
        <v>1802.3</v>
      </c>
      <c r="N441" s="199">
        <v>4124.5</v>
      </c>
      <c r="O441" s="198">
        <v>80.42</v>
      </c>
      <c r="P441" s="199">
        <v>132.46</v>
      </c>
      <c r="Q441" s="198">
        <v>0.91749999999999998</v>
      </c>
      <c r="R441" s="17">
        <v>0.80549999999999999</v>
      </c>
    </row>
    <row r="442" spans="2:18" x14ac:dyDescent="0.3">
      <c r="B442" s="185">
        <v>45016</v>
      </c>
      <c r="C442" s="193">
        <v>88.846000000000004</v>
      </c>
      <c r="D442" s="194">
        <v>4.5430000000000001</v>
      </c>
      <c r="E442" s="195">
        <v>95.941999999999993</v>
      </c>
      <c r="F442" s="196">
        <v>3.8359999999999999</v>
      </c>
      <c r="G442" s="195">
        <v>98.944999999999993</v>
      </c>
      <c r="H442" s="196">
        <v>0.32100000000000001</v>
      </c>
      <c r="I442" s="195">
        <v>84.5</v>
      </c>
      <c r="J442" s="196">
        <v>3.472</v>
      </c>
      <c r="K442" s="197">
        <v>77.320999999999998</v>
      </c>
      <c r="L442" s="198">
        <v>88.337000000000003</v>
      </c>
      <c r="M442" s="199">
        <v>1802.5</v>
      </c>
      <c r="N442" s="199">
        <v>4109.3</v>
      </c>
      <c r="O442" s="198">
        <v>75.67</v>
      </c>
      <c r="P442" s="199">
        <v>132.86000000000001</v>
      </c>
      <c r="Q442" s="198">
        <v>0.92259999999999998</v>
      </c>
      <c r="R442" s="17">
        <v>0.81059999999999999</v>
      </c>
    </row>
    <row r="443" spans="2:18" x14ac:dyDescent="0.3">
      <c r="B443" s="185">
        <v>45015</v>
      </c>
      <c r="C443" s="193">
        <v>88.117999999999995</v>
      </c>
      <c r="D443" s="194">
        <v>4.6500000000000004</v>
      </c>
      <c r="E443" s="195">
        <v>95.694999999999993</v>
      </c>
      <c r="F443" s="196">
        <v>3.8940000000000001</v>
      </c>
      <c r="G443" s="195">
        <v>99.247</v>
      </c>
      <c r="H443" s="196">
        <v>0.28599999999999998</v>
      </c>
      <c r="I443" s="195">
        <v>83.9375</v>
      </c>
      <c r="J443" s="196">
        <v>3.5539999999999998</v>
      </c>
      <c r="K443" s="197">
        <v>77.156000000000006</v>
      </c>
      <c r="L443" s="198">
        <v>87.361000000000004</v>
      </c>
      <c r="M443" s="199">
        <v>1768.4</v>
      </c>
      <c r="N443" s="199">
        <v>4050.8</v>
      </c>
      <c r="O443" s="198">
        <v>74.37</v>
      </c>
      <c r="P443" s="199">
        <v>132.69999999999999</v>
      </c>
      <c r="Q443" s="198">
        <v>0.91700000000000004</v>
      </c>
      <c r="R443" s="17">
        <v>0.80730000000000002</v>
      </c>
    </row>
    <row r="444" spans="2:18" x14ac:dyDescent="0.3">
      <c r="B444" s="185">
        <v>45014</v>
      </c>
      <c r="C444" s="193">
        <v>87.71</v>
      </c>
      <c r="D444" s="194">
        <v>4.7110000000000003</v>
      </c>
      <c r="E444" s="195">
        <v>95.150999999999996</v>
      </c>
      <c r="F444" s="196">
        <v>4.0220000000000002</v>
      </c>
      <c r="G444" s="195">
        <v>99.465000000000003</v>
      </c>
      <c r="H444" s="196">
        <v>0.26100000000000001</v>
      </c>
      <c r="I444" s="195">
        <v>83.84375</v>
      </c>
      <c r="J444" s="196">
        <v>3.5670000000000002</v>
      </c>
      <c r="K444" s="197">
        <v>77.471999999999994</v>
      </c>
      <c r="L444" s="198">
        <v>87.989000000000004</v>
      </c>
      <c r="M444" s="199">
        <v>1771.6</v>
      </c>
      <c r="N444" s="199">
        <v>4027.8</v>
      </c>
      <c r="O444" s="198">
        <v>72.97</v>
      </c>
      <c r="P444" s="199">
        <v>132.86000000000001</v>
      </c>
      <c r="Q444" s="198">
        <v>0.92220000000000002</v>
      </c>
      <c r="R444" s="17">
        <v>0.81210000000000004</v>
      </c>
    </row>
    <row r="445" spans="2:18" x14ac:dyDescent="0.3">
      <c r="B445" s="185">
        <v>45013</v>
      </c>
      <c r="C445" s="193">
        <v>87.694999999999993</v>
      </c>
      <c r="D445" s="194">
        <v>4.7130000000000001</v>
      </c>
      <c r="E445" s="195">
        <v>94.977999999999994</v>
      </c>
      <c r="F445" s="196">
        <v>4.0629999999999997</v>
      </c>
      <c r="G445" s="195">
        <v>99.29</v>
      </c>
      <c r="H445" s="196">
        <v>0.28100000000000003</v>
      </c>
      <c r="I445" s="195">
        <v>83.828125</v>
      </c>
      <c r="J445" s="196">
        <v>3.569</v>
      </c>
      <c r="K445" s="197">
        <v>77.590999999999994</v>
      </c>
      <c r="L445" s="198">
        <v>88.070999999999998</v>
      </c>
      <c r="M445" s="199">
        <v>1752.6</v>
      </c>
      <c r="N445" s="199">
        <v>3971.3</v>
      </c>
      <c r="O445" s="198">
        <v>73.2</v>
      </c>
      <c r="P445" s="199">
        <v>130.88999999999999</v>
      </c>
      <c r="Q445" s="198">
        <v>0.92210000000000003</v>
      </c>
      <c r="R445" s="17">
        <v>0.81020000000000003</v>
      </c>
    </row>
    <row r="446" spans="2:18" x14ac:dyDescent="0.3">
      <c r="B446" s="185">
        <v>45012</v>
      </c>
      <c r="C446" s="193">
        <v>87.966999999999999</v>
      </c>
      <c r="D446" s="194">
        <v>4.6710000000000003</v>
      </c>
      <c r="E446" s="195">
        <v>95.632999999999996</v>
      </c>
      <c r="F446" s="196">
        <v>3.907</v>
      </c>
      <c r="G446" s="195">
        <v>99.438000000000002</v>
      </c>
      <c r="H446" s="196">
        <v>0.26400000000000001</v>
      </c>
      <c r="I446" s="195">
        <v>84.0546875</v>
      </c>
      <c r="J446" s="196">
        <v>3.5339999999999998</v>
      </c>
      <c r="K446" s="197">
        <v>78.143000000000001</v>
      </c>
      <c r="L446" s="198">
        <v>88.635000000000005</v>
      </c>
      <c r="M446" s="199">
        <v>1753.7</v>
      </c>
      <c r="N446" s="199">
        <v>3977.5</v>
      </c>
      <c r="O446" s="198">
        <v>72.81</v>
      </c>
      <c r="P446" s="199">
        <v>131.57</v>
      </c>
      <c r="Q446" s="198">
        <v>0.92610000000000003</v>
      </c>
      <c r="R446" s="17">
        <v>0.81389999999999996</v>
      </c>
    </row>
    <row r="447" spans="2:18" x14ac:dyDescent="0.3">
      <c r="B447" s="185">
        <v>45009</v>
      </c>
      <c r="C447" s="193">
        <v>89</v>
      </c>
      <c r="D447" s="194">
        <v>4.5170000000000003</v>
      </c>
      <c r="E447" s="195">
        <v>96.293999999999997</v>
      </c>
      <c r="F447" s="196">
        <v>3.7509999999999999</v>
      </c>
      <c r="G447" s="195">
        <v>99.543000000000006</v>
      </c>
      <c r="H447" s="196">
        <v>0.252</v>
      </c>
      <c r="I447" s="195">
        <v>85.1171875</v>
      </c>
      <c r="J447" s="196">
        <v>3.3759999999999999</v>
      </c>
      <c r="K447" s="197">
        <v>78.674999999999997</v>
      </c>
      <c r="L447" s="198">
        <v>89.009</v>
      </c>
      <c r="M447" s="199">
        <v>1734.9</v>
      </c>
      <c r="N447" s="199">
        <v>3971</v>
      </c>
      <c r="O447" s="198">
        <v>69.260000000000005</v>
      </c>
      <c r="P447" s="199">
        <v>130.72999999999999</v>
      </c>
      <c r="Q447" s="198">
        <v>0.9294</v>
      </c>
      <c r="R447" s="17">
        <v>0.8175</v>
      </c>
    </row>
    <row r="448" spans="2:18" x14ac:dyDescent="0.3">
      <c r="B448" s="185">
        <v>45008</v>
      </c>
      <c r="C448" s="193">
        <v>88.58</v>
      </c>
      <c r="D448" s="194">
        <v>4.5789999999999997</v>
      </c>
      <c r="E448" s="195">
        <v>96.055000000000007</v>
      </c>
      <c r="F448" s="196">
        <v>3.806</v>
      </c>
      <c r="G448" s="195">
        <v>99.463999999999999</v>
      </c>
      <c r="H448" s="196">
        <v>0.26100000000000001</v>
      </c>
      <c r="I448" s="195">
        <v>84.75</v>
      </c>
      <c r="J448" s="196">
        <v>3.4279999999999999</v>
      </c>
      <c r="K448" s="197">
        <v>78.143000000000001</v>
      </c>
      <c r="L448" s="198">
        <v>88.6</v>
      </c>
      <c r="M448" s="199">
        <v>1720.3</v>
      </c>
      <c r="N448" s="199">
        <v>3948.7</v>
      </c>
      <c r="O448" s="198">
        <v>69.959999999999994</v>
      </c>
      <c r="P448" s="199">
        <v>130.85</v>
      </c>
      <c r="Q448" s="198">
        <v>0.92330000000000001</v>
      </c>
      <c r="R448" s="17">
        <v>0.81389999999999996</v>
      </c>
    </row>
    <row r="449" spans="2:18" x14ac:dyDescent="0.3">
      <c r="B449" s="185">
        <v>45007</v>
      </c>
      <c r="C449" s="193">
        <v>88.444999999999993</v>
      </c>
      <c r="D449" s="194">
        <v>4.5979999999999999</v>
      </c>
      <c r="E449" s="195">
        <v>95.706999999999994</v>
      </c>
      <c r="F449" s="196">
        <v>3.887</v>
      </c>
      <c r="G449" s="195">
        <v>99.323999999999998</v>
      </c>
      <c r="H449" s="196">
        <v>0.27700000000000002</v>
      </c>
      <c r="I449" s="195">
        <v>84.625</v>
      </c>
      <c r="J449" s="196">
        <v>3.4460000000000002</v>
      </c>
      <c r="K449" s="197">
        <v>77.477000000000004</v>
      </c>
      <c r="L449" s="198">
        <v>87.888000000000005</v>
      </c>
      <c r="M449" s="199">
        <v>1727.4</v>
      </c>
      <c r="N449" s="199">
        <v>3937</v>
      </c>
      <c r="O449" s="198">
        <v>70.900000000000006</v>
      </c>
      <c r="P449" s="199">
        <v>131.44</v>
      </c>
      <c r="Q449" s="198">
        <v>0.92120000000000002</v>
      </c>
      <c r="R449" s="17">
        <v>0.81510000000000005</v>
      </c>
    </row>
    <row r="450" spans="2:18" x14ac:dyDescent="0.3">
      <c r="B450" s="185">
        <v>45006</v>
      </c>
      <c r="C450" s="193">
        <v>87.123999999999995</v>
      </c>
      <c r="D450" s="194">
        <v>4.7949999999999999</v>
      </c>
      <c r="E450" s="195">
        <v>94.581999999999994</v>
      </c>
      <c r="F450" s="196">
        <v>4.1529999999999996</v>
      </c>
      <c r="G450" s="195">
        <v>100.053</v>
      </c>
      <c r="H450" s="196">
        <v>0.19400000000000001</v>
      </c>
      <c r="I450" s="195">
        <v>83.3828125</v>
      </c>
      <c r="J450" s="196">
        <v>3.6309999999999998</v>
      </c>
      <c r="K450" s="197">
        <v>77.962000000000003</v>
      </c>
      <c r="L450" s="198">
        <v>88.296000000000006</v>
      </c>
      <c r="M450" s="199">
        <v>1777.7</v>
      </c>
      <c r="N450" s="199">
        <v>4002.9</v>
      </c>
      <c r="O450" s="198">
        <v>69.33</v>
      </c>
      <c r="P450" s="199">
        <v>132.51</v>
      </c>
      <c r="Q450" s="198">
        <v>0.92869999999999997</v>
      </c>
      <c r="R450" s="17">
        <v>0.81850000000000001</v>
      </c>
    </row>
    <row r="451" spans="2:18" x14ac:dyDescent="0.3">
      <c r="B451" s="185">
        <v>45005</v>
      </c>
      <c r="C451" s="193">
        <v>87.49</v>
      </c>
      <c r="D451" s="194">
        <v>4.74</v>
      </c>
      <c r="E451" s="195">
        <v>94.983999999999995</v>
      </c>
      <c r="F451" s="196">
        <v>4.0570000000000004</v>
      </c>
      <c r="G451" s="195">
        <v>100.053</v>
      </c>
      <c r="H451" s="196">
        <v>0.19400000000000001</v>
      </c>
      <c r="I451" s="195">
        <v>84.21875</v>
      </c>
      <c r="J451" s="196">
        <v>3.5049999999999999</v>
      </c>
      <c r="K451" s="197">
        <v>78.316000000000003</v>
      </c>
      <c r="L451" s="198">
        <v>89.198999999999998</v>
      </c>
      <c r="M451" s="199">
        <v>1745</v>
      </c>
      <c r="N451" s="199">
        <v>3951.6</v>
      </c>
      <c r="O451" s="198">
        <v>67.64</v>
      </c>
      <c r="P451" s="199">
        <v>131.32</v>
      </c>
      <c r="Q451" s="198">
        <v>0.93269999999999997</v>
      </c>
      <c r="R451" s="17">
        <v>0.81440000000000001</v>
      </c>
    </row>
    <row r="452" spans="2:18" x14ac:dyDescent="0.3">
      <c r="B452" s="185">
        <v>45002</v>
      </c>
      <c r="C452" s="193">
        <v>87.956000000000003</v>
      </c>
      <c r="D452" s="194">
        <v>4.6689999999999996</v>
      </c>
      <c r="E452" s="195">
        <v>95.435000000000002</v>
      </c>
      <c r="F452" s="196">
        <v>3.9489999999999998</v>
      </c>
      <c r="G452" s="195">
        <v>99.367000000000004</v>
      </c>
      <c r="H452" s="196">
        <v>0.27200000000000002</v>
      </c>
      <c r="I452" s="195">
        <v>84.53125</v>
      </c>
      <c r="J452" s="196">
        <v>3.4580000000000002</v>
      </c>
      <c r="K452" s="197">
        <v>78.478999999999999</v>
      </c>
      <c r="L452" s="198">
        <v>88.677999999999997</v>
      </c>
      <c r="M452" s="199">
        <v>1725.9</v>
      </c>
      <c r="N452" s="199">
        <v>3916.6</v>
      </c>
      <c r="O452" s="198">
        <v>66.739999999999995</v>
      </c>
      <c r="P452" s="199">
        <v>131.85</v>
      </c>
      <c r="Q452" s="198">
        <v>0.93720000000000003</v>
      </c>
      <c r="R452" s="17">
        <v>0.82150000000000001</v>
      </c>
    </row>
    <row r="453" spans="2:18" x14ac:dyDescent="0.3">
      <c r="B453" s="185">
        <v>45001</v>
      </c>
      <c r="C453" s="193">
        <v>87.025000000000006</v>
      </c>
      <c r="D453" s="194">
        <v>4.8090000000000002</v>
      </c>
      <c r="E453" s="195">
        <v>94.971999999999994</v>
      </c>
      <c r="F453" s="196">
        <v>4.0579999999999998</v>
      </c>
      <c r="G453" s="195">
        <v>99.227000000000004</v>
      </c>
      <c r="H453" s="196">
        <v>0.28799999999999998</v>
      </c>
      <c r="I453" s="195">
        <v>83.4921875</v>
      </c>
      <c r="J453" s="196">
        <v>3.6110000000000002</v>
      </c>
      <c r="K453" s="197">
        <v>77.540999999999997</v>
      </c>
      <c r="L453" s="198">
        <v>87.697000000000003</v>
      </c>
      <c r="M453" s="199">
        <v>1771.2</v>
      </c>
      <c r="N453" s="199">
        <v>3960.3</v>
      </c>
      <c r="O453" s="198">
        <v>68.349999999999994</v>
      </c>
      <c r="P453" s="199">
        <v>133.74</v>
      </c>
      <c r="Q453" s="198">
        <v>0.9425</v>
      </c>
      <c r="R453" s="17">
        <v>0.82579999999999998</v>
      </c>
    </row>
    <row r="454" spans="2:18" x14ac:dyDescent="0.3">
      <c r="B454" s="185">
        <v>45000</v>
      </c>
      <c r="C454" s="193">
        <v>87.525000000000006</v>
      </c>
      <c r="D454" s="194">
        <v>4.7320000000000002</v>
      </c>
      <c r="E454" s="195">
        <v>94.813999999999993</v>
      </c>
      <c r="F454" s="196">
        <v>4.0940000000000003</v>
      </c>
      <c r="G454" s="195">
        <v>98.543000000000006</v>
      </c>
      <c r="H454" s="196">
        <v>0.36699999999999999</v>
      </c>
      <c r="I454" s="195">
        <v>84.4921875</v>
      </c>
      <c r="J454" s="196">
        <v>3.4620000000000002</v>
      </c>
      <c r="K454" s="197">
        <v>78.221000000000004</v>
      </c>
      <c r="L454" s="198">
        <v>88.239000000000004</v>
      </c>
      <c r="M454" s="199">
        <v>1745.9</v>
      </c>
      <c r="N454" s="199">
        <v>3891.9</v>
      </c>
      <c r="O454" s="198">
        <v>67.61</v>
      </c>
      <c r="P454" s="199">
        <v>133.41999999999999</v>
      </c>
      <c r="Q454" s="198">
        <v>0.94540000000000002</v>
      </c>
      <c r="R454" s="17">
        <v>0.82940000000000003</v>
      </c>
    </row>
    <row r="455" spans="2:18" x14ac:dyDescent="0.3">
      <c r="B455" s="185">
        <v>44999</v>
      </c>
      <c r="C455" s="193">
        <v>85.98</v>
      </c>
      <c r="D455" s="194">
        <v>4.9660000000000002</v>
      </c>
      <c r="E455" s="195">
        <v>93.835999999999999</v>
      </c>
      <c r="F455" s="196">
        <v>4.327</v>
      </c>
      <c r="G455" s="195">
        <v>99.593999999999994</v>
      </c>
      <c r="H455" s="196">
        <v>0.246</v>
      </c>
      <c r="I455" s="195">
        <v>82.953125</v>
      </c>
      <c r="J455" s="196">
        <v>3.6909999999999998</v>
      </c>
      <c r="K455" s="197">
        <v>77.194999999999993</v>
      </c>
      <c r="L455" s="198">
        <v>87.096999999999994</v>
      </c>
      <c r="M455" s="199">
        <v>1776.9</v>
      </c>
      <c r="N455" s="199">
        <v>3919.3</v>
      </c>
      <c r="O455" s="198">
        <v>71.33</v>
      </c>
      <c r="P455" s="199">
        <v>134.22</v>
      </c>
      <c r="Q455" s="198">
        <v>0.93169999999999997</v>
      </c>
      <c r="R455" s="17">
        <v>0.82250000000000001</v>
      </c>
    </row>
    <row r="456" spans="2:18" x14ac:dyDescent="0.3">
      <c r="B456" s="185">
        <v>44998</v>
      </c>
      <c r="C456" s="193">
        <v>86.427000000000007</v>
      </c>
      <c r="D456" s="194">
        <v>4.8970000000000002</v>
      </c>
      <c r="E456" s="195">
        <v>94.308999999999997</v>
      </c>
      <c r="F456" s="196">
        <v>4.2130000000000001</v>
      </c>
      <c r="G456" s="195">
        <v>98.08</v>
      </c>
      <c r="H456" s="196">
        <v>0.42099999999999999</v>
      </c>
      <c r="I456" s="195">
        <v>83.7734375</v>
      </c>
      <c r="J456" s="196">
        <v>3.5670000000000002</v>
      </c>
      <c r="K456" s="197">
        <v>77.923000000000002</v>
      </c>
      <c r="L456" s="198">
        <v>87.626999999999995</v>
      </c>
      <c r="M456" s="199">
        <v>1744.3</v>
      </c>
      <c r="N456" s="199">
        <v>3855.8</v>
      </c>
      <c r="O456" s="198">
        <v>74.8</v>
      </c>
      <c r="P456" s="199">
        <v>133.21</v>
      </c>
      <c r="Q456" s="198">
        <v>0.93189999999999995</v>
      </c>
      <c r="R456" s="17">
        <v>0.82079999999999997</v>
      </c>
    </row>
    <row r="457" spans="2:18" x14ac:dyDescent="0.3">
      <c r="B457" s="185">
        <v>44995</v>
      </c>
      <c r="C457" s="193">
        <v>86.173000000000002</v>
      </c>
      <c r="D457" s="194">
        <v>4.9349999999999996</v>
      </c>
      <c r="E457" s="195">
        <v>93.718999999999994</v>
      </c>
      <c r="F457" s="196">
        <v>4.3529999999999998</v>
      </c>
      <c r="G457" s="195">
        <v>97.460999999999999</v>
      </c>
      <c r="H457" s="196">
        <v>0.49399999999999999</v>
      </c>
      <c r="I457" s="195">
        <v>82.8515625</v>
      </c>
      <c r="J457" s="196">
        <v>3.7050000000000001</v>
      </c>
      <c r="K457" s="197">
        <v>76.233000000000004</v>
      </c>
      <c r="L457" s="198">
        <v>86.692999999999998</v>
      </c>
      <c r="M457" s="199">
        <v>1772.7</v>
      </c>
      <c r="N457" s="199">
        <v>3861.6</v>
      </c>
      <c r="O457" s="198">
        <v>76.680000000000007</v>
      </c>
      <c r="P457" s="199">
        <v>135.03</v>
      </c>
      <c r="Q457" s="198">
        <v>0.93959999999999999</v>
      </c>
      <c r="R457" s="17">
        <v>0.83130000000000004</v>
      </c>
    </row>
    <row r="458" spans="2:18" x14ac:dyDescent="0.3">
      <c r="B458" s="185">
        <v>44994</v>
      </c>
      <c r="C458" s="193">
        <v>84.974000000000004</v>
      </c>
      <c r="D458" s="194">
        <v>5.1189999999999998</v>
      </c>
      <c r="E458" s="195">
        <v>92.963999999999999</v>
      </c>
      <c r="F458" s="196">
        <v>4.5350000000000001</v>
      </c>
      <c r="G458" s="195">
        <v>96.549000000000007</v>
      </c>
      <c r="H458" s="196">
        <v>0.60299999999999998</v>
      </c>
      <c r="I458" s="195">
        <v>81.46875</v>
      </c>
      <c r="J458" s="196">
        <v>3.9129999999999998</v>
      </c>
      <c r="K458" s="197">
        <v>75.236999999999995</v>
      </c>
      <c r="L458" s="198">
        <v>86.165000000000006</v>
      </c>
      <c r="M458" s="199">
        <v>1826.6</v>
      </c>
      <c r="N458" s="199">
        <v>3918.3</v>
      </c>
      <c r="O458" s="198">
        <v>75.72</v>
      </c>
      <c r="P458" s="199">
        <v>136.15</v>
      </c>
      <c r="Q458" s="198">
        <v>0.94510000000000005</v>
      </c>
      <c r="R458" s="17">
        <v>0.83860000000000001</v>
      </c>
    </row>
    <row r="459" spans="2:18" x14ac:dyDescent="0.3">
      <c r="B459" s="185">
        <v>44993</v>
      </c>
      <c r="C459" s="193">
        <v>84.613</v>
      </c>
      <c r="D459" s="194">
        <v>5.173</v>
      </c>
      <c r="E459" s="195">
        <v>92.477999999999994</v>
      </c>
      <c r="F459" s="196">
        <v>4.6500000000000004</v>
      </c>
      <c r="G459" s="195">
        <v>96.93</v>
      </c>
      <c r="H459" s="196">
        <v>0.55700000000000005</v>
      </c>
      <c r="I459" s="195">
        <v>80.8203125</v>
      </c>
      <c r="J459" s="196">
        <v>4.0119999999999996</v>
      </c>
      <c r="K459" s="197">
        <v>75.41</v>
      </c>
      <c r="L459" s="198">
        <v>85.867000000000004</v>
      </c>
      <c r="M459" s="199">
        <v>1879.5</v>
      </c>
      <c r="N459" s="199">
        <v>3992</v>
      </c>
      <c r="O459" s="198">
        <v>76.66</v>
      </c>
      <c r="P459" s="199">
        <v>137.36000000000001</v>
      </c>
      <c r="Q459" s="198">
        <v>0.94830000000000003</v>
      </c>
      <c r="R459" s="17">
        <v>0.84430000000000005</v>
      </c>
    </row>
    <row r="460" spans="2:18" x14ac:dyDescent="0.3">
      <c r="B460" s="185">
        <v>44992</v>
      </c>
      <c r="C460" s="193">
        <v>84.887</v>
      </c>
      <c r="D460" s="194">
        <v>5.13</v>
      </c>
      <c r="E460" s="195">
        <v>92.647999999999996</v>
      </c>
      <c r="F460" s="196">
        <v>4.6079999999999997</v>
      </c>
      <c r="G460" s="195">
        <v>96.903999999999996</v>
      </c>
      <c r="H460" s="196">
        <v>0.56000000000000005</v>
      </c>
      <c r="I460" s="195">
        <v>80.9765625</v>
      </c>
      <c r="J460" s="196">
        <v>3.9870000000000001</v>
      </c>
      <c r="K460" s="197">
        <v>75.078999999999994</v>
      </c>
      <c r="L460" s="198">
        <v>85.186999999999998</v>
      </c>
      <c r="M460" s="199">
        <v>1878.7</v>
      </c>
      <c r="N460" s="199">
        <v>3986.4</v>
      </c>
      <c r="O460" s="198">
        <v>77.58</v>
      </c>
      <c r="P460" s="199">
        <v>137.16</v>
      </c>
      <c r="Q460" s="198">
        <v>0.94789999999999996</v>
      </c>
      <c r="R460" s="17">
        <v>0.84530000000000005</v>
      </c>
    </row>
    <row r="461" spans="2:18" x14ac:dyDescent="0.3">
      <c r="B461" s="185">
        <v>44991</v>
      </c>
      <c r="C461" s="193">
        <v>85.037000000000006</v>
      </c>
      <c r="D461" s="194">
        <v>5.1070000000000002</v>
      </c>
      <c r="E461" s="195">
        <v>92.915000000000006</v>
      </c>
      <c r="F461" s="196">
        <v>4.5430000000000001</v>
      </c>
      <c r="G461" s="195">
        <v>96.811999999999998</v>
      </c>
      <c r="H461" s="196">
        <v>0.57099999999999995</v>
      </c>
      <c r="I461" s="195">
        <v>81.0546875</v>
      </c>
      <c r="J461" s="196">
        <v>3.9740000000000002</v>
      </c>
      <c r="K461" s="197">
        <v>74.793999999999997</v>
      </c>
      <c r="L461" s="198">
        <v>84.847999999999999</v>
      </c>
      <c r="M461" s="199">
        <v>1899.8</v>
      </c>
      <c r="N461" s="199">
        <v>4048.4</v>
      </c>
      <c r="O461" s="198">
        <v>80.459999999999994</v>
      </c>
      <c r="P461" s="199">
        <v>135.93</v>
      </c>
      <c r="Q461" s="198">
        <v>0.93630000000000002</v>
      </c>
      <c r="R461" s="17">
        <v>0.83160000000000001</v>
      </c>
    </row>
    <row r="462" spans="2:18" x14ac:dyDescent="0.3">
      <c r="B462" s="185">
        <v>44988</v>
      </c>
      <c r="C462" s="193">
        <v>84.927999999999997</v>
      </c>
      <c r="D462" s="194">
        <v>5.1230000000000002</v>
      </c>
      <c r="E462" s="195">
        <v>92.869</v>
      </c>
      <c r="F462" s="196">
        <v>4.5529999999999999</v>
      </c>
      <c r="G462" s="195">
        <v>97.052999999999997</v>
      </c>
      <c r="H462" s="196">
        <v>0.54200000000000004</v>
      </c>
      <c r="I462" s="195">
        <v>81.0703125</v>
      </c>
      <c r="J462" s="196">
        <v>3.9710000000000001</v>
      </c>
      <c r="K462" s="197">
        <v>74.902000000000001</v>
      </c>
      <c r="L462" s="198">
        <v>85.176000000000002</v>
      </c>
      <c r="M462" s="199">
        <v>1928.3</v>
      </c>
      <c r="N462" s="199">
        <v>4045.6</v>
      </c>
      <c r="O462" s="198">
        <v>79.680000000000007</v>
      </c>
      <c r="P462" s="199">
        <v>135.87</v>
      </c>
      <c r="Q462" s="198">
        <v>0.94030000000000002</v>
      </c>
      <c r="R462" s="17">
        <v>0.83079999999999998</v>
      </c>
    </row>
    <row r="463" spans="2:18" x14ac:dyDescent="0.3">
      <c r="B463" s="185">
        <v>44987</v>
      </c>
      <c r="C463" s="193">
        <v>84.201999999999998</v>
      </c>
      <c r="D463" s="194">
        <v>5.2350000000000003</v>
      </c>
      <c r="E463" s="195">
        <v>92.545000000000002</v>
      </c>
      <c r="F463" s="196">
        <v>4.63</v>
      </c>
      <c r="G463" s="195">
        <v>97.033000000000001</v>
      </c>
      <c r="H463" s="196">
        <v>0.54400000000000004</v>
      </c>
      <c r="I463" s="195">
        <v>80.40625</v>
      </c>
      <c r="J463" s="196">
        <v>4.0709999999999997</v>
      </c>
      <c r="K463" s="197">
        <v>74.697000000000003</v>
      </c>
      <c r="L463" s="198">
        <v>84.570999999999998</v>
      </c>
      <c r="M463" s="199">
        <v>1902.7</v>
      </c>
      <c r="N463" s="199">
        <v>3981.4</v>
      </c>
      <c r="O463" s="198">
        <v>78.16</v>
      </c>
      <c r="P463" s="199">
        <v>136.77000000000001</v>
      </c>
      <c r="Q463" s="198">
        <v>0.94359999999999999</v>
      </c>
      <c r="R463" s="17">
        <v>0.83709999999999996</v>
      </c>
    </row>
    <row r="464" spans="2:18" x14ac:dyDescent="0.3">
      <c r="B464" s="185">
        <v>44986</v>
      </c>
      <c r="C464" s="193">
        <v>84.436999999999998</v>
      </c>
      <c r="D464" s="194">
        <v>5.1970000000000001</v>
      </c>
      <c r="E464" s="195">
        <v>92.748999999999995</v>
      </c>
      <c r="F464" s="196">
        <v>4.5780000000000003</v>
      </c>
      <c r="G464" s="195">
        <v>97.242000000000004</v>
      </c>
      <c r="H464" s="196">
        <v>0.51900000000000002</v>
      </c>
      <c r="I464" s="195">
        <v>80.8046875</v>
      </c>
      <c r="J464" s="196">
        <v>4.0090000000000003</v>
      </c>
      <c r="K464" s="197">
        <v>74.95</v>
      </c>
      <c r="L464" s="198">
        <v>84.915999999999997</v>
      </c>
      <c r="M464" s="199">
        <v>1898.4</v>
      </c>
      <c r="N464" s="199">
        <v>3951.4</v>
      </c>
      <c r="O464" s="198">
        <v>77.69</v>
      </c>
      <c r="P464" s="199">
        <v>136.19</v>
      </c>
      <c r="Q464" s="198">
        <v>0.93740000000000001</v>
      </c>
      <c r="R464" s="17">
        <v>0.83130000000000004</v>
      </c>
    </row>
    <row r="465" spans="2:18" x14ac:dyDescent="0.3">
      <c r="B465" s="185">
        <v>44985</v>
      </c>
      <c r="C465" s="193">
        <v>84.799000000000007</v>
      </c>
      <c r="D465" s="194">
        <v>5.14</v>
      </c>
      <c r="E465" s="195">
        <v>92.873000000000005</v>
      </c>
      <c r="F465" s="196">
        <v>4.5469999999999997</v>
      </c>
      <c r="G465" s="195">
        <v>97.25</v>
      </c>
      <c r="H465" s="196">
        <v>0.51800000000000002</v>
      </c>
      <c r="I465" s="195">
        <v>81.2890625</v>
      </c>
      <c r="J465" s="196">
        <v>3.9340000000000002</v>
      </c>
      <c r="K465" s="197">
        <v>74.981999999999999</v>
      </c>
      <c r="L465" s="198">
        <v>85.569000000000003</v>
      </c>
      <c r="M465" s="199">
        <v>1897</v>
      </c>
      <c r="N465" s="199">
        <v>3970.2</v>
      </c>
      <c r="O465" s="198">
        <v>77.05</v>
      </c>
      <c r="P465" s="199">
        <v>136.16999999999999</v>
      </c>
      <c r="Q465" s="198">
        <v>0.9456</v>
      </c>
      <c r="R465" s="17">
        <v>0.83179999999999998</v>
      </c>
    </row>
    <row r="466" spans="2:18" x14ac:dyDescent="0.3">
      <c r="B466" s="185">
        <v>44984</v>
      </c>
      <c r="C466" s="193">
        <v>85.02</v>
      </c>
      <c r="D466" s="194">
        <v>5.1050000000000004</v>
      </c>
      <c r="E466" s="195">
        <v>93.037999999999997</v>
      </c>
      <c r="F466" s="196">
        <v>4.5069999999999997</v>
      </c>
      <c r="G466" s="195">
        <v>97.081000000000003</v>
      </c>
      <c r="H466" s="196">
        <v>0.53800000000000003</v>
      </c>
      <c r="I466" s="195">
        <v>81.296875</v>
      </c>
      <c r="J466" s="196">
        <v>3.9319999999999999</v>
      </c>
      <c r="K466" s="197">
        <v>75.064999999999998</v>
      </c>
      <c r="L466" s="198">
        <v>86.057000000000002</v>
      </c>
      <c r="M466" s="199">
        <v>1896.3</v>
      </c>
      <c r="N466" s="199">
        <v>3982.2</v>
      </c>
      <c r="O466" s="198">
        <v>75.680000000000007</v>
      </c>
      <c r="P466" s="199">
        <v>136.19</v>
      </c>
      <c r="Q466" s="198">
        <v>0.94259999999999999</v>
      </c>
      <c r="R466" s="17">
        <v>0.82889999999999997</v>
      </c>
    </row>
    <row r="467" spans="2:18" x14ac:dyDescent="0.3">
      <c r="B467" s="185">
        <v>44981</v>
      </c>
      <c r="C467" s="193">
        <v>84.765000000000001</v>
      </c>
      <c r="D467" s="194">
        <v>5.1429999999999998</v>
      </c>
      <c r="E467" s="195">
        <v>92.796999999999997</v>
      </c>
      <c r="F467" s="196">
        <v>4.5620000000000003</v>
      </c>
      <c r="G467" s="195">
        <v>97.114000000000004</v>
      </c>
      <c r="H467" s="196">
        <v>0.53400000000000003</v>
      </c>
      <c r="I467" s="195">
        <v>81.0546875</v>
      </c>
      <c r="J467" s="196">
        <v>3.968</v>
      </c>
      <c r="K467" s="197">
        <v>75.322999999999993</v>
      </c>
      <c r="L467" s="198">
        <v>85.894000000000005</v>
      </c>
      <c r="M467" s="199">
        <v>1890.5</v>
      </c>
      <c r="N467" s="199">
        <v>3970</v>
      </c>
      <c r="O467" s="198">
        <v>76.319999999999993</v>
      </c>
      <c r="P467" s="199">
        <v>136.47999999999999</v>
      </c>
      <c r="Q467" s="198">
        <v>0.94810000000000005</v>
      </c>
      <c r="R467" s="17">
        <v>0.83730000000000004</v>
      </c>
    </row>
    <row r="468" spans="2:18" x14ac:dyDescent="0.3">
      <c r="B468" s="185">
        <v>44980</v>
      </c>
      <c r="C468" s="193">
        <v>85.305999999999997</v>
      </c>
      <c r="D468" s="194">
        <v>5.0590000000000002</v>
      </c>
      <c r="E468" s="195">
        <v>93.265000000000001</v>
      </c>
      <c r="F468" s="196">
        <v>4.4489999999999998</v>
      </c>
      <c r="G468" s="195">
        <v>96.921000000000006</v>
      </c>
      <c r="H468" s="196">
        <v>0.55700000000000005</v>
      </c>
      <c r="I468" s="195">
        <v>81.4921875</v>
      </c>
      <c r="J468" s="196">
        <v>3.899</v>
      </c>
      <c r="K468" s="197">
        <v>75.728999999999999</v>
      </c>
      <c r="L468" s="198">
        <v>86.343000000000004</v>
      </c>
      <c r="M468" s="199">
        <v>1908.1</v>
      </c>
      <c r="N468" s="199">
        <v>4012.3</v>
      </c>
      <c r="O468" s="198">
        <v>75.39</v>
      </c>
      <c r="P468" s="199">
        <v>134.69999999999999</v>
      </c>
      <c r="Q468" s="198">
        <v>0.94379999999999997</v>
      </c>
      <c r="R468" s="17">
        <v>0.83240000000000003</v>
      </c>
    </row>
    <row r="469" spans="2:18" x14ac:dyDescent="0.3">
      <c r="B469" s="185">
        <v>44979</v>
      </c>
      <c r="C469" s="193">
        <v>85.04</v>
      </c>
      <c r="D469" s="194">
        <v>5.0979999999999999</v>
      </c>
      <c r="E469" s="195">
        <v>93.010999999999996</v>
      </c>
      <c r="F469" s="196">
        <v>4.508</v>
      </c>
      <c r="G469" s="195">
        <v>96.918999999999997</v>
      </c>
      <c r="H469" s="196">
        <v>0.55700000000000005</v>
      </c>
      <c r="I469" s="195">
        <v>81.2734375</v>
      </c>
      <c r="J469" s="196">
        <v>3.931</v>
      </c>
      <c r="K469" s="197">
        <v>75.668999999999997</v>
      </c>
      <c r="L469" s="198">
        <v>85.83</v>
      </c>
      <c r="M469" s="199">
        <v>1894.7</v>
      </c>
      <c r="N469" s="199">
        <v>3991.1</v>
      </c>
      <c r="O469" s="198">
        <v>73.95</v>
      </c>
      <c r="P469" s="199">
        <v>134.84</v>
      </c>
      <c r="Q469" s="198">
        <v>0.94299999999999995</v>
      </c>
      <c r="R469" s="17">
        <v>0.83009999999999995</v>
      </c>
    </row>
    <row r="470" spans="2:18" x14ac:dyDescent="0.3">
      <c r="B470" s="185">
        <v>44978</v>
      </c>
      <c r="C470" s="193">
        <v>84.7</v>
      </c>
      <c r="D470" s="194">
        <v>5.15</v>
      </c>
      <c r="E470" s="195">
        <v>92.891000000000005</v>
      </c>
      <c r="F470" s="196">
        <v>4.5350000000000001</v>
      </c>
      <c r="G470" s="195">
        <v>96.924999999999997</v>
      </c>
      <c r="H470" s="196">
        <v>0.55600000000000005</v>
      </c>
      <c r="I470" s="195">
        <v>81.0859375</v>
      </c>
      <c r="J470" s="196">
        <v>3.9590000000000001</v>
      </c>
      <c r="K470" s="197">
        <v>75.569999999999993</v>
      </c>
      <c r="L470" s="198">
        <v>85.802999999999997</v>
      </c>
      <c r="M470" s="199">
        <v>1888.2</v>
      </c>
      <c r="N470" s="199">
        <v>3997.3</v>
      </c>
      <c r="O470" s="198">
        <v>76.16</v>
      </c>
      <c r="P470" s="199">
        <v>135.01</v>
      </c>
      <c r="Q470" s="198">
        <v>0.93910000000000005</v>
      </c>
      <c r="R470" s="17">
        <v>0.8256</v>
      </c>
    </row>
    <row r="471" spans="2:18" x14ac:dyDescent="0.3">
      <c r="B471" s="185">
        <v>44974</v>
      </c>
      <c r="C471" s="193">
        <v>85.747</v>
      </c>
      <c r="D471" s="194">
        <v>4.9889999999999999</v>
      </c>
      <c r="E471" s="195">
        <v>93.599000000000004</v>
      </c>
      <c r="F471" s="196">
        <v>4.3650000000000002</v>
      </c>
      <c r="G471" s="195">
        <v>97.108000000000004</v>
      </c>
      <c r="H471" s="196">
        <v>0.53400000000000003</v>
      </c>
      <c r="I471" s="195">
        <v>82.0078125</v>
      </c>
      <c r="J471" s="196">
        <v>3.8180000000000001</v>
      </c>
      <c r="K471" s="197">
        <v>76.171999999999997</v>
      </c>
      <c r="L471" s="198">
        <v>87.025999999999996</v>
      </c>
      <c r="M471" s="199">
        <v>1946.4</v>
      </c>
      <c r="N471" s="199">
        <v>4079.1</v>
      </c>
      <c r="O471" s="198">
        <v>76.34</v>
      </c>
      <c r="P471" s="199">
        <v>134.15</v>
      </c>
      <c r="Q471" s="198">
        <v>0.93510000000000004</v>
      </c>
      <c r="R471" s="17">
        <v>0.83079999999999998</v>
      </c>
    </row>
    <row r="472" spans="2:18" x14ac:dyDescent="0.3">
      <c r="B472" s="185">
        <v>44973</v>
      </c>
      <c r="C472" s="193">
        <v>85.590999999999994</v>
      </c>
      <c r="D472" s="194">
        <v>5.0119999999999996</v>
      </c>
      <c r="E472" s="195">
        <v>93.492999999999995</v>
      </c>
      <c r="F472" s="196">
        <v>4.3899999999999997</v>
      </c>
      <c r="G472" s="195">
        <v>97.290999999999997</v>
      </c>
      <c r="H472" s="196">
        <v>0.51200000000000001</v>
      </c>
      <c r="I472" s="195">
        <v>81.703125</v>
      </c>
      <c r="J472" s="196">
        <v>3.8610000000000002</v>
      </c>
      <c r="K472" s="197">
        <v>76.268000000000001</v>
      </c>
      <c r="L472" s="198">
        <v>86.731999999999999</v>
      </c>
      <c r="M472" s="199">
        <v>1942.2</v>
      </c>
      <c r="N472" s="199">
        <v>4090.4</v>
      </c>
      <c r="O472" s="198">
        <v>78.489999999999995</v>
      </c>
      <c r="P472" s="199">
        <v>133.94</v>
      </c>
      <c r="Q472" s="198">
        <v>0.93689999999999996</v>
      </c>
      <c r="R472" s="17">
        <v>0.83379999999999999</v>
      </c>
    </row>
    <row r="473" spans="2:18" x14ac:dyDescent="0.3">
      <c r="B473" s="185">
        <v>44972</v>
      </c>
      <c r="C473" s="193">
        <v>86.037999999999997</v>
      </c>
      <c r="D473" s="194">
        <v>4.9420000000000002</v>
      </c>
      <c r="E473" s="195">
        <v>93.594999999999999</v>
      </c>
      <c r="F473" s="196">
        <v>4.3630000000000004</v>
      </c>
      <c r="G473" s="195">
        <v>97.417000000000002</v>
      </c>
      <c r="H473" s="196">
        <v>0.497</v>
      </c>
      <c r="I473" s="195">
        <v>82.0546875</v>
      </c>
      <c r="J473" s="196">
        <v>3.8069999999999999</v>
      </c>
      <c r="K473" s="197">
        <v>76.352000000000004</v>
      </c>
      <c r="L473" s="198">
        <v>86.736000000000004</v>
      </c>
      <c r="M473" s="199">
        <v>1961</v>
      </c>
      <c r="N473" s="199">
        <v>4147.6000000000004</v>
      </c>
      <c r="O473" s="198">
        <v>78.59</v>
      </c>
      <c r="P473" s="199">
        <v>134.16</v>
      </c>
      <c r="Q473" s="198">
        <v>0.93559999999999999</v>
      </c>
      <c r="R473" s="17">
        <v>0.83120000000000005</v>
      </c>
    </row>
    <row r="474" spans="2:18" x14ac:dyDescent="0.3">
      <c r="B474" s="185">
        <v>44971</v>
      </c>
      <c r="C474" s="193">
        <v>86.460999999999999</v>
      </c>
      <c r="D474" s="194">
        <v>4.8780000000000001</v>
      </c>
      <c r="E474" s="195">
        <v>93.769000000000005</v>
      </c>
      <c r="F474" s="196">
        <v>4.32</v>
      </c>
      <c r="G474" s="195">
        <v>97.459000000000003</v>
      </c>
      <c r="H474" s="196">
        <v>0.49199999999999999</v>
      </c>
      <c r="I474" s="195">
        <v>82.4453125</v>
      </c>
      <c r="J474" s="196">
        <v>3.7469999999999999</v>
      </c>
      <c r="K474" s="197">
        <v>76.108000000000004</v>
      </c>
      <c r="L474" s="198">
        <v>87.486999999999995</v>
      </c>
      <c r="M474" s="199">
        <v>1939.9</v>
      </c>
      <c r="N474" s="199">
        <v>4136.1000000000004</v>
      </c>
      <c r="O474" s="198">
        <v>79.06</v>
      </c>
      <c r="P474" s="199">
        <v>133.16</v>
      </c>
      <c r="Q474" s="198">
        <v>0.93130000000000002</v>
      </c>
      <c r="R474" s="17">
        <v>0.82150000000000001</v>
      </c>
    </row>
    <row r="475" spans="2:18" x14ac:dyDescent="0.3">
      <c r="B475" s="185">
        <v>44970</v>
      </c>
      <c r="C475" s="193">
        <v>86.662000000000006</v>
      </c>
      <c r="D475" s="194">
        <v>4.8470000000000004</v>
      </c>
      <c r="E475" s="195">
        <v>94.084999999999994</v>
      </c>
      <c r="F475" s="196">
        <v>4.2450000000000001</v>
      </c>
      <c r="G475" s="195">
        <v>97.338999999999999</v>
      </c>
      <c r="H475" s="196">
        <v>0.50600000000000001</v>
      </c>
      <c r="I475" s="195">
        <v>82.7578125</v>
      </c>
      <c r="J475" s="196">
        <v>3.7</v>
      </c>
      <c r="K475" s="197">
        <v>76.882999999999996</v>
      </c>
      <c r="L475" s="198">
        <v>87.864000000000004</v>
      </c>
      <c r="M475" s="199">
        <v>1941.1</v>
      </c>
      <c r="N475" s="199">
        <v>4137.3</v>
      </c>
      <c r="O475" s="198">
        <v>80.14</v>
      </c>
      <c r="P475" s="199">
        <v>132.41999999999999</v>
      </c>
      <c r="Q475" s="198">
        <v>0.93259999999999998</v>
      </c>
      <c r="R475" s="17">
        <v>0.82379999999999998</v>
      </c>
    </row>
    <row r="476" spans="2:18" x14ac:dyDescent="0.3">
      <c r="B476" s="185">
        <v>44967</v>
      </c>
      <c r="C476" s="193">
        <v>86.555000000000007</v>
      </c>
      <c r="D476" s="194">
        <v>4.8620000000000001</v>
      </c>
      <c r="E476" s="195">
        <v>94.075000000000003</v>
      </c>
      <c r="F476" s="196">
        <v>4.2469999999999999</v>
      </c>
      <c r="G476" s="195">
        <v>97.161000000000001</v>
      </c>
      <c r="H476" s="196">
        <v>0.52700000000000002</v>
      </c>
      <c r="I476" s="195">
        <v>82.5234375</v>
      </c>
      <c r="J476" s="196">
        <v>3.734</v>
      </c>
      <c r="K476" s="197">
        <v>76.933000000000007</v>
      </c>
      <c r="L476" s="198">
        <v>87.594999999999999</v>
      </c>
      <c r="M476" s="199">
        <v>1918.8</v>
      </c>
      <c r="N476" s="199">
        <v>4090.5</v>
      </c>
      <c r="O476" s="198">
        <v>79.72</v>
      </c>
      <c r="P476" s="199">
        <v>131.36000000000001</v>
      </c>
      <c r="Q476" s="198">
        <v>0.9365</v>
      </c>
      <c r="R476" s="17">
        <v>0.82909999999999995</v>
      </c>
    </row>
    <row r="477" spans="2:18" x14ac:dyDescent="0.3">
      <c r="B477" s="185">
        <v>44966</v>
      </c>
      <c r="C477" s="193">
        <v>87.2</v>
      </c>
      <c r="D477" s="194">
        <v>4.7649999999999997</v>
      </c>
      <c r="E477" s="195">
        <v>94.343999999999994</v>
      </c>
      <c r="F477" s="196">
        <v>4.1829999999999998</v>
      </c>
      <c r="G477" s="195">
        <v>97.43</v>
      </c>
      <c r="H477" s="196">
        <v>0.495</v>
      </c>
      <c r="I477" s="195">
        <v>83.0078125</v>
      </c>
      <c r="J477" s="196">
        <v>3.66</v>
      </c>
      <c r="K477" s="197">
        <v>77.593999999999994</v>
      </c>
      <c r="L477" s="198">
        <v>88.262</v>
      </c>
      <c r="M477" s="199">
        <v>1915.3</v>
      </c>
      <c r="N477" s="199">
        <v>4081.5</v>
      </c>
      <c r="O477" s="198">
        <v>78.06</v>
      </c>
      <c r="P477" s="199">
        <v>131.59</v>
      </c>
      <c r="Q477" s="198">
        <v>0.93110000000000004</v>
      </c>
      <c r="R477" s="17">
        <v>0.82499999999999996</v>
      </c>
    </row>
    <row r="478" spans="2:18" x14ac:dyDescent="0.3">
      <c r="B478" s="185">
        <v>44965</v>
      </c>
      <c r="C478" s="193">
        <v>87.876000000000005</v>
      </c>
      <c r="D478" s="194">
        <v>4.6630000000000003</v>
      </c>
      <c r="E478" s="195">
        <v>94.561000000000007</v>
      </c>
      <c r="F478" s="196">
        <v>4.13</v>
      </c>
      <c r="G478" s="195">
        <v>97.522000000000006</v>
      </c>
      <c r="H478" s="196">
        <v>0.48399999999999999</v>
      </c>
      <c r="I478" s="195">
        <v>83.4453125</v>
      </c>
      <c r="J478" s="196">
        <v>3.5939999999999999</v>
      </c>
      <c r="K478" s="197">
        <v>77.453999999999994</v>
      </c>
      <c r="L478" s="198">
        <v>87.5</v>
      </c>
      <c r="M478" s="199">
        <v>1942.6</v>
      </c>
      <c r="N478" s="199">
        <v>4117.8999999999996</v>
      </c>
      <c r="O478" s="198">
        <v>78.47</v>
      </c>
      <c r="P478" s="199">
        <v>131.4</v>
      </c>
      <c r="Q478" s="198">
        <v>0.9335</v>
      </c>
      <c r="R478" s="17">
        <v>0.82840000000000003</v>
      </c>
    </row>
    <row r="479" spans="2:18" x14ac:dyDescent="0.3">
      <c r="B479" s="185">
        <v>44964</v>
      </c>
      <c r="C479" s="193">
        <v>87.694000000000003</v>
      </c>
      <c r="D479" s="194">
        <v>4.6900000000000004</v>
      </c>
      <c r="E479" s="195">
        <v>94.491</v>
      </c>
      <c r="F479" s="196">
        <v>4.1459999999999999</v>
      </c>
      <c r="G479" s="195">
        <v>97.539000000000001</v>
      </c>
      <c r="H479" s="196">
        <v>0.48199999999999998</v>
      </c>
      <c r="I479" s="195">
        <v>83.015625</v>
      </c>
      <c r="J479" s="196">
        <v>3.657</v>
      </c>
      <c r="K479" s="197">
        <v>77.411000000000001</v>
      </c>
      <c r="L479" s="198">
        <v>87.539000000000001</v>
      </c>
      <c r="M479" s="199">
        <v>1972.6</v>
      </c>
      <c r="N479" s="199">
        <v>4164</v>
      </c>
      <c r="O479" s="198">
        <v>77.14</v>
      </c>
      <c r="P479" s="199">
        <v>131.07</v>
      </c>
      <c r="Q479" s="198">
        <v>0.93230000000000002</v>
      </c>
      <c r="R479" s="17">
        <v>0.83</v>
      </c>
    </row>
    <row r="480" spans="2:18" x14ac:dyDescent="0.3">
      <c r="B480" s="185">
        <v>44963</v>
      </c>
      <c r="C480" s="193">
        <v>88.007999999999996</v>
      </c>
      <c r="D480" s="194">
        <v>4.6429999999999998</v>
      </c>
      <c r="E480" s="195">
        <v>94.503</v>
      </c>
      <c r="F480" s="196">
        <v>4.1420000000000003</v>
      </c>
      <c r="G480" s="195">
        <v>97.614999999999995</v>
      </c>
      <c r="H480" s="196">
        <v>0.47299999999999998</v>
      </c>
      <c r="I480" s="195">
        <v>83.2265625</v>
      </c>
      <c r="J480" s="196">
        <v>3.625</v>
      </c>
      <c r="K480" s="197">
        <v>77.881</v>
      </c>
      <c r="L480" s="198">
        <v>88.078000000000003</v>
      </c>
      <c r="M480" s="199">
        <v>1957.7</v>
      </c>
      <c r="N480" s="199">
        <v>4111.1000000000004</v>
      </c>
      <c r="O480" s="198">
        <v>74.11</v>
      </c>
      <c r="P480" s="199">
        <v>132.66</v>
      </c>
      <c r="Q480" s="198">
        <v>0.93230000000000002</v>
      </c>
      <c r="R480" s="17">
        <v>0.83199999999999996</v>
      </c>
    </row>
    <row r="481" spans="2:18" x14ac:dyDescent="0.3">
      <c r="B481" s="185">
        <v>44960</v>
      </c>
      <c r="C481" s="193">
        <v>88.784999999999997</v>
      </c>
      <c r="D481" s="194">
        <v>4.5279999999999996</v>
      </c>
      <c r="E481" s="195">
        <v>95.132999999999996</v>
      </c>
      <c r="F481" s="196">
        <v>3.9950000000000001</v>
      </c>
      <c r="G481" s="195">
        <v>97.852999999999994</v>
      </c>
      <c r="H481" s="196">
        <v>0.44500000000000001</v>
      </c>
      <c r="I481" s="195">
        <v>84.0625</v>
      </c>
      <c r="J481" s="196">
        <v>3.5009999999999999</v>
      </c>
      <c r="K481" s="197">
        <v>79.126999999999995</v>
      </c>
      <c r="L481" s="198">
        <v>89.040999999999997</v>
      </c>
      <c r="M481" s="199">
        <v>1985.5</v>
      </c>
      <c r="N481" s="199">
        <v>4136.5</v>
      </c>
      <c r="O481" s="198">
        <v>73.39</v>
      </c>
      <c r="P481" s="199">
        <v>131.19</v>
      </c>
      <c r="Q481" s="198">
        <v>0.9264</v>
      </c>
      <c r="R481" s="17">
        <v>0.82950000000000002</v>
      </c>
    </row>
    <row r="482" spans="2:18" x14ac:dyDescent="0.3">
      <c r="B482" s="185">
        <v>44959</v>
      </c>
      <c r="C482" s="193">
        <v>89.744</v>
      </c>
      <c r="D482" s="194">
        <v>4.3890000000000002</v>
      </c>
      <c r="E482" s="195">
        <v>95.879000000000005</v>
      </c>
      <c r="F482" s="196">
        <v>3.823</v>
      </c>
      <c r="G482" s="195">
        <v>97.552000000000007</v>
      </c>
      <c r="H482" s="196">
        <v>0.48</v>
      </c>
      <c r="I482" s="195">
        <v>85</v>
      </c>
      <c r="J482" s="196">
        <v>3.3620000000000001</v>
      </c>
      <c r="K482" s="197">
        <v>79.436000000000007</v>
      </c>
      <c r="L482" s="198">
        <v>89.994</v>
      </c>
      <c r="M482" s="199">
        <v>2001.2</v>
      </c>
      <c r="N482" s="199">
        <v>4179.8</v>
      </c>
      <c r="O482" s="198">
        <v>75.88</v>
      </c>
      <c r="P482" s="199">
        <v>128.68</v>
      </c>
      <c r="Q482" s="198">
        <v>0.91659999999999997</v>
      </c>
      <c r="R482" s="17">
        <v>0.81799999999999995</v>
      </c>
    </row>
    <row r="483" spans="2:18" x14ac:dyDescent="0.3">
      <c r="B483" s="185">
        <v>44958</v>
      </c>
      <c r="C483" s="193">
        <v>89.534000000000006</v>
      </c>
      <c r="D483" s="194">
        <v>4.4180000000000001</v>
      </c>
      <c r="E483" s="195">
        <v>95.712999999999994</v>
      </c>
      <c r="F483" s="196">
        <v>3.86</v>
      </c>
      <c r="G483" s="195">
        <v>97.483000000000004</v>
      </c>
      <c r="H483" s="196">
        <v>0.48799999999999999</v>
      </c>
      <c r="I483" s="195">
        <v>84.828125</v>
      </c>
      <c r="J483" s="196">
        <v>3.387</v>
      </c>
      <c r="K483" s="197">
        <v>77.471000000000004</v>
      </c>
      <c r="L483" s="198">
        <v>87.081999999999994</v>
      </c>
      <c r="M483" s="199">
        <v>1960.8</v>
      </c>
      <c r="N483" s="199">
        <v>4119.2</v>
      </c>
      <c r="O483" s="198">
        <v>76.41</v>
      </c>
      <c r="P483" s="199">
        <v>128.97999999999999</v>
      </c>
      <c r="Q483" s="198">
        <v>0.90990000000000004</v>
      </c>
      <c r="R483" s="194">
        <v>0.80800000000000005</v>
      </c>
    </row>
    <row r="484" spans="2:18" x14ac:dyDescent="0.3">
      <c r="B484" s="185">
        <v>44957</v>
      </c>
      <c r="C484" s="193">
        <v>88.820999999999998</v>
      </c>
      <c r="D484" s="194">
        <v>4.5209999999999999</v>
      </c>
      <c r="E484" s="195">
        <v>95.146000000000001</v>
      </c>
      <c r="F484" s="196">
        <v>3.9889999999999999</v>
      </c>
      <c r="G484" s="195">
        <v>97.210999999999999</v>
      </c>
      <c r="H484" s="196">
        <v>0.52</v>
      </c>
      <c r="I484" s="195">
        <v>84.2109375</v>
      </c>
      <c r="J484" s="196">
        <v>3.476</v>
      </c>
      <c r="K484" s="197">
        <v>77.292000000000002</v>
      </c>
      <c r="L484" s="198">
        <v>87.116</v>
      </c>
      <c r="M484" s="199">
        <v>1931.9</v>
      </c>
      <c r="N484" s="199">
        <v>4076.6</v>
      </c>
      <c r="O484" s="198">
        <v>78.87</v>
      </c>
      <c r="P484" s="199">
        <v>130.09</v>
      </c>
      <c r="Q484" s="198">
        <v>0.92049999999999998</v>
      </c>
      <c r="R484" s="194">
        <v>0.81169999999999998</v>
      </c>
    </row>
    <row r="485" spans="2:18" x14ac:dyDescent="0.3">
      <c r="B485" s="185">
        <v>44956</v>
      </c>
      <c r="C485" s="193">
        <v>88.421999999999997</v>
      </c>
      <c r="D485" s="194">
        <v>4.5789999999999997</v>
      </c>
      <c r="E485" s="195">
        <v>95.11</v>
      </c>
      <c r="F485" s="196">
        <v>3.9969999999999999</v>
      </c>
      <c r="G485" s="195">
        <v>97.516000000000005</v>
      </c>
      <c r="H485" s="196">
        <v>0.48399999999999999</v>
      </c>
      <c r="I485" s="195">
        <v>84.0078125</v>
      </c>
      <c r="J485" s="196">
        <v>3.5049999999999999</v>
      </c>
      <c r="K485" s="197">
        <v>77.262</v>
      </c>
      <c r="L485" s="198">
        <v>86.805999999999997</v>
      </c>
      <c r="M485" s="199">
        <v>1885.7</v>
      </c>
      <c r="N485" s="199">
        <v>4017.8</v>
      </c>
      <c r="O485" s="198">
        <v>77.900000000000006</v>
      </c>
      <c r="P485" s="199">
        <v>130.38999999999999</v>
      </c>
      <c r="Q485" s="198">
        <v>0.92159999999999997</v>
      </c>
      <c r="R485" s="194">
        <v>0.80959999999999999</v>
      </c>
    </row>
    <row r="486" spans="2:18" x14ac:dyDescent="0.3">
      <c r="B486" s="185">
        <v>44953</v>
      </c>
      <c r="C486" s="193">
        <v>88.781999999999996</v>
      </c>
      <c r="D486" s="194">
        <v>4.5259999999999998</v>
      </c>
      <c r="E486" s="195">
        <v>95.352000000000004</v>
      </c>
      <c r="F486" s="196">
        <v>3.9409999999999998</v>
      </c>
      <c r="G486" s="195">
        <v>97.480999999999995</v>
      </c>
      <c r="H486" s="196">
        <v>0.48799999999999999</v>
      </c>
      <c r="I486" s="195">
        <v>84.2578125</v>
      </c>
      <c r="J486" s="196">
        <v>3.468</v>
      </c>
      <c r="K486" s="197">
        <v>77.349000000000004</v>
      </c>
      <c r="L486" s="198">
        <v>87.539000000000001</v>
      </c>
      <c r="M486" s="199">
        <v>1911.5</v>
      </c>
      <c r="N486" s="199">
        <v>4070.6</v>
      </c>
      <c r="O486" s="198">
        <v>79.680000000000007</v>
      </c>
      <c r="P486" s="199">
        <v>129.88</v>
      </c>
      <c r="Q486" s="198">
        <v>0.92020000000000002</v>
      </c>
      <c r="R486" s="194">
        <v>0.80759999999999998</v>
      </c>
    </row>
    <row r="487" spans="2:18" x14ac:dyDescent="0.3">
      <c r="B487" s="185">
        <v>44952</v>
      </c>
      <c r="C487" s="193">
        <v>88.992999999999995</v>
      </c>
      <c r="D487" s="194">
        <v>4.4950000000000001</v>
      </c>
      <c r="E487" s="195">
        <v>95.543000000000006</v>
      </c>
      <c r="F487" s="196">
        <v>3.8969999999999998</v>
      </c>
      <c r="G487" s="195">
        <v>98.114000000000004</v>
      </c>
      <c r="H487" s="196">
        <v>0.41399999999999998</v>
      </c>
      <c r="I487" s="195">
        <v>84.2890625</v>
      </c>
      <c r="J487" s="196">
        <v>3.4609999999999999</v>
      </c>
      <c r="K487" s="197">
        <v>77.376999999999995</v>
      </c>
      <c r="L487" s="198">
        <v>87.991</v>
      </c>
      <c r="M487" s="199">
        <v>1903.1</v>
      </c>
      <c r="N487" s="199">
        <v>4060.4</v>
      </c>
      <c r="O487" s="198">
        <v>81.010000000000005</v>
      </c>
      <c r="P487" s="199">
        <v>130.22</v>
      </c>
      <c r="Q487" s="198">
        <v>0.91810000000000003</v>
      </c>
      <c r="R487" s="194">
        <v>0.80589999999999995</v>
      </c>
    </row>
    <row r="488" spans="2:18" x14ac:dyDescent="0.3">
      <c r="B488" s="185">
        <v>44951</v>
      </c>
      <c r="C488" s="193">
        <v>89.42</v>
      </c>
      <c r="D488" s="194">
        <v>4.4320000000000004</v>
      </c>
      <c r="E488" s="195">
        <v>95.686000000000007</v>
      </c>
      <c r="F488" s="196">
        <v>3.863</v>
      </c>
      <c r="G488" s="195">
        <v>98.391000000000005</v>
      </c>
      <c r="H488" s="196">
        <v>0.38200000000000001</v>
      </c>
      <c r="I488" s="195">
        <v>84.6953125</v>
      </c>
      <c r="J488" s="196">
        <v>3.4020000000000001</v>
      </c>
      <c r="K488" s="197">
        <v>77.846000000000004</v>
      </c>
      <c r="L488" s="198">
        <v>88.614000000000004</v>
      </c>
      <c r="M488" s="199">
        <v>1890.3</v>
      </c>
      <c r="N488" s="199">
        <v>4016.2</v>
      </c>
      <c r="O488" s="198">
        <v>80.150000000000006</v>
      </c>
      <c r="P488" s="199">
        <v>129.59</v>
      </c>
      <c r="Q488" s="198">
        <v>0.91610000000000003</v>
      </c>
      <c r="R488" s="194">
        <v>0.80630000000000002</v>
      </c>
    </row>
    <row r="489" spans="2:18" x14ac:dyDescent="0.3">
      <c r="B489" s="185">
        <v>44950</v>
      </c>
      <c r="C489" s="193">
        <v>89.254999999999995</v>
      </c>
      <c r="D489" s="194">
        <v>4.4560000000000004</v>
      </c>
      <c r="E489" s="195">
        <v>95.576999999999998</v>
      </c>
      <c r="F489" s="196">
        <v>3.887</v>
      </c>
      <c r="G489" s="195">
        <v>98.679000000000002</v>
      </c>
      <c r="H489" s="196">
        <v>0.34899999999999998</v>
      </c>
      <c r="I489" s="195">
        <v>84.59375</v>
      </c>
      <c r="J489" s="196">
        <v>3.4159999999999999</v>
      </c>
      <c r="K489" s="197">
        <v>77.623000000000005</v>
      </c>
      <c r="L489" s="198">
        <v>88.858999999999995</v>
      </c>
      <c r="M489" s="199">
        <v>1885.6</v>
      </c>
      <c r="N489" s="199">
        <v>4017</v>
      </c>
      <c r="O489" s="198">
        <v>80.13</v>
      </c>
      <c r="P489" s="199">
        <v>130.16999999999999</v>
      </c>
      <c r="Q489" s="198">
        <v>0.91849999999999998</v>
      </c>
      <c r="R489" s="194">
        <v>0.81079999999999997</v>
      </c>
    </row>
    <row r="490" spans="2:18" x14ac:dyDescent="0.3">
      <c r="B490" s="185">
        <v>44949</v>
      </c>
      <c r="C490" s="193">
        <v>88.873999999999995</v>
      </c>
      <c r="D490" s="194">
        <v>4.51</v>
      </c>
      <c r="E490" s="195">
        <v>95.477000000000004</v>
      </c>
      <c r="F490" s="196">
        <v>3.91</v>
      </c>
      <c r="G490" s="195">
        <v>98.817999999999998</v>
      </c>
      <c r="H490" s="196">
        <v>0.33300000000000002</v>
      </c>
      <c r="I490" s="195">
        <v>84.1640625</v>
      </c>
      <c r="J490" s="196">
        <v>3.4780000000000002</v>
      </c>
      <c r="K490" s="197">
        <v>77.072999999999993</v>
      </c>
      <c r="L490" s="198">
        <v>88.028999999999996</v>
      </c>
      <c r="M490" s="199">
        <v>1890.8</v>
      </c>
      <c r="N490" s="199">
        <v>4019.8</v>
      </c>
      <c r="O490" s="198">
        <v>81.62</v>
      </c>
      <c r="P490" s="199">
        <v>130.66999999999999</v>
      </c>
      <c r="Q490" s="198">
        <v>0.91979999999999995</v>
      </c>
      <c r="R490" s="194">
        <v>0.80789999999999995</v>
      </c>
    </row>
    <row r="491" spans="2:18" x14ac:dyDescent="0.3">
      <c r="B491" s="185">
        <v>44946</v>
      </c>
      <c r="C491" s="193">
        <v>88.879000000000005</v>
      </c>
      <c r="D491" s="194">
        <v>4.5090000000000003</v>
      </c>
      <c r="E491" s="195">
        <v>95.647000000000006</v>
      </c>
      <c r="F491" s="196">
        <v>3.87</v>
      </c>
      <c r="G491" s="195">
        <v>98.441999999999993</v>
      </c>
      <c r="H491" s="196">
        <v>0.376</v>
      </c>
      <c r="I491" s="195">
        <v>84.359375</v>
      </c>
      <c r="J491" s="196">
        <v>3.4489999999999998</v>
      </c>
      <c r="K491" s="197">
        <v>76.971000000000004</v>
      </c>
      <c r="L491" s="198">
        <v>88.292000000000002</v>
      </c>
      <c r="M491" s="199">
        <v>1867.3</v>
      </c>
      <c r="N491" s="199">
        <v>3972.6</v>
      </c>
      <c r="O491" s="198">
        <v>81.31</v>
      </c>
      <c r="P491" s="199">
        <v>129.6</v>
      </c>
      <c r="Q491" s="198">
        <v>0.92110000000000003</v>
      </c>
      <c r="R491" s="194">
        <v>0.80669999999999997</v>
      </c>
    </row>
    <row r="492" spans="2:18" x14ac:dyDescent="0.3">
      <c r="B492" s="185">
        <v>44945</v>
      </c>
      <c r="C492" s="193">
        <v>89.578999999999994</v>
      </c>
      <c r="D492" s="194">
        <v>4.4080000000000004</v>
      </c>
      <c r="E492" s="195">
        <v>95.974000000000004</v>
      </c>
      <c r="F492" s="196">
        <v>3.7949999999999999</v>
      </c>
      <c r="G492" s="195">
        <v>97.783000000000001</v>
      </c>
      <c r="H492" s="196">
        <v>0.45200000000000001</v>
      </c>
      <c r="I492" s="195">
        <v>84.9609375</v>
      </c>
      <c r="J492" s="196">
        <v>3.36</v>
      </c>
      <c r="K492" s="197">
        <v>77.602000000000004</v>
      </c>
      <c r="L492" s="198">
        <v>89.897000000000006</v>
      </c>
      <c r="M492" s="199">
        <v>1836.3</v>
      </c>
      <c r="N492" s="199">
        <v>3898.9</v>
      </c>
      <c r="O492" s="198">
        <v>80.33</v>
      </c>
      <c r="P492" s="199">
        <v>128.43</v>
      </c>
      <c r="Q492" s="198">
        <v>0.92310000000000003</v>
      </c>
      <c r="R492" s="194">
        <v>0.80710000000000004</v>
      </c>
    </row>
    <row r="493" spans="2:18" x14ac:dyDescent="0.3">
      <c r="B493" s="185">
        <v>44944</v>
      </c>
      <c r="C493" s="193">
        <v>89.715999999999994</v>
      </c>
      <c r="D493" s="194">
        <v>4.3869999999999996</v>
      </c>
      <c r="E493" s="195">
        <v>95.959000000000003</v>
      </c>
      <c r="F493" s="196">
        <v>3.7970000000000002</v>
      </c>
      <c r="G493" s="195">
        <v>97.456000000000003</v>
      </c>
      <c r="H493" s="196">
        <v>0.49</v>
      </c>
      <c r="I493" s="195">
        <v>85.1171875</v>
      </c>
      <c r="J493" s="196">
        <v>3.3370000000000002</v>
      </c>
      <c r="K493" s="197">
        <v>77.34</v>
      </c>
      <c r="L493" s="198">
        <v>90.012</v>
      </c>
      <c r="M493" s="199">
        <v>1854.4</v>
      </c>
      <c r="N493" s="199">
        <v>3928.9</v>
      </c>
      <c r="O493" s="198">
        <v>79.48</v>
      </c>
      <c r="P493" s="199">
        <v>128.9</v>
      </c>
      <c r="Q493" s="198">
        <v>0.9264</v>
      </c>
      <c r="R493" s="194">
        <v>0.80979999999999996</v>
      </c>
    </row>
    <row r="494" spans="2:18" x14ac:dyDescent="0.3">
      <c r="B494" s="185">
        <v>44943</v>
      </c>
      <c r="C494" s="193">
        <v>88.558999999999997</v>
      </c>
      <c r="D494" s="194">
        <v>4.5540000000000003</v>
      </c>
      <c r="E494" s="195">
        <v>95.391999999999996</v>
      </c>
      <c r="F494" s="196">
        <v>3.9260000000000002</v>
      </c>
      <c r="G494" s="195">
        <v>96.716999999999999</v>
      </c>
      <c r="H494" s="196">
        <v>0.57699999999999996</v>
      </c>
      <c r="I494" s="195">
        <v>83.859375</v>
      </c>
      <c r="J494" s="196">
        <v>3.5190000000000001</v>
      </c>
      <c r="K494" s="197">
        <v>77.281999999999996</v>
      </c>
      <c r="L494" s="198">
        <v>89.010999999999996</v>
      </c>
      <c r="M494" s="199">
        <v>1884.3</v>
      </c>
      <c r="N494" s="199">
        <v>3991</v>
      </c>
      <c r="O494" s="198">
        <v>80.180000000000007</v>
      </c>
      <c r="P494" s="199">
        <v>128.12</v>
      </c>
      <c r="Q494" s="198">
        <v>0.92689999999999995</v>
      </c>
      <c r="R494" s="194">
        <v>0.81389999999999996</v>
      </c>
    </row>
    <row r="495" spans="2:18" x14ac:dyDescent="0.3">
      <c r="B495" s="185">
        <v>44939</v>
      </c>
      <c r="C495" s="193">
        <v>88.878</v>
      </c>
      <c r="D495" s="194">
        <v>4.5069999999999997</v>
      </c>
      <c r="E495" s="195">
        <v>95.41</v>
      </c>
      <c r="F495" s="196">
        <v>3.9209999999999998</v>
      </c>
      <c r="G495" s="195">
        <v>96.656000000000006</v>
      </c>
      <c r="H495" s="196">
        <v>0.58399999999999996</v>
      </c>
      <c r="I495" s="195">
        <v>84.1640625</v>
      </c>
      <c r="J495" s="196">
        <v>3.4740000000000002</v>
      </c>
      <c r="K495" s="197">
        <v>76.992999999999995</v>
      </c>
      <c r="L495" s="198">
        <v>88.149000000000001</v>
      </c>
      <c r="M495" s="199">
        <v>1887</v>
      </c>
      <c r="N495" s="199">
        <v>3999.1</v>
      </c>
      <c r="O495" s="198">
        <v>79.86</v>
      </c>
      <c r="P495" s="199">
        <v>127.87</v>
      </c>
      <c r="Q495" s="198">
        <v>0.92330000000000001</v>
      </c>
      <c r="R495" s="194">
        <v>0.81779999999999997</v>
      </c>
    </row>
    <row r="496" spans="2:18" x14ac:dyDescent="0.3">
      <c r="B496" s="185">
        <v>44938</v>
      </c>
      <c r="C496" s="193">
        <v>89.21</v>
      </c>
      <c r="D496" s="194">
        <v>4.4580000000000002</v>
      </c>
      <c r="E496" s="195">
        <v>95.704999999999998</v>
      </c>
      <c r="F496" s="196">
        <v>3.8530000000000002</v>
      </c>
      <c r="G496" s="195">
        <v>96.728999999999999</v>
      </c>
      <c r="H496" s="196">
        <v>0.57499999999999996</v>
      </c>
      <c r="I496" s="195">
        <v>84.5703125</v>
      </c>
      <c r="J496" s="196">
        <v>3.4119999999999999</v>
      </c>
      <c r="K496" s="197">
        <v>77.186000000000007</v>
      </c>
      <c r="L496" s="198">
        <v>88.230999999999995</v>
      </c>
      <c r="M496" s="199">
        <v>1876.1</v>
      </c>
      <c r="N496" s="199">
        <v>3983.2</v>
      </c>
      <c r="O496" s="198">
        <v>78.39</v>
      </c>
      <c r="P496" s="199">
        <v>129.25</v>
      </c>
      <c r="Q496" s="198">
        <v>0.9214</v>
      </c>
      <c r="R496" s="194">
        <v>0.81899999999999995</v>
      </c>
    </row>
    <row r="497" spans="2:18" x14ac:dyDescent="0.3">
      <c r="B497" s="185">
        <v>44937</v>
      </c>
      <c r="C497" s="193">
        <v>88.551000000000002</v>
      </c>
      <c r="D497" s="194">
        <v>4.5519999999999996</v>
      </c>
      <c r="E497" s="195">
        <v>95.289000000000001</v>
      </c>
      <c r="F497" s="196">
        <v>3.9460000000000002</v>
      </c>
      <c r="G497" s="195">
        <v>97.331000000000003</v>
      </c>
      <c r="H497" s="196">
        <v>0.504</v>
      </c>
      <c r="I497" s="195">
        <v>83.8671875</v>
      </c>
      <c r="J497" s="196">
        <v>3.5139999999999998</v>
      </c>
      <c r="K497" s="197">
        <v>76.683999999999997</v>
      </c>
      <c r="L497" s="198">
        <v>87.96</v>
      </c>
      <c r="M497" s="199">
        <v>1844.1</v>
      </c>
      <c r="N497" s="199">
        <v>3969.6</v>
      </c>
      <c r="O497" s="198">
        <v>77.41</v>
      </c>
      <c r="P497" s="199">
        <v>132.44999999999999</v>
      </c>
      <c r="Q497" s="198">
        <v>0.92959999999999998</v>
      </c>
      <c r="R497" s="194">
        <v>0.82330000000000003</v>
      </c>
    </row>
    <row r="498" spans="2:18" x14ac:dyDescent="0.3">
      <c r="B498" s="185">
        <v>44936</v>
      </c>
      <c r="C498" s="193">
        <v>87.828000000000003</v>
      </c>
      <c r="D498" s="194">
        <v>4.6580000000000004</v>
      </c>
      <c r="E498" s="195">
        <v>94.611000000000004</v>
      </c>
      <c r="F498" s="196">
        <v>4.101</v>
      </c>
      <c r="G498" s="195">
        <v>97.313000000000002</v>
      </c>
      <c r="H498" s="196">
        <v>0.50600000000000001</v>
      </c>
      <c r="I498" s="195">
        <v>83.3203125</v>
      </c>
      <c r="J498" s="196">
        <v>3.593</v>
      </c>
      <c r="K498" s="197">
        <v>75.736999999999995</v>
      </c>
      <c r="L498" s="198">
        <v>86.591999999999999</v>
      </c>
      <c r="M498" s="199">
        <v>1822.7</v>
      </c>
      <c r="N498" s="199">
        <v>3919.3</v>
      </c>
      <c r="O498" s="198">
        <v>75.12</v>
      </c>
      <c r="P498" s="199">
        <v>132.26</v>
      </c>
      <c r="Q498" s="198">
        <v>0.93169999999999997</v>
      </c>
      <c r="R498" s="194">
        <v>0.82279999999999998</v>
      </c>
    </row>
    <row r="499" spans="2:18" x14ac:dyDescent="0.3">
      <c r="B499" s="185">
        <v>44935</v>
      </c>
      <c r="C499" s="193">
        <v>88.231999999999999</v>
      </c>
      <c r="D499" s="194">
        <v>4.5979999999999999</v>
      </c>
      <c r="E499" s="195">
        <v>94.698999999999998</v>
      </c>
      <c r="F499" s="196">
        <v>4.08</v>
      </c>
      <c r="G499" s="195">
        <v>97.691000000000003</v>
      </c>
      <c r="H499" s="196">
        <v>0.46200000000000002</v>
      </c>
      <c r="I499" s="195">
        <v>83.8828125</v>
      </c>
      <c r="J499" s="196">
        <v>3.51</v>
      </c>
      <c r="K499" s="197">
        <v>75.938000000000002</v>
      </c>
      <c r="L499" s="198">
        <v>86.828000000000003</v>
      </c>
      <c r="M499" s="199">
        <v>1795.9</v>
      </c>
      <c r="N499" s="199">
        <v>3892.1</v>
      </c>
      <c r="O499" s="198">
        <v>74.63</v>
      </c>
      <c r="P499" s="199">
        <v>131.88</v>
      </c>
      <c r="Q499" s="198">
        <v>0.93189999999999995</v>
      </c>
      <c r="R499" s="194">
        <v>0.82079999999999997</v>
      </c>
    </row>
    <row r="500" spans="2:18" x14ac:dyDescent="0.3">
      <c r="B500" s="185">
        <v>44932</v>
      </c>
      <c r="C500" s="193">
        <v>87.885000000000005</v>
      </c>
      <c r="D500" s="194">
        <v>4.6479999999999997</v>
      </c>
      <c r="E500" s="195">
        <v>94.555999999999997</v>
      </c>
      <c r="F500" s="196">
        <v>4.1130000000000004</v>
      </c>
      <c r="G500" s="195">
        <v>97.69</v>
      </c>
      <c r="H500" s="196">
        <v>0.46200000000000002</v>
      </c>
      <c r="I500" s="195">
        <v>83.7109375</v>
      </c>
      <c r="J500" s="196">
        <v>3.5350000000000001</v>
      </c>
      <c r="K500" s="197">
        <v>76.266000000000005</v>
      </c>
      <c r="L500" s="198">
        <v>86.585999999999999</v>
      </c>
      <c r="M500" s="199">
        <v>1792.8</v>
      </c>
      <c r="N500" s="199">
        <v>3895.1</v>
      </c>
      <c r="O500" s="198">
        <v>73.77</v>
      </c>
      <c r="P500" s="199">
        <v>132.08000000000001</v>
      </c>
      <c r="Q500" s="198">
        <v>0.9395</v>
      </c>
      <c r="R500" s="194">
        <v>0.82689999999999997</v>
      </c>
    </row>
    <row r="501" spans="2:18" x14ac:dyDescent="0.3">
      <c r="B501" s="185">
        <v>44931</v>
      </c>
      <c r="C501" s="193">
        <v>86.638999999999996</v>
      </c>
      <c r="D501" s="194">
        <v>4.8319999999999999</v>
      </c>
      <c r="E501" s="195">
        <v>93.676000000000002</v>
      </c>
      <c r="F501" s="196">
        <v>4.3150000000000004</v>
      </c>
      <c r="G501" s="195">
        <v>97.617999999999995</v>
      </c>
      <c r="H501" s="196">
        <v>0.47</v>
      </c>
      <c r="I501" s="195">
        <v>82.5390625</v>
      </c>
      <c r="J501" s="196">
        <v>3.706</v>
      </c>
      <c r="K501" s="197">
        <v>75.742000000000004</v>
      </c>
      <c r="L501" s="198">
        <v>85.772999999999996</v>
      </c>
      <c r="M501" s="199">
        <v>1753.2</v>
      </c>
      <c r="N501" s="199">
        <v>3808.1</v>
      </c>
      <c r="O501" s="198">
        <v>73.67</v>
      </c>
      <c r="P501" s="199">
        <v>133.41</v>
      </c>
      <c r="Q501" s="198">
        <v>0.95040000000000002</v>
      </c>
      <c r="R501" s="194">
        <v>0.83979999999999999</v>
      </c>
    </row>
    <row r="502" spans="2:18" x14ac:dyDescent="0.3">
      <c r="B502" s="185">
        <v>44930</v>
      </c>
      <c r="C502" s="193">
        <v>86.83</v>
      </c>
      <c r="D502" s="194">
        <v>4.8019999999999996</v>
      </c>
      <c r="E502" s="195">
        <v>93.879000000000005</v>
      </c>
      <c r="F502" s="196">
        <v>4.266</v>
      </c>
      <c r="G502" s="195">
        <v>97.635000000000005</v>
      </c>
      <c r="H502" s="196">
        <v>0.46800000000000003</v>
      </c>
      <c r="I502" s="195">
        <v>82.78125</v>
      </c>
      <c r="J502" s="196">
        <v>3.669</v>
      </c>
      <c r="K502" s="197">
        <v>76.122</v>
      </c>
      <c r="L502" s="198">
        <v>86.149000000000001</v>
      </c>
      <c r="M502" s="199">
        <v>1772.5</v>
      </c>
      <c r="N502" s="199">
        <v>3853</v>
      </c>
      <c r="O502" s="198">
        <v>72.84</v>
      </c>
      <c r="P502" s="199">
        <v>132.63</v>
      </c>
      <c r="Q502" s="198">
        <v>0.94310000000000005</v>
      </c>
      <c r="R502" s="194">
        <v>0.8296</v>
      </c>
    </row>
    <row r="503" spans="2:18" x14ac:dyDescent="0.3">
      <c r="B503" s="185">
        <v>44929</v>
      </c>
      <c r="C503" s="193">
        <v>86.436999999999998</v>
      </c>
      <c r="D503" s="194">
        <v>4.8600000000000003</v>
      </c>
      <c r="E503" s="195">
        <v>93.709000000000003</v>
      </c>
      <c r="F503" s="196">
        <v>4.3049999999999997</v>
      </c>
      <c r="G503" s="195">
        <v>98.155000000000001</v>
      </c>
      <c r="H503" s="196">
        <v>0.40799999999999997</v>
      </c>
      <c r="I503" s="195">
        <v>82.3671875</v>
      </c>
      <c r="J503" s="196">
        <v>3.73</v>
      </c>
      <c r="K503" s="197">
        <v>75.119</v>
      </c>
      <c r="L503" s="198">
        <v>84.566000000000003</v>
      </c>
      <c r="M503" s="199">
        <v>1750.7</v>
      </c>
      <c r="N503" s="199">
        <v>3824.1</v>
      </c>
      <c r="O503" s="198">
        <v>76.930000000000007</v>
      </c>
      <c r="P503" s="199">
        <v>131.02000000000001</v>
      </c>
      <c r="Q503" s="198">
        <v>0.94810000000000005</v>
      </c>
      <c r="R503" s="194">
        <v>0.83550000000000002</v>
      </c>
    </row>
    <row r="504" spans="2:18" x14ac:dyDescent="0.3">
      <c r="B504" s="185">
        <v>44925</v>
      </c>
      <c r="C504" s="200">
        <v>85.594999999999999</v>
      </c>
      <c r="D504" s="201">
        <v>4.9859999999999998</v>
      </c>
      <c r="E504" s="202">
        <v>93.337000000000003</v>
      </c>
      <c r="F504" s="203">
        <v>4.3899999999999997</v>
      </c>
      <c r="G504" s="202">
        <v>98.153999999999996</v>
      </c>
      <c r="H504" s="203">
        <v>0.40799999999999997</v>
      </c>
      <c r="I504" s="202">
        <v>81.4609375</v>
      </c>
      <c r="J504" s="203">
        <v>3.8650000000000002</v>
      </c>
      <c r="K504" s="204">
        <v>75.021000000000001</v>
      </c>
      <c r="L504" s="205">
        <v>83.122</v>
      </c>
      <c r="M504" s="206">
        <v>1761.2</v>
      </c>
      <c r="N504" s="206">
        <v>3839.5</v>
      </c>
      <c r="O504" s="205">
        <v>80.260000000000005</v>
      </c>
      <c r="P504" s="206">
        <v>131.12</v>
      </c>
      <c r="Q504" s="205">
        <v>0.93410000000000004</v>
      </c>
      <c r="R504" s="201">
        <v>0.8276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408</v>
      </c>
    </row>
    <row r="3" spans="2:3" x14ac:dyDescent="0.3">
      <c r="B3" s="1"/>
    </row>
    <row r="4" spans="2:3" x14ac:dyDescent="0.3">
      <c r="C4" s="4" t="s">
        <v>409</v>
      </c>
    </row>
    <row r="7" spans="2:3" x14ac:dyDescent="0.3">
      <c r="C7" s="1" t="s">
        <v>69</v>
      </c>
    </row>
    <row r="8" spans="2:3" x14ac:dyDescent="0.3">
      <c r="C8" s="1" t="s">
        <v>412</v>
      </c>
    </row>
    <row r="9" spans="2:3" x14ac:dyDescent="0.3">
      <c r="C9" s="1" t="s">
        <v>410</v>
      </c>
    </row>
    <row r="10" spans="2:3" x14ac:dyDescent="0.3">
      <c r="C10" s="1" t="s">
        <v>411</v>
      </c>
    </row>
    <row r="11" spans="2:3" x14ac:dyDescent="0.3">
      <c r="C11" s="1" t="s">
        <v>413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7"/>
  <sheetViews>
    <sheetView workbookViewId="0">
      <selection activeCell="A7" sqref="A7"/>
    </sheetView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445</v>
      </c>
    </row>
    <row r="2" spans="1:1" x14ac:dyDescent="0.3">
      <c r="A2" s="1" t="s">
        <v>446</v>
      </c>
    </row>
    <row r="3" spans="1:1" x14ac:dyDescent="0.3">
      <c r="A3" s="1" t="s">
        <v>447</v>
      </c>
    </row>
    <row r="4" spans="1:1" x14ac:dyDescent="0.3">
      <c r="A4" s="1" t="s">
        <v>483</v>
      </c>
    </row>
    <row r="5" spans="1:1" x14ac:dyDescent="0.3">
      <c r="A5" s="1" t="s">
        <v>484</v>
      </c>
    </row>
    <row r="6" spans="1:1" x14ac:dyDescent="0.3">
      <c r="A6" s="1" t="s">
        <v>485</v>
      </c>
    </row>
    <row r="7" spans="1:1" x14ac:dyDescent="0.3">
      <c r="A7" s="1" t="s">
        <v>515</v>
      </c>
    </row>
  </sheetData>
  <phoneticPr fontId="2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AA7-AA4F-FE4C-A247-BFA373D87E31}">
  <sheetPr>
    <tabColor rgb="FF7030A0"/>
  </sheetPr>
  <dimension ref="A1:A9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54" t="s">
        <v>499</v>
      </c>
    </row>
    <row r="25" spans="1:1" x14ac:dyDescent="0.3">
      <c r="A25" s="154" t="s">
        <v>500</v>
      </c>
    </row>
    <row r="49" spans="1:1" x14ac:dyDescent="0.3">
      <c r="A49" s="154" t="s">
        <v>501</v>
      </c>
    </row>
    <row r="73" spans="1:1" x14ac:dyDescent="0.3">
      <c r="A73" s="154" t="s">
        <v>502</v>
      </c>
    </row>
    <row r="98" spans="1:1" x14ac:dyDescent="0.3">
      <c r="A98" s="154" t="s">
        <v>503</v>
      </c>
    </row>
  </sheetData>
  <hyperlinks>
    <hyperlink ref="A98" r:id="rId1" xr:uid="{2037AF46-04E9-344D-A984-8321C86A9E3F}"/>
    <hyperlink ref="A49" r:id="rId2" xr:uid="{126F2207-1CC5-934E-B4D8-71644E8E84EF}"/>
    <hyperlink ref="A73" r:id="rId3" xr:uid="{47A96CD3-7B34-2F45-B00B-109F2C23510B}"/>
    <hyperlink ref="A1" r:id="rId4" xr:uid="{AD43C00C-8974-D946-BAF0-BAC1C58CE2B4}"/>
    <hyperlink ref="A25" r:id="rId5" xr:uid="{A9AB4A4C-6793-2E47-990A-5DECE7C5CD91}"/>
  </hyperlinks>
  <pageMargins left="0.7" right="0.7" top="0.75" bottom="0.75" header="0.3" footer="0.3"/>
  <drawing r:id="rId6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D22" sqref="D22"/>
    </sheetView>
  </sheetViews>
  <sheetFormatPr baseColWidth="10" defaultRowHeight="16" x14ac:dyDescent="0.2"/>
  <cols>
    <col min="1" max="1" width="10.83203125" style="159"/>
    <col min="2" max="2" width="10.83203125" style="159" customWidth="1"/>
    <col min="3" max="3" width="10.83203125" style="159"/>
    <col min="4" max="7" width="10.83203125" style="159" customWidth="1"/>
    <col min="8" max="8" width="10.83203125" style="159"/>
    <col min="9" max="12" width="10.83203125" style="159" customWidth="1"/>
    <col min="13" max="16384" width="10.83203125" style="159"/>
  </cols>
  <sheetData>
    <row r="3" spans="2:11" ht="18" x14ac:dyDescent="0.25">
      <c r="B3" s="161" t="s">
        <v>432</v>
      </c>
      <c r="D3" s="166" t="s">
        <v>0</v>
      </c>
      <c r="I3" s="159" t="s">
        <v>384</v>
      </c>
      <c r="K3" s="164" t="s">
        <v>431</v>
      </c>
    </row>
    <row r="4" spans="2:11" x14ac:dyDescent="0.2">
      <c r="B4" s="160">
        <v>10</v>
      </c>
      <c r="C4" s="165"/>
      <c r="D4" s="162">
        <f t="array" ref="D4:G7">RhoMat*VolMat</f>
        <v>1.0000000000000002E-2</v>
      </c>
      <c r="E4" s="162">
        <v>1.0000000000000002E-2</v>
      </c>
      <c r="F4" s="162">
        <v>1.4999999999999999E-2</v>
      </c>
      <c r="G4" s="162">
        <v>2.0000000000000004E-2</v>
      </c>
      <c r="I4" s="159">
        <f t="array" ref="I4">MMULT(MMULT(TRANSPOSE(dollars),S),dollars)</f>
        <v>627</v>
      </c>
    </row>
    <row r="5" spans="2:11" x14ac:dyDescent="0.2">
      <c r="B5" s="160">
        <v>20</v>
      </c>
      <c r="C5" s="165"/>
      <c r="D5" s="162">
        <v>1.0000000000000002E-2</v>
      </c>
      <c r="E5" s="162">
        <v>4.0000000000000008E-2</v>
      </c>
      <c r="F5" s="162">
        <v>0.03</v>
      </c>
      <c r="G5" s="162">
        <v>4.0000000000000008E-2</v>
      </c>
    </row>
    <row r="6" spans="2:11" x14ac:dyDescent="0.2">
      <c r="B6" s="160">
        <v>30</v>
      </c>
      <c r="C6" s="165"/>
      <c r="D6" s="162">
        <v>1.4999999999999999E-2</v>
      </c>
      <c r="E6" s="162">
        <v>0.03</v>
      </c>
      <c r="F6" s="162">
        <v>0.09</v>
      </c>
      <c r="G6" s="162">
        <v>0.06</v>
      </c>
    </row>
    <row r="7" spans="2:11" x14ac:dyDescent="0.2">
      <c r="B7" s="160">
        <v>40</v>
      </c>
      <c r="C7" s="165"/>
      <c r="D7" s="162">
        <v>2.0000000000000004E-2</v>
      </c>
      <c r="E7" s="162">
        <v>4.0000000000000008E-2</v>
      </c>
      <c r="F7" s="162">
        <v>0.06</v>
      </c>
      <c r="G7" s="162">
        <v>0.16000000000000003</v>
      </c>
    </row>
    <row r="9" spans="2:11" ht="18" x14ac:dyDescent="0.25">
      <c r="B9" s="161" t="s">
        <v>430</v>
      </c>
      <c r="D9" s="161" t="s">
        <v>429</v>
      </c>
      <c r="I9" s="159" t="s">
        <v>384</v>
      </c>
      <c r="K9" s="164" t="s">
        <v>428</v>
      </c>
    </row>
    <row r="10" spans="2:11" x14ac:dyDescent="0.2">
      <c r="B10" s="160" cm="1">
        <f t="array" ref="B10:B13">dollars*vols</f>
        <v>1</v>
      </c>
      <c r="D10" s="160">
        <v>1</v>
      </c>
      <c r="E10" s="160">
        <v>0.5</v>
      </c>
      <c r="F10" s="160">
        <v>0.5</v>
      </c>
      <c r="G10" s="160">
        <v>0.5</v>
      </c>
      <c r="I10" s="159" cm="1">
        <f t="array" ref="I10">MMULT(MMULT(TRANSPOSE(dollarvols),RhoMat),dollarvols)</f>
        <v>627</v>
      </c>
    </row>
    <row r="11" spans="2:11" x14ac:dyDescent="0.2">
      <c r="B11" s="160">
        <v>4</v>
      </c>
      <c r="D11" s="160">
        <v>0.5</v>
      </c>
      <c r="E11" s="160">
        <v>1</v>
      </c>
      <c r="F11" s="160">
        <v>0.5</v>
      </c>
      <c r="G11" s="160">
        <v>0.5</v>
      </c>
    </row>
    <row r="12" spans="2:11" x14ac:dyDescent="0.2">
      <c r="B12" s="160">
        <v>9</v>
      </c>
      <c r="D12" s="160">
        <v>0.5</v>
      </c>
      <c r="E12" s="160">
        <v>0.5</v>
      </c>
      <c r="F12" s="160">
        <v>1</v>
      </c>
      <c r="G12" s="160">
        <v>0.5</v>
      </c>
    </row>
    <row r="13" spans="2:11" x14ac:dyDescent="0.2">
      <c r="B13" s="160">
        <v>16</v>
      </c>
      <c r="D13" s="160">
        <v>0.5</v>
      </c>
      <c r="E13" s="160">
        <v>0.5</v>
      </c>
      <c r="F13" s="160">
        <v>0.5</v>
      </c>
      <c r="G13" s="160">
        <v>1</v>
      </c>
    </row>
    <row r="15" spans="2:11" ht="18" x14ac:dyDescent="0.25">
      <c r="D15" s="161" t="s">
        <v>427</v>
      </c>
      <c r="I15" s="159" t="s">
        <v>384</v>
      </c>
      <c r="K15" s="164" t="s">
        <v>426</v>
      </c>
    </row>
    <row r="16" spans="2:11" x14ac:dyDescent="0.2">
      <c r="D16" s="163">
        <f t="array" ref="D16:G19">RhoMat*DollarVolMat</f>
        <v>1</v>
      </c>
      <c r="E16" s="163">
        <v>2</v>
      </c>
      <c r="F16" s="163">
        <v>4.5</v>
      </c>
      <c r="G16" s="163">
        <v>8</v>
      </c>
      <c r="I16" s="159">
        <f>SUM(Dollar_S)</f>
        <v>627</v>
      </c>
    </row>
    <row r="17" spans="2:7" x14ac:dyDescent="0.2">
      <c r="D17" s="163">
        <v>2</v>
      </c>
      <c r="E17" s="163">
        <v>16</v>
      </c>
      <c r="F17" s="163">
        <v>18</v>
      </c>
      <c r="G17" s="163">
        <v>32</v>
      </c>
    </row>
    <row r="18" spans="2:7" x14ac:dyDescent="0.2">
      <c r="D18" s="163">
        <v>4.5</v>
      </c>
      <c r="E18" s="163">
        <v>18</v>
      </c>
      <c r="F18" s="163">
        <v>81</v>
      </c>
      <c r="G18" s="163">
        <v>72</v>
      </c>
    </row>
    <row r="19" spans="2:7" x14ac:dyDescent="0.2">
      <c r="D19" s="163">
        <v>8</v>
      </c>
      <c r="E19" s="163">
        <v>32</v>
      </c>
      <c r="F19" s="163">
        <v>72</v>
      </c>
      <c r="G19" s="163">
        <v>256</v>
      </c>
    </row>
    <row r="21" spans="2:7" x14ac:dyDescent="0.2">
      <c r="B21" s="161" t="s">
        <v>425</v>
      </c>
      <c r="D21" s="161" t="s">
        <v>424</v>
      </c>
    </row>
    <row r="22" spans="2:7" x14ac:dyDescent="0.2">
      <c r="B22" s="162">
        <v>0.1</v>
      </c>
      <c r="D22" s="160">
        <f t="array" ref="D22:G25">MMULT(vols,TRANSPOSE(vols))</f>
        <v>1.0000000000000002E-2</v>
      </c>
      <c r="E22" s="160">
        <v>2.0000000000000004E-2</v>
      </c>
      <c r="F22" s="160">
        <v>0.03</v>
      </c>
      <c r="G22" s="160">
        <v>4.0000000000000008E-2</v>
      </c>
    </row>
    <row r="23" spans="2:7" x14ac:dyDescent="0.2">
      <c r="B23" s="162">
        <v>0.2</v>
      </c>
      <c r="D23" s="160">
        <v>2.0000000000000004E-2</v>
      </c>
      <c r="E23" s="160">
        <v>4.0000000000000008E-2</v>
      </c>
      <c r="F23" s="160">
        <v>0.06</v>
      </c>
      <c r="G23" s="160">
        <v>8.0000000000000016E-2</v>
      </c>
    </row>
    <row r="24" spans="2:7" x14ac:dyDescent="0.2">
      <c r="B24" s="162">
        <v>0.3</v>
      </c>
      <c r="D24" s="160">
        <v>0.03</v>
      </c>
      <c r="E24" s="160">
        <v>0.06</v>
      </c>
      <c r="F24" s="160">
        <v>0.09</v>
      </c>
      <c r="G24" s="160">
        <v>0.12</v>
      </c>
    </row>
    <row r="25" spans="2:7" x14ac:dyDescent="0.2">
      <c r="B25" s="162">
        <v>0.4</v>
      </c>
      <c r="D25" s="160">
        <v>4.0000000000000008E-2</v>
      </c>
      <c r="E25" s="160">
        <v>8.0000000000000016E-2</v>
      </c>
      <c r="F25" s="160">
        <v>0.12</v>
      </c>
      <c r="G25" s="160">
        <v>0.16000000000000003</v>
      </c>
    </row>
    <row r="27" spans="2:7" x14ac:dyDescent="0.2">
      <c r="D27" s="161" t="s">
        <v>423</v>
      </c>
    </row>
    <row r="28" spans="2:7" x14ac:dyDescent="0.2">
      <c r="D28" s="160">
        <f t="array" ref="D28:G31">MMULT(dollarvols,TRANSPOSE(dollarvols))</f>
        <v>1</v>
      </c>
      <c r="E28" s="160">
        <v>4</v>
      </c>
      <c r="F28" s="160">
        <v>9</v>
      </c>
      <c r="G28" s="160">
        <v>16</v>
      </c>
    </row>
    <row r="29" spans="2:7" x14ac:dyDescent="0.2">
      <c r="D29" s="160">
        <v>4</v>
      </c>
      <c r="E29" s="160">
        <v>16</v>
      </c>
      <c r="F29" s="160">
        <v>36</v>
      </c>
      <c r="G29" s="160">
        <v>64</v>
      </c>
    </row>
    <row r="30" spans="2:7" x14ac:dyDescent="0.2">
      <c r="D30" s="160">
        <v>9</v>
      </c>
      <c r="E30" s="160">
        <v>36</v>
      </c>
      <c r="F30" s="160">
        <v>81</v>
      </c>
      <c r="G30" s="160">
        <v>144</v>
      </c>
    </row>
    <row r="31" spans="2:7" x14ac:dyDescent="0.2">
      <c r="D31" s="160">
        <v>16</v>
      </c>
      <c r="E31" s="160">
        <v>64</v>
      </c>
      <c r="F31" s="160">
        <v>144</v>
      </c>
      <c r="G31" s="160">
        <v>256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59"/>
    <col min="2" max="2" width="10.83203125" style="159" customWidth="1"/>
    <col min="3" max="3" width="10.83203125" style="159"/>
    <col min="4" max="7" width="10.83203125" style="159" customWidth="1"/>
    <col min="8" max="8" width="10.83203125" style="159"/>
    <col min="9" max="12" width="10.83203125" style="159" customWidth="1"/>
    <col min="13" max="13" width="16" style="159" bestFit="1" customWidth="1"/>
    <col min="14" max="14" width="32.1640625" style="159" bestFit="1" customWidth="1"/>
    <col min="15" max="16384" width="10.83203125" style="159"/>
  </cols>
  <sheetData>
    <row r="3" spans="2:14" ht="18" x14ac:dyDescent="0.25">
      <c r="B3" s="161" t="s">
        <v>432</v>
      </c>
      <c r="D3" s="166" t="s">
        <v>0</v>
      </c>
      <c r="I3" s="159" t="s">
        <v>384</v>
      </c>
      <c r="K3" s="164" t="s">
        <v>431</v>
      </c>
      <c r="M3" s="164" t="s">
        <v>431</v>
      </c>
    </row>
    <row r="4" spans="2:14" x14ac:dyDescent="0.2">
      <c r="B4" s="160">
        <v>10</v>
      </c>
      <c r="C4" s="165"/>
      <c r="D4" s="162">
        <f t="array" ref="D4:G7">RhoMat*VolMat</f>
        <v>1.0000000000000002E-2</v>
      </c>
      <c r="E4" s="162">
        <v>1.0000000000000002E-2</v>
      </c>
      <c r="F4" s="162">
        <v>1.4999999999999999E-2</v>
      </c>
      <c r="G4" s="162">
        <v>2.0000000000000004E-2</v>
      </c>
      <c r="I4" s="159">
        <f t="array" ref="I4">MMULT(MMULT(TRANSPOSE(dollars),S),dollars)</f>
        <v>627</v>
      </c>
      <c r="M4" s="168" t="s">
        <v>441</v>
      </c>
      <c r="N4" s="167" t="s">
        <v>440</v>
      </c>
    </row>
    <row r="5" spans="2:14" x14ac:dyDescent="0.2">
      <c r="B5" s="160">
        <v>20</v>
      </c>
      <c r="C5" s="165"/>
      <c r="D5" s="162">
        <v>1.0000000000000002E-2</v>
      </c>
      <c r="E5" s="162">
        <v>4.0000000000000008E-2</v>
      </c>
      <c r="F5" s="162">
        <v>0.03</v>
      </c>
      <c r="G5" s="162">
        <v>4.0000000000000008E-2</v>
      </c>
      <c r="M5" s="168" t="s">
        <v>434</v>
      </c>
      <c r="N5" s="167" t="s">
        <v>442</v>
      </c>
    </row>
    <row r="6" spans="2:14" x14ac:dyDescent="0.2">
      <c r="B6" s="160">
        <v>30</v>
      </c>
      <c r="C6" s="165"/>
      <c r="D6" s="162">
        <v>1.4999999999999999E-2</v>
      </c>
      <c r="E6" s="162">
        <v>0.03</v>
      </c>
      <c r="F6" s="162">
        <v>0.09</v>
      </c>
      <c r="G6" s="162">
        <v>0.06</v>
      </c>
    </row>
    <row r="7" spans="2:14" x14ac:dyDescent="0.2">
      <c r="B7" s="160">
        <v>40</v>
      </c>
      <c r="C7" s="165"/>
      <c r="D7" s="162">
        <v>2.0000000000000004E-2</v>
      </c>
      <c r="E7" s="162">
        <v>4.0000000000000008E-2</v>
      </c>
      <c r="F7" s="162">
        <v>0.06</v>
      </c>
      <c r="G7" s="162">
        <v>0.16000000000000003</v>
      </c>
    </row>
    <row r="9" spans="2:14" ht="18" x14ac:dyDescent="0.25">
      <c r="B9" s="161" t="s">
        <v>430</v>
      </c>
      <c r="D9" s="161" t="s">
        <v>429</v>
      </c>
      <c r="I9" s="159" t="s">
        <v>384</v>
      </c>
      <c r="K9" s="164" t="s">
        <v>428</v>
      </c>
      <c r="M9" s="164" t="s">
        <v>428</v>
      </c>
    </row>
    <row r="10" spans="2:14" x14ac:dyDescent="0.2">
      <c r="B10" s="160" cm="1">
        <f t="array" ref="B10:B13">dollars*vols</f>
        <v>1</v>
      </c>
      <c r="D10" s="160">
        <v>1</v>
      </c>
      <c r="E10" s="160">
        <v>0.5</v>
      </c>
      <c r="F10" s="160">
        <v>0.5</v>
      </c>
      <c r="G10" s="160">
        <v>0.5</v>
      </c>
      <c r="I10" s="159" cm="1">
        <f t="array" ref="I10">MMULT(MMULT(TRANSPOSE(dollarvols),RhoMat),dollarvols)</f>
        <v>627</v>
      </c>
      <c r="M10" s="168" t="s">
        <v>441</v>
      </c>
      <c r="N10" s="167" t="s">
        <v>440</v>
      </c>
    </row>
    <row r="11" spans="2:14" x14ac:dyDescent="0.2">
      <c r="B11" s="160">
        <v>4</v>
      </c>
      <c r="D11" s="160">
        <v>0.5</v>
      </c>
      <c r="E11" s="160">
        <v>1</v>
      </c>
      <c r="F11" s="160">
        <v>0.5</v>
      </c>
      <c r="G11" s="160">
        <v>0.5</v>
      </c>
      <c r="M11" s="169" t="s">
        <v>439</v>
      </c>
      <c r="N11" s="167" t="s">
        <v>438</v>
      </c>
    </row>
    <row r="12" spans="2:14" x14ac:dyDescent="0.2">
      <c r="B12" s="160">
        <v>9</v>
      </c>
      <c r="D12" s="160">
        <v>0.5</v>
      </c>
      <c r="E12" s="160">
        <v>0.5</v>
      </c>
      <c r="F12" s="160">
        <v>1</v>
      </c>
      <c r="G12" s="160">
        <v>0.5</v>
      </c>
      <c r="M12" s="169" t="s">
        <v>437</v>
      </c>
      <c r="N12" s="167" t="s">
        <v>436</v>
      </c>
    </row>
    <row r="13" spans="2:14" x14ac:dyDescent="0.2">
      <c r="B13" s="160">
        <v>16</v>
      </c>
      <c r="D13" s="160">
        <v>0.5</v>
      </c>
      <c r="E13" s="160">
        <v>0.5</v>
      </c>
      <c r="F13" s="160">
        <v>0.5</v>
      </c>
      <c r="G13" s="160">
        <v>1</v>
      </c>
    </row>
    <row r="15" spans="2:14" ht="18" x14ac:dyDescent="0.25">
      <c r="D15" s="161" t="s">
        <v>427</v>
      </c>
      <c r="I15" s="159" t="s">
        <v>384</v>
      </c>
      <c r="K15" s="164" t="s">
        <v>426</v>
      </c>
      <c r="M15" s="164" t="s">
        <v>435</v>
      </c>
    </row>
    <row r="16" spans="2:14" x14ac:dyDescent="0.2">
      <c r="D16" s="163">
        <f t="array" ref="D16:G19">RhoMat*DollarVolMat</f>
        <v>1</v>
      </c>
      <c r="E16" s="163">
        <v>2</v>
      </c>
      <c r="F16" s="163">
        <v>4.5</v>
      </c>
      <c r="G16" s="163">
        <v>8</v>
      </c>
      <c r="I16" s="159">
        <f>SUM(Dollar_S)</f>
        <v>627</v>
      </c>
      <c r="M16" s="168" t="s">
        <v>434</v>
      </c>
      <c r="N16" s="167" t="s">
        <v>433</v>
      </c>
    </row>
    <row r="17" spans="2:7" x14ac:dyDescent="0.2">
      <c r="D17" s="163">
        <v>2</v>
      </c>
      <c r="E17" s="163">
        <v>16</v>
      </c>
      <c r="F17" s="163">
        <v>18</v>
      </c>
      <c r="G17" s="163">
        <v>32</v>
      </c>
    </row>
    <row r="18" spans="2:7" x14ac:dyDescent="0.2">
      <c r="D18" s="163">
        <v>4.5</v>
      </c>
      <c r="E18" s="163">
        <v>18</v>
      </c>
      <c r="F18" s="163">
        <v>81</v>
      </c>
      <c r="G18" s="163">
        <v>72</v>
      </c>
    </row>
    <row r="19" spans="2:7" x14ac:dyDescent="0.2">
      <c r="D19" s="163">
        <v>8</v>
      </c>
      <c r="E19" s="163">
        <v>32</v>
      </c>
      <c r="F19" s="163">
        <v>72</v>
      </c>
      <c r="G19" s="163">
        <v>256</v>
      </c>
    </row>
    <row r="21" spans="2:7" x14ac:dyDescent="0.2">
      <c r="B21" s="161" t="s">
        <v>425</v>
      </c>
      <c r="D21" s="161" t="s">
        <v>424</v>
      </c>
    </row>
    <row r="22" spans="2:7" x14ac:dyDescent="0.2">
      <c r="B22" s="162">
        <v>0.1</v>
      </c>
      <c r="D22" s="160">
        <f t="array" ref="D22:G25">MMULT(vols,TRANSPOSE(vols))</f>
        <v>1.0000000000000002E-2</v>
      </c>
      <c r="E22" s="160">
        <v>2.0000000000000004E-2</v>
      </c>
      <c r="F22" s="160">
        <v>0.03</v>
      </c>
      <c r="G22" s="160">
        <v>4.0000000000000008E-2</v>
      </c>
    </row>
    <row r="23" spans="2:7" x14ac:dyDescent="0.2">
      <c r="B23" s="162">
        <v>0.2</v>
      </c>
      <c r="D23" s="160">
        <v>2.0000000000000004E-2</v>
      </c>
      <c r="E23" s="160">
        <v>4.0000000000000008E-2</v>
      </c>
      <c r="F23" s="160">
        <v>0.06</v>
      </c>
      <c r="G23" s="160">
        <v>8.0000000000000016E-2</v>
      </c>
    </row>
    <row r="24" spans="2:7" x14ac:dyDescent="0.2">
      <c r="B24" s="162">
        <v>0.3</v>
      </c>
      <c r="D24" s="160">
        <v>0.03</v>
      </c>
      <c r="E24" s="160">
        <v>0.06</v>
      </c>
      <c r="F24" s="160">
        <v>0.09</v>
      </c>
      <c r="G24" s="160">
        <v>0.12</v>
      </c>
    </row>
    <row r="25" spans="2:7" x14ac:dyDescent="0.2">
      <c r="B25" s="162">
        <v>0.4</v>
      </c>
      <c r="D25" s="160">
        <v>4.0000000000000008E-2</v>
      </c>
      <c r="E25" s="160">
        <v>8.0000000000000016E-2</v>
      </c>
      <c r="F25" s="160">
        <v>0.12</v>
      </c>
      <c r="G25" s="160">
        <v>0.16000000000000003</v>
      </c>
    </row>
    <row r="27" spans="2:7" x14ac:dyDescent="0.2">
      <c r="D27" s="161" t="s">
        <v>423</v>
      </c>
    </row>
    <row r="28" spans="2:7" x14ac:dyDescent="0.2">
      <c r="D28" s="160">
        <f t="array" ref="D28:G31">MMULT(dollarvols,TRANSPOSE(dollarvols))</f>
        <v>1</v>
      </c>
      <c r="E28" s="160">
        <v>4</v>
      </c>
      <c r="F28" s="160">
        <v>9</v>
      </c>
      <c r="G28" s="160">
        <v>16</v>
      </c>
    </row>
    <row r="29" spans="2:7" x14ac:dyDescent="0.2">
      <c r="D29" s="160">
        <v>4</v>
      </c>
      <c r="E29" s="160">
        <v>16</v>
      </c>
      <c r="F29" s="160">
        <v>36</v>
      </c>
      <c r="G29" s="160">
        <v>64</v>
      </c>
    </row>
    <row r="30" spans="2:7" x14ac:dyDescent="0.2">
      <c r="D30" s="160">
        <v>9</v>
      </c>
      <c r="E30" s="160">
        <v>36</v>
      </c>
      <c r="F30" s="160">
        <v>81</v>
      </c>
      <c r="G30" s="160">
        <v>144</v>
      </c>
    </row>
    <row r="31" spans="2:7" x14ac:dyDescent="0.2">
      <c r="D31" s="160">
        <v>16</v>
      </c>
      <c r="E31" s="160">
        <v>64</v>
      </c>
      <c r="F31" s="160">
        <v>144</v>
      </c>
      <c r="G31" s="160">
        <v>256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J29" sqref="J29"/>
    </sheetView>
  </sheetViews>
  <sheetFormatPr baseColWidth="10" defaultRowHeight="16" x14ac:dyDescent="0.2"/>
  <cols>
    <col min="1" max="1" width="10.83203125" style="159"/>
    <col min="2" max="2" width="10.83203125" style="159" customWidth="1"/>
    <col min="3" max="3" width="10.83203125" style="159"/>
    <col min="4" max="7" width="10.83203125" style="159" customWidth="1"/>
    <col min="8" max="8" width="10.83203125" style="159"/>
    <col min="9" max="12" width="10.83203125" style="159" customWidth="1"/>
    <col min="13" max="13" width="16" style="159" bestFit="1" customWidth="1"/>
    <col min="14" max="14" width="32.1640625" style="159" bestFit="1" customWidth="1"/>
    <col min="15" max="15" width="10.83203125" style="159"/>
    <col min="16" max="16" width="14.1640625" style="159" bestFit="1" customWidth="1"/>
    <col min="17" max="17" width="20" style="159" bestFit="1" customWidth="1"/>
    <col min="18" max="16384" width="10.83203125" style="159"/>
  </cols>
  <sheetData>
    <row r="3" spans="2:17" ht="18" x14ac:dyDescent="0.25">
      <c r="B3" s="161" t="s">
        <v>432</v>
      </c>
      <c r="D3" s="166" t="s">
        <v>0</v>
      </c>
      <c r="I3" s="159" t="s">
        <v>384</v>
      </c>
      <c r="K3" s="164" t="s">
        <v>431</v>
      </c>
      <c r="M3" s="164" t="s">
        <v>431</v>
      </c>
    </row>
    <row r="4" spans="2:17" x14ac:dyDescent="0.2">
      <c r="B4" s="160">
        <v>10</v>
      </c>
      <c r="C4" s="165"/>
      <c r="D4" s="162">
        <f t="array" ref="D4:G7">RhoMat*VolMat</f>
        <v>1.0000000000000002E-2</v>
      </c>
      <c r="E4" s="162">
        <v>1.0000000000000002E-2</v>
      </c>
      <c r="F4" s="162">
        <v>1.4999999999999999E-2</v>
      </c>
      <c r="G4" s="162">
        <v>2.0000000000000004E-2</v>
      </c>
      <c r="I4" s="159">
        <f t="array" ref="I4">MMULT(MMULT(TRANSPOSE(dollars),S),dollars)</f>
        <v>627</v>
      </c>
      <c r="M4" s="168" t="s">
        <v>441</v>
      </c>
      <c r="N4" s="167" t="s">
        <v>440</v>
      </c>
    </row>
    <row r="5" spans="2:17" x14ac:dyDescent="0.2">
      <c r="B5" s="160">
        <v>20</v>
      </c>
      <c r="C5" s="165"/>
      <c r="D5" s="162">
        <v>1.0000000000000002E-2</v>
      </c>
      <c r="E5" s="162">
        <v>4.0000000000000008E-2</v>
      </c>
      <c r="F5" s="162">
        <v>0.03</v>
      </c>
      <c r="G5" s="162">
        <v>4.0000000000000008E-2</v>
      </c>
      <c r="M5" s="168" t="s">
        <v>434</v>
      </c>
      <c r="N5" s="167" t="s">
        <v>442</v>
      </c>
    </row>
    <row r="6" spans="2:17" x14ac:dyDescent="0.2">
      <c r="B6" s="160">
        <v>30</v>
      </c>
      <c r="C6" s="165"/>
      <c r="D6" s="162">
        <v>1.4999999999999999E-2</v>
      </c>
      <c r="E6" s="162">
        <v>0.03</v>
      </c>
      <c r="F6" s="162">
        <v>0.09</v>
      </c>
      <c r="G6" s="162">
        <v>0.06</v>
      </c>
    </row>
    <row r="7" spans="2:17" x14ac:dyDescent="0.2">
      <c r="B7" s="160">
        <v>40</v>
      </c>
      <c r="C7" s="165"/>
      <c r="D7" s="162">
        <v>2.0000000000000004E-2</v>
      </c>
      <c r="E7" s="162">
        <v>4.0000000000000008E-2</v>
      </c>
      <c r="F7" s="162">
        <v>0.06</v>
      </c>
      <c r="G7" s="162">
        <v>0.16000000000000003</v>
      </c>
    </row>
    <row r="9" spans="2:17" ht="18" x14ac:dyDescent="0.25">
      <c r="B9" s="161" t="s">
        <v>430</v>
      </c>
      <c r="D9" s="161" t="s">
        <v>429</v>
      </c>
      <c r="I9" s="159" t="s">
        <v>384</v>
      </c>
      <c r="K9" s="164" t="s">
        <v>428</v>
      </c>
      <c r="M9" s="164" t="s">
        <v>428</v>
      </c>
      <c r="P9" s="164" t="s">
        <v>444</v>
      </c>
    </row>
    <row r="10" spans="2:17" x14ac:dyDescent="0.2">
      <c r="B10" s="160" cm="1">
        <f t="array" ref="B10:B13">dollars*vols</f>
        <v>1</v>
      </c>
      <c r="D10" s="160">
        <v>1</v>
      </c>
      <c r="E10" s="160">
        <v>0.5</v>
      </c>
      <c r="F10" s="160">
        <v>0.5</v>
      </c>
      <c r="G10" s="160">
        <v>0.5</v>
      </c>
      <c r="I10" s="159" cm="1">
        <f t="array" ref="I10">MMULT(MMULT(TRANSPOSE(dollarvols),RhoMat),dollarvols)</f>
        <v>627</v>
      </c>
      <c r="M10" s="168" t="s">
        <v>441</v>
      </c>
      <c r="N10" s="167" t="s">
        <v>440</v>
      </c>
      <c r="P10" s="168" t="s">
        <v>441</v>
      </c>
      <c r="Q10" s="167" t="s">
        <v>436</v>
      </c>
    </row>
    <row r="11" spans="2:17" x14ac:dyDescent="0.2">
      <c r="B11" s="160">
        <v>4</v>
      </c>
      <c r="D11" s="160">
        <v>0.5</v>
      </c>
      <c r="E11" s="160">
        <v>1</v>
      </c>
      <c r="F11" s="160">
        <v>0.5</v>
      </c>
      <c r="G11" s="160">
        <v>0.5</v>
      </c>
      <c r="M11" s="169" t="s">
        <v>439</v>
      </c>
      <c r="N11" s="167" t="s">
        <v>438</v>
      </c>
      <c r="P11" s="169" t="s">
        <v>439</v>
      </c>
      <c r="Q11" s="167" t="s">
        <v>438</v>
      </c>
    </row>
    <row r="12" spans="2:17" x14ac:dyDescent="0.2">
      <c r="B12" s="160">
        <v>9</v>
      </c>
      <c r="D12" s="160">
        <v>0.5</v>
      </c>
      <c r="E12" s="160">
        <v>0.5</v>
      </c>
      <c r="F12" s="160">
        <v>1</v>
      </c>
      <c r="G12" s="160">
        <v>0.5</v>
      </c>
      <c r="M12" s="169" t="s">
        <v>437</v>
      </c>
      <c r="N12" s="167" t="s">
        <v>436</v>
      </c>
      <c r="P12" s="169" t="s">
        <v>443</v>
      </c>
      <c r="Q12" s="167" t="s">
        <v>440</v>
      </c>
    </row>
    <row r="13" spans="2:17" x14ac:dyDescent="0.2">
      <c r="B13" s="160">
        <v>16</v>
      </c>
      <c r="D13" s="160">
        <v>0.5</v>
      </c>
      <c r="E13" s="160">
        <v>0.5</v>
      </c>
      <c r="F13" s="160">
        <v>0.5</v>
      </c>
      <c r="G13" s="160">
        <v>1</v>
      </c>
    </row>
    <row r="15" spans="2:17" ht="18" x14ac:dyDescent="0.25">
      <c r="D15" s="161" t="s">
        <v>427</v>
      </c>
      <c r="I15" s="159" t="s">
        <v>384</v>
      </c>
      <c r="K15" s="164" t="s">
        <v>426</v>
      </c>
      <c r="M15" s="164" t="s">
        <v>435</v>
      </c>
    </row>
    <row r="16" spans="2:17" x14ac:dyDescent="0.2">
      <c r="D16" s="163">
        <f t="array" ref="D16:G19">RhoMat*DollarVolMat</f>
        <v>1</v>
      </c>
      <c r="E16" s="163">
        <v>2</v>
      </c>
      <c r="F16" s="163">
        <v>4.5</v>
      </c>
      <c r="G16" s="163">
        <v>8</v>
      </c>
      <c r="I16" s="159">
        <f>SUM(Dollar_S)</f>
        <v>627</v>
      </c>
      <c r="M16" s="168" t="s">
        <v>434</v>
      </c>
      <c r="N16" s="167" t="s">
        <v>433</v>
      </c>
    </row>
    <row r="17" spans="2:7" x14ac:dyDescent="0.2">
      <c r="D17" s="163">
        <v>2</v>
      </c>
      <c r="E17" s="163">
        <v>16</v>
      </c>
      <c r="F17" s="163">
        <v>18</v>
      </c>
      <c r="G17" s="163">
        <v>32</v>
      </c>
    </row>
    <row r="18" spans="2:7" x14ac:dyDescent="0.2">
      <c r="D18" s="163">
        <v>4.5</v>
      </c>
      <c r="E18" s="163">
        <v>18</v>
      </c>
      <c r="F18" s="163">
        <v>81</v>
      </c>
      <c r="G18" s="163">
        <v>72</v>
      </c>
    </row>
    <row r="19" spans="2:7" x14ac:dyDescent="0.2">
      <c r="D19" s="163">
        <v>8</v>
      </c>
      <c r="E19" s="163">
        <v>32</v>
      </c>
      <c r="F19" s="163">
        <v>72</v>
      </c>
      <c r="G19" s="163">
        <v>256</v>
      </c>
    </row>
    <row r="21" spans="2:7" x14ac:dyDescent="0.2">
      <c r="B21" s="161" t="s">
        <v>425</v>
      </c>
      <c r="D21" s="161" t="s">
        <v>424</v>
      </c>
    </row>
    <row r="22" spans="2:7" x14ac:dyDescent="0.2">
      <c r="B22" s="162">
        <v>0.1</v>
      </c>
      <c r="D22" s="160">
        <f t="array" ref="D22:G25">MMULT(vols,TRANSPOSE(vols))</f>
        <v>1.0000000000000002E-2</v>
      </c>
      <c r="E22" s="160">
        <v>2.0000000000000004E-2</v>
      </c>
      <c r="F22" s="160">
        <v>0.03</v>
      </c>
      <c r="G22" s="160">
        <v>4.0000000000000008E-2</v>
      </c>
    </row>
    <row r="23" spans="2:7" x14ac:dyDescent="0.2">
      <c r="B23" s="162">
        <v>0.2</v>
      </c>
      <c r="D23" s="160">
        <v>2.0000000000000004E-2</v>
      </c>
      <c r="E23" s="160">
        <v>4.0000000000000008E-2</v>
      </c>
      <c r="F23" s="160">
        <v>0.06</v>
      </c>
      <c r="G23" s="160">
        <v>8.0000000000000016E-2</v>
      </c>
    </row>
    <row r="24" spans="2:7" x14ac:dyDescent="0.2">
      <c r="B24" s="162">
        <v>0.3</v>
      </c>
      <c r="D24" s="160">
        <v>0.03</v>
      </c>
      <c r="E24" s="160">
        <v>0.06</v>
      </c>
      <c r="F24" s="160">
        <v>0.09</v>
      </c>
      <c r="G24" s="160">
        <v>0.12</v>
      </c>
    </row>
    <row r="25" spans="2:7" x14ac:dyDescent="0.2">
      <c r="B25" s="162">
        <v>0.4</v>
      </c>
      <c r="D25" s="160">
        <v>4.0000000000000008E-2</v>
      </c>
      <c r="E25" s="160">
        <v>8.0000000000000016E-2</v>
      </c>
      <c r="F25" s="160">
        <v>0.12</v>
      </c>
      <c r="G25" s="160">
        <v>0.16000000000000003</v>
      </c>
    </row>
    <row r="27" spans="2:7" x14ac:dyDescent="0.2">
      <c r="D27" s="161" t="s">
        <v>423</v>
      </c>
    </row>
    <row r="28" spans="2:7" x14ac:dyDescent="0.2">
      <c r="D28" s="160">
        <f t="array" ref="D28:G31">MMULT(dollarvols,TRANSPOSE(dollarvols))</f>
        <v>1</v>
      </c>
      <c r="E28" s="160">
        <v>4</v>
      </c>
      <c r="F28" s="160">
        <v>9</v>
      </c>
      <c r="G28" s="160">
        <v>16</v>
      </c>
    </row>
    <row r="29" spans="2:7" x14ac:dyDescent="0.2">
      <c r="D29" s="160">
        <v>4</v>
      </c>
      <c r="E29" s="160">
        <v>16</v>
      </c>
      <c r="F29" s="160">
        <v>36</v>
      </c>
      <c r="G29" s="160">
        <v>64</v>
      </c>
    </row>
    <row r="30" spans="2:7" x14ac:dyDescent="0.2">
      <c r="D30" s="160">
        <v>9</v>
      </c>
      <c r="E30" s="160">
        <v>36</v>
      </c>
      <c r="F30" s="160">
        <v>81</v>
      </c>
      <c r="G30" s="160">
        <v>144</v>
      </c>
    </row>
    <row r="31" spans="2:7" x14ac:dyDescent="0.2">
      <c r="D31" s="160">
        <v>16</v>
      </c>
      <c r="E31" s="160">
        <v>64</v>
      </c>
      <c r="F31" s="160">
        <v>144</v>
      </c>
      <c r="G31" s="160">
        <v>256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C210-2B55-B34E-89C1-D3A622726059}">
  <sheetPr>
    <tabColor rgb="FF7030A0"/>
  </sheetPr>
  <dimension ref="A2:A18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54" t="s">
        <v>486</v>
      </c>
    </row>
    <row r="4" spans="1:1" s="178" customFormat="1" x14ac:dyDescent="0.3"/>
    <row r="5" spans="1:1" s="178" customFormat="1" x14ac:dyDescent="0.3"/>
    <row r="6" spans="1:1" s="178" customFormat="1" x14ac:dyDescent="0.3"/>
    <row r="7" spans="1:1" s="178" customFormat="1" x14ac:dyDescent="0.3"/>
    <row r="8" spans="1:1" s="178" customFormat="1" x14ac:dyDescent="0.3"/>
    <row r="9" spans="1:1" s="178" customFormat="1" x14ac:dyDescent="0.3"/>
    <row r="10" spans="1:1" s="178" customFormat="1" x14ac:dyDescent="0.3"/>
    <row r="11" spans="1:1" s="178" customFormat="1" x14ac:dyDescent="0.3"/>
    <row r="12" spans="1:1" s="178" customFormat="1" x14ac:dyDescent="0.3"/>
    <row r="13" spans="1:1" s="178" customFormat="1" x14ac:dyDescent="0.3"/>
    <row r="14" spans="1:1" s="178" customFormat="1" x14ac:dyDescent="0.3"/>
    <row r="15" spans="1:1" s="178" customFormat="1" x14ac:dyDescent="0.3"/>
    <row r="16" spans="1:1" s="178" customFormat="1" x14ac:dyDescent="0.3"/>
    <row r="17" s="178" customFormat="1" x14ac:dyDescent="0.3"/>
    <row r="18" s="178" customFormat="1" x14ac:dyDescent="0.3"/>
  </sheetData>
  <hyperlinks>
    <hyperlink ref="A2" r:id="rId1" display="Video" xr:uid="{19FF0C3C-E32F-6A44-914E-A5B06E5079D0}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93F2-BB5E-C54F-8CFD-4771EE02EF85}">
  <sheetPr>
    <tabColor rgb="FF7030A0"/>
  </sheetPr>
  <dimension ref="A2:A24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54" t="s">
        <v>484</v>
      </c>
    </row>
    <row r="3" spans="1:1" s="178" customFormat="1" x14ac:dyDescent="0.3"/>
    <row r="4" spans="1:1" s="178" customFormat="1" x14ac:dyDescent="0.3"/>
    <row r="5" spans="1:1" s="178" customFormat="1" x14ac:dyDescent="0.3"/>
    <row r="6" spans="1:1" s="178" customFormat="1" x14ac:dyDescent="0.3"/>
    <row r="7" spans="1:1" s="178" customFormat="1" x14ac:dyDescent="0.3"/>
    <row r="8" spans="1:1" s="178" customFormat="1" x14ac:dyDescent="0.3"/>
    <row r="9" spans="1:1" s="178" customFormat="1" x14ac:dyDescent="0.3"/>
    <row r="10" spans="1:1" s="178" customFormat="1" x14ac:dyDescent="0.3"/>
    <row r="11" spans="1:1" s="178" customFormat="1" x14ac:dyDescent="0.3"/>
    <row r="12" spans="1:1" s="178" customFormat="1" x14ac:dyDescent="0.3"/>
    <row r="13" spans="1:1" s="178" customFormat="1" x14ac:dyDescent="0.3"/>
    <row r="14" spans="1:1" s="178" customFormat="1" x14ac:dyDescent="0.3"/>
    <row r="15" spans="1:1" s="178" customFormat="1" x14ac:dyDescent="0.3"/>
    <row r="16" spans="1:1" s="178" customFormat="1" x14ac:dyDescent="0.3"/>
    <row r="17" s="178" customFormat="1" x14ac:dyDescent="0.3"/>
    <row r="18" s="178" customFormat="1" x14ac:dyDescent="0.3"/>
    <row r="19" s="178" customFormat="1" x14ac:dyDescent="0.3"/>
    <row r="20" s="178" customFormat="1" x14ac:dyDescent="0.3"/>
    <row r="21" s="178" customFormat="1" x14ac:dyDescent="0.3"/>
    <row r="22" s="178" customFormat="1" x14ac:dyDescent="0.3"/>
    <row r="23" s="178" customFormat="1" x14ac:dyDescent="0.3"/>
    <row r="24" s="178" customFormat="1" x14ac:dyDescent="0.3"/>
  </sheetData>
  <hyperlinks>
    <hyperlink ref="A2" r:id="rId1" display="Video" xr:uid="{3A47DFAC-7EB1-5C40-9EC2-2A4E48A231F3}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3A23C-B246-084E-BCFF-CB65B200C95E}">
  <sheetPr>
    <tabColor rgb="FF7030A0"/>
  </sheetPr>
  <dimension ref="A1"/>
  <sheetViews>
    <sheetView workbookViewId="0"/>
  </sheetViews>
  <sheetFormatPr baseColWidth="10" defaultRowHeight="26" x14ac:dyDescent="0.3"/>
  <cols>
    <col min="1" max="16384" width="10.83203125" style="178"/>
  </cols>
  <sheetData>
    <row r="1" spans="1:1" x14ac:dyDescent="0.3">
      <c r="A1" s="179" t="s">
        <v>485</v>
      </c>
    </row>
  </sheetData>
  <hyperlinks>
    <hyperlink ref="A1" r:id="rId1" xr:uid="{37E60CB8-9B84-834F-87E8-90761163031F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118</vt:i4>
      </vt:variant>
    </vt:vector>
  </HeadingPairs>
  <TitlesOfParts>
    <vt:vector size="170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Risk_Contribution</vt:lpstr>
      <vt:lpstr>PortfolioVariance</vt:lpstr>
      <vt:lpstr>RiskContribution</vt:lpstr>
      <vt:lpstr>iVaR</vt:lpstr>
      <vt:lpstr>MVaR</vt:lpstr>
      <vt:lpstr>MVaR_Pct</vt:lpstr>
      <vt:lpstr>MVaR_Both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VaR_HIstSim</vt:lpstr>
      <vt:lpstr>FX_Corporate</vt:lpstr>
      <vt:lpstr>Case Study</vt:lpstr>
      <vt:lpstr>Case</vt:lpstr>
      <vt:lpstr>RiskWeights</vt:lpstr>
      <vt:lpstr>Questions</vt:lpstr>
      <vt:lpstr>AssetList</vt:lpstr>
      <vt:lpstr>Prices</vt:lpstr>
      <vt:lpstr>Readings</vt:lpstr>
      <vt:lpstr>Appendix</vt:lpstr>
      <vt:lpstr>Contributions</vt:lpstr>
      <vt:lpstr>PVariance1</vt:lpstr>
      <vt:lpstr>PVariance2</vt:lpstr>
      <vt:lpstr>PVariance3</vt:lpstr>
      <vt:lpstr>Delta_Reg</vt:lpstr>
      <vt:lpstr>SA_Calcs1</vt:lpstr>
      <vt:lpstr>SA_Calcs2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Confidence</vt:lpstr>
      <vt:lpstr>Contribution</vt:lpstr>
      <vt:lpstr>MVaR!covmat</vt:lpstr>
      <vt:lpstr>MVaR_Both!covmat</vt:lpstr>
      <vt:lpstr>MVaR_Pct!covmat</vt:lpstr>
      <vt:lpstr>RiskContribution!covmat</vt:lpstr>
      <vt:lpstr>covmat</vt:lpstr>
      <vt:lpstr>covvec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l</vt:lpstr>
      <vt:lpstr>mu</vt:lpstr>
      <vt:lpstr>RiskContribution!rho</vt:lpstr>
      <vt:lpstr>PVariance1!RhoMat</vt:lpstr>
      <vt:lpstr>PVariance3!RhoMat</vt:lpstr>
      <vt:lpstr>RhoMat</vt:lpstr>
      <vt:lpstr>PVariance1!S</vt:lpstr>
      <vt:lpstr>PVariance3!S</vt:lpstr>
      <vt:lpstr>RiskContribution!s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RiskContribution!v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VarianceVec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RiskContribution!volmat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RiskContribution!x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2026-05-31T22:19:53Z</dcterms:modified>
</cp:coreProperties>
</file>