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4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romoff/Downloads/"/>
    </mc:Choice>
  </mc:AlternateContent>
  <xr:revisionPtr revIDLastSave="0" documentId="13_ncr:1_{2AEF27E2-E7AA-9046-85A4-4F07CFB1EE50}" xr6:coauthVersionLast="47" xr6:coauthVersionMax="47" xr10:uidLastSave="{00000000-0000-0000-0000-000000000000}"/>
  <bookViews>
    <workbookView xWindow="0" yWindow="380" windowWidth="28800" windowHeight="15820" xr2:uid="{C1F6CC11-1296-3549-A35C-9D74F73648F5}"/>
  </bookViews>
  <sheets>
    <sheet name="Today" sheetId="60" r:id="rId1"/>
    <sheet name="Objectives" sheetId="6" r:id="rId2"/>
    <sheet name="FuturesNForwards" sheetId="17" r:id="rId3"/>
    <sheet name="Forwards" sheetId="68" state="hidden" r:id="rId4"/>
    <sheet name="Futures" sheetId="67" state="hidden" r:id="rId5"/>
    <sheet name="Options" sheetId="56" r:id="rId6"/>
    <sheet name="O_Intro" sheetId="42" state="hidden" r:id="rId7"/>
    <sheet name="O_Uses" sheetId="43" state="hidden" r:id="rId8"/>
    <sheet name="O_Forwards" sheetId="44" state="hidden" r:id="rId9"/>
    <sheet name="O_Properties" sheetId="48" state="hidden" r:id="rId10"/>
    <sheet name="O_Payoff" sheetId="53" state="hidden" r:id="rId11"/>
    <sheet name="O_Types" sheetId="47" state="hidden" r:id="rId12"/>
    <sheet name="BlackScholes" sheetId="57" r:id="rId13"/>
    <sheet name="BS_Formula" sheetId="58" state="hidden" r:id="rId14"/>
    <sheet name="BS_Excel" sheetId="49" state="hidden" r:id="rId15"/>
    <sheet name="BS_Intuition" sheetId="50" state="hidden" r:id="rId16"/>
    <sheet name="Greeks" sheetId="59" r:id="rId17"/>
    <sheet name="O_Greeks" sheetId="45" state="hidden" r:id="rId18"/>
    <sheet name="O_GreeksBehavior" sheetId="66" state="hidden" r:id="rId19"/>
    <sheet name="Options_Q" sheetId="41" state="hidden" r:id="rId20"/>
    <sheet name="TaylorCalc" sheetId="23" state="hidden" r:id="rId21"/>
    <sheet name="ExpectedShortfall" sheetId="63" r:id="rId22"/>
    <sheet name="ES1" sheetId="61" state="hidden" r:id="rId23"/>
    <sheet name="ES2" sheetId="62" state="hidden" r:id="rId24"/>
    <sheet name="ES3" sheetId="64" state="hidden" r:id="rId25"/>
    <sheet name="ES_VaR" sheetId="65" state="hidden" r:id="rId26"/>
    <sheet name="BOPM" sheetId="52" r:id="rId27"/>
    <sheet name="Prework4NextClass" sheetId="24" r:id="rId28"/>
    <sheet name="Options1" sheetId="34" r:id="rId29"/>
    <sheet name="Options2" sheetId="35" r:id="rId30"/>
    <sheet name="Options3" sheetId="36" r:id="rId31"/>
    <sheet name="StressTest" sheetId="55" r:id="rId32"/>
    <sheet name="DiscussionQuestion" sheetId="37" r:id="rId33"/>
    <sheet name="Remember" sheetId="25" r:id="rId34"/>
  </sheets>
  <externalReferences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</externalReferences>
  <definedNames>
    <definedName name="_2_15_2017" localSheetId="32">[1]VaR3!$D$11:$H$11</definedName>
    <definedName name="_2_15_2017">[2]VaR3!$D$11:$H$11</definedName>
    <definedName name="a">[3]Liquidity1!$B$7:$B$23</definedName>
    <definedName name="AccrualPMT">[4]PD2Spread!$I$23:$I$27</definedName>
    <definedName name="ad" localSheetId="32">#REF!</definedName>
    <definedName name="ad" localSheetId="25">#REF!</definedName>
    <definedName name="ad" localSheetId="28">#REF!</definedName>
    <definedName name="ad">#REF!</definedName>
    <definedName name="age">[5]Aggregation!$E$4:$E$15</definedName>
    <definedName name="alan" localSheetId="32">#REF!</definedName>
    <definedName name="alan" localSheetId="25">#REF!</definedName>
    <definedName name="alan" localSheetId="28">#REF!</definedName>
    <definedName name="alan" localSheetId="20">#REF!</definedName>
    <definedName name="alan">#REF!</definedName>
    <definedName name="alpha" localSheetId="13">BS_Formula!#REF!</definedName>
    <definedName name="alpha" localSheetId="32">#REF!</definedName>
    <definedName name="alpha" localSheetId="25">#REF!</definedName>
    <definedName name="alpha" localSheetId="9">O_Properties!#REF!</definedName>
    <definedName name="alpha" localSheetId="11">O_Types!$I$5</definedName>
    <definedName name="alpha" localSheetId="28">#REF!</definedName>
    <definedName name="alpha" localSheetId="20">#REF!</definedName>
    <definedName name="alpha">#REF!</definedName>
    <definedName name="b" localSheetId="13">BS_Formula!$B$7:$B$8</definedName>
    <definedName name="b" localSheetId="25">#REF!</definedName>
    <definedName name="b" localSheetId="9">O_Properties!#REF!</definedName>
    <definedName name="b" localSheetId="11">O_Types!$C$21:$C$22</definedName>
    <definedName name="b">#REF!</definedName>
    <definedName name="bid">[3]Liquidity1!$C$7:$C$23</definedName>
    <definedName name="Bins" localSheetId="32">#REF!</definedName>
    <definedName name="Bins" localSheetId="25">#REF!</definedName>
    <definedName name="Bins" localSheetId="20">#REF!</definedName>
    <definedName name="Bins">#REF!</definedName>
    <definedName name="Bond_Value" localSheetId="25">#REF!</definedName>
    <definedName name="Bond_Value">#REF!</definedName>
    <definedName name="Bond_Value_" localSheetId="25">#REF!</definedName>
    <definedName name="Bond_Value_">#REF!</definedName>
    <definedName name="C_" localSheetId="32">[6]A4_1!$C$20:$E$20</definedName>
    <definedName name="C_" localSheetId="28">[7]A4_1!$C$20:$E$20</definedName>
    <definedName name="C_">[8]A4_1!$C$20:$E$20</definedName>
    <definedName name="Cd" localSheetId="32">#REF!</definedName>
    <definedName name="Cd" localSheetId="25">#REF!</definedName>
    <definedName name="Cd" localSheetId="28">#REF!</definedName>
    <definedName name="Cd" localSheetId="20">#REF!</definedName>
    <definedName name="Cd">#REF!</definedName>
    <definedName name="Cd_" localSheetId="32">[9]BOPM3!#REF!</definedName>
    <definedName name="Cd_" localSheetId="25">[10]BOPM3!#REF!</definedName>
    <definedName name="Cd_" localSheetId="20">[10]BOPM3!#REF!</definedName>
    <definedName name="Cd_">[10]BOPM3!#REF!</definedName>
    <definedName name="Change" localSheetId="32">#REF!</definedName>
    <definedName name="Change" localSheetId="25">#REF!</definedName>
    <definedName name="Change" localSheetId="28">#REF!</definedName>
    <definedName name="Change" localSheetId="20">#REF!</definedName>
    <definedName name="Change">#REF!</definedName>
    <definedName name="CI" localSheetId="32">#REF!</definedName>
    <definedName name="CI" localSheetId="25">#REF!</definedName>
    <definedName name="CI" localSheetId="28">#REF!</definedName>
    <definedName name="CI" localSheetId="20">#REF!</definedName>
    <definedName name="CI">#REF!</definedName>
    <definedName name="CI_lo" localSheetId="32">#REF!</definedName>
    <definedName name="CI_lo" localSheetId="25">#REF!</definedName>
    <definedName name="CI_lo" localSheetId="28">#REF!</definedName>
    <definedName name="CI_lo" localSheetId="20">#REF!</definedName>
    <definedName name="CI_lo">#REF!</definedName>
    <definedName name="contracts" localSheetId="32">[6]A4_1!$C$25:$E$25</definedName>
    <definedName name="contracts" localSheetId="28">[7]A4_1!$C$25:$E$25</definedName>
    <definedName name="contracts">[8]A4_1!$C$25:$E$25</definedName>
    <definedName name="corrmat" localSheetId="32">[11]VaR4!$M$43:$Q$47</definedName>
    <definedName name="corrmat">[12]VaR4!$M$43:$Q$47</definedName>
    <definedName name="CountVec">[13]Example!$H$5:$AE$5</definedName>
    <definedName name="CouponPmt" localSheetId="25">#REF!</definedName>
    <definedName name="CouponPmt">#REF!</definedName>
    <definedName name="couponrate" localSheetId="32">#REF!</definedName>
    <definedName name="couponrate" localSheetId="25">#REF!</definedName>
    <definedName name="couponrate" localSheetId="28">#REF!</definedName>
    <definedName name="couponrate" localSheetId="20">#REF!</definedName>
    <definedName name="couponrate">#REF!</definedName>
    <definedName name="couponrate_ctd">[7]A4_2_1!$C$18</definedName>
    <definedName name="covmat" localSheetId="13">BS_Formula!#REF!</definedName>
    <definedName name="covmat" localSheetId="32">[1]VaR3!$D$43:$H$47</definedName>
    <definedName name="covmat" localSheetId="9">O_Properties!$B$4:$C$4</definedName>
    <definedName name="covmat" localSheetId="11">O_Types!$B$4:$C$5</definedName>
    <definedName name="covmat">[2]VaR3!$D$43:$H$47</definedName>
    <definedName name="covmat_calc" localSheetId="32">[11]VaR4!$M$59:$Q$63</definedName>
    <definedName name="covmat_calc">[12]VaR4!$M$59:$Q$63</definedName>
    <definedName name="Cu" localSheetId="32">#REF!</definedName>
    <definedName name="Cu" localSheetId="25">#REF!</definedName>
    <definedName name="Cu" localSheetId="28">#REF!</definedName>
    <definedName name="Cu" localSheetId="20">#REF!</definedName>
    <definedName name="Cu">#REF!</definedName>
    <definedName name="d" localSheetId="32">#REF!</definedName>
    <definedName name="d" localSheetId="25">#REF!</definedName>
    <definedName name="d" localSheetId="28">#REF!</definedName>
    <definedName name="d" localSheetId="20">#REF!</definedName>
    <definedName name="d">#REF!</definedName>
    <definedName name="d1_" localSheetId="32">[6]A4_1!$C$9:$E$9</definedName>
    <definedName name="d1_" localSheetId="28">[7]A4_1!$C$9:$E$9</definedName>
    <definedName name="d1_">[8]A4_1!$C$9:$E$9</definedName>
    <definedName name="d2_" localSheetId="32">[6]A4_1!$C$10:$E$10</definedName>
    <definedName name="d2_" localSheetId="28">[7]A4_1!$C$10:$E$10</definedName>
    <definedName name="d2_">[8]A4_1!$C$10:$E$10</definedName>
    <definedName name="Data">[14]Vlookup!$C$4:$E$7</definedName>
    <definedName name="Denomination_F">[7]A4_2_1!$C$24</definedName>
    <definedName name="df" localSheetId="32">#REF!</definedName>
    <definedName name="df" localSheetId="25">#REF!</definedName>
    <definedName name="df" localSheetId="20">#REF!</definedName>
    <definedName name="df">#REF!</definedName>
    <definedName name="dollar_rate" localSheetId="32">#REF!</definedName>
    <definedName name="dollar_rate" localSheetId="25">#REF!</definedName>
    <definedName name="dollar_rate" localSheetId="28">#REF!</definedName>
    <definedName name="dollar_rate" localSheetId="20">#REF!</definedName>
    <definedName name="dollar_rate">#REF!</definedName>
    <definedName name="Duration">[7]A4_2_1!$C$10</definedName>
    <definedName name="Duration_ctd">[7]A4_2_1!$C$21</definedName>
    <definedName name="Eloss">[4]Spread2PD!$C$18</definedName>
    <definedName name="Epayoff">[4]PD2Spread!$E$23:$E$27</definedName>
    <definedName name="F" localSheetId="32">[15]CentralLimitTheorem!$E$8</definedName>
    <definedName name="f" localSheetId="28">#REF!</definedName>
    <definedName name="F">[16]CentralLimitTheorem!$E$8</definedName>
    <definedName name="F_Draw" localSheetId="32">[15]FnS!$B$7:$B$106</definedName>
    <definedName name="F_Draw">[16]FnS!$B$7:$B$106</definedName>
    <definedName name="F_Row" localSheetId="32">[15]CentralLimitTheorem!$E$10:$P$10</definedName>
    <definedName name="F_Row">[16]CentralLimitTheorem!$E$10:$P$10</definedName>
    <definedName name="face" localSheetId="32">#REF!</definedName>
    <definedName name="face" localSheetId="25">#REF!</definedName>
    <definedName name="face" localSheetId="28">#REF!</definedName>
    <definedName name="face" localSheetId="20">#REF!</definedName>
    <definedName name="face">#REF!</definedName>
    <definedName name="forward_rate" localSheetId="32">#REF!</definedName>
    <definedName name="forward_rate" localSheetId="25">#REF!</definedName>
    <definedName name="forward_rate" localSheetId="28">#REF!</definedName>
    <definedName name="forward_rate" localSheetId="20">#REF!</definedName>
    <definedName name="forward_rate">#REF!</definedName>
    <definedName name="Frequency" localSheetId="25">#REF!</definedName>
    <definedName name="Frequency">#REF!</definedName>
    <definedName name="Futures">[7]A4_2_1!$C$25</definedName>
    <definedName name="gender">[5]Aggregation!$C$4:$C$15</definedName>
    <definedName name="hazard">[4]PD2Spread!$B$9:$B$9</definedName>
    <definedName name="HowMany">[13]Example!$B$6:$B$36</definedName>
    <definedName name="idx">[4]Spread2PD!$P$24:$P$28</definedName>
    <definedName name="income">[5]Aggregation!$D$4:$D$15</definedName>
    <definedName name="K" localSheetId="32">[6]A4_1!$C$3</definedName>
    <definedName name="K">[8]A4_1!$C$3</definedName>
    <definedName name="lamda">[13]Example!$B$3</definedName>
    <definedName name="listrange">[14]NamedRange!$E$21:$E$23</definedName>
    <definedName name="LN_Sim" localSheetId="32">#REF!</definedName>
    <definedName name="LN_Sim" localSheetId="25">#REF!</definedName>
    <definedName name="LN_Sim" localSheetId="20">#REF!</definedName>
    <definedName name="LN_Sim">#REF!</definedName>
    <definedName name="loss" localSheetId="32">#REF!</definedName>
    <definedName name="loss" localSheetId="25">#REF!</definedName>
    <definedName name="loss" localSheetId="28">#REF!</definedName>
    <definedName name="loss" localSheetId="20">#REF!</definedName>
    <definedName name="loss">#REF!</definedName>
    <definedName name="loss_30" localSheetId="32">#REF!</definedName>
    <definedName name="loss_30" localSheetId="25">#REF!</definedName>
    <definedName name="loss_30" localSheetId="20">#REF!</definedName>
    <definedName name="loss_30">#REF!</definedName>
    <definedName name="loss_t" localSheetId="32">#REF!</definedName>
    <definedName name="loss_t" localSheetId="25">#REF!</definedName>
    <definedName name="loss_t" localSheetId="20">#REF!</definedName>
    <definedName name="loss_t">#REF!</definedName>
    <definedName name="lossAmount">[4]Spread2PD!$G$47</definedName>
    <definedName name="maturityDate">[17]semi!$C$13</definedName>
    <definedName name="maturityDate_ctd">[7]A4_2_1!$C$17</definedName>
    <definedName name="Mean" localSheetId="32">#REF!</definedName>
    <definedName name="Mean" localSheetId="25">#REF!</definedName>
    <definedName name="Mean" localSheetId="28">#REF!</definedName>
    <definedName name="Mean" localSheetId="20">#REF!</definedName>
    <definedName name="Mean">#REF!</definedName>
    <definedName name="midprice">[3]Liquidity1!$E$7:$E$23</definedName>
    <definedName name="mu">[3]Liquidity1!$G$25</definedName>
    <definedName name="MyBank" localSheetId="32">#REF!</definedName>
    <definedName name="MyBank" localSheetId="25">#REF!</definedName>
    <definedName name="MyBank" localSheetId="20">#REF!</definedName>
    <definedName name="MyBank">#REF!</definedName>
    <definedName name="MyBankDeposits" localSheetId="32">#REF!</definedName>
    <definedName name="MyBankDeposits" localSheetId="25">#REF!</definedName>
    <definedName name="MyBankDeposits" localSheetId="20">#REF!</definedName>
    <definedName name="MyBankDeposits">#REF!</definedName>
    <definedName name="mycol1">[18]VectorCalcs!$D$4:$D$8</definedName>
    <definedName name="mycol2">[18]VectorCalcs!$E$4:$E$8</definedName>
    <definedName name="MyFriendsBank" localSheetId="32">#REF!</definedName>
    <definedName name="MyFriendsBank" localSheetId="25">#REF!</definedName>
    <definedName name="MyFriendsBank" localSheetId="20">#REF!</definedName>
    <definedName name="MyFriendsBank">#REF!</definedName>
    <definedName name="MyFriendsDeposits" localSheetId="32">#REF!</definedName>
    <definedName name="MyFriendsDeposits" localSheetId="25">#REF!</definedName>
    <definedName name="MyFriendsDeposits" localSheetId="20">#REF!</definedName>
    <definedName name="MyFriendsDeposits">#REF!</definedName>
    <definedName name="myRow">[14]NamedRange2!$C$3:$I$3</definedName>
    <definedName name="mytable">[18]Vlookup!$C$25:$G$32</definedName>
    <definedName name="mytitlerow">[18]Vlookup!$C$25:$G$25</definedName>
    <definedName name="n" localSheetId="32">#REF!</definedName>
    <definedName name="n" localSheetId="25">#REF!</definedName>
    <definedName name="n" localSheetId="28">#REF!</definedName>
    <definedName name="n" localSheetId="20">#REF!</definedName>
    <definedName name="n">#REF!</definedName>
    <definedName name="n_">[19]Date0Check1!$H$4:$H$23</definedName>
    <definedName name="N__d1" localSheetId="32">[6]A4_1!$C$14:$E$14</definedName>
    <definedName name="N__d1" localSheetId="28">[7]A4_1!$C$14:$E$14</definedName>
    <definedName name="N__d1">[8]A4_1!$C$14:$E$14</definedName>
    <definedName name="N__d2" localSheetId="32">[6]A4_1!$C$15:$E$15</definedName>
    <definedName name="N__d2" localSheetId="28">[7]A4_1!$C$15:$E$15</definedName>
    <definedName name="N__d2">[8]A4_1!$C$15:$E$15</definedName>
    <definedName name="N_d1" localSheetId="32">[6]A4_1!$C$12:$E$12</definedName>
    <definedName name="N_d1" localSheetId="28">[7]A4_1!$C$12:$E$12</definedName>
    <definedName name="N_d1">[8]A4_1!$C$12:$E$12</definedName>
    <definedName name="N_d2" localSheetId="32">[6]A4_1!$C$13:$E$13</definedName>
    <definedName name="N_d2" localSheetId="28">[7]A4_1!$C$13:$E$13</definedName>
    <definedName name="N_d2">[8]A4_1!$C$13:$E$13</definedName>
    <definedName name="notional" localSheetId="32">[6]A4_1!$C$24:$E$24</definedName>
    <definedName name="notional">[8]A4_1!$C$24:$E$24</definedName>
    <definedName name="offer">[3]Liquidity1!$D$7:$D$23</definedName>
    <definedName name="p" localSheetId="32">#REF!</definedName>
    <definedName name="p" localSheetId="25">[20]Bond!$F$6</definedName>
    <definedName name="p" localSheetId="28">[17]semi!$F$6</definedName>
    <definedName name="p">#REF!</definedName>
    <definedName name="PD">[4]PD2Spread!$C$23:$C$27</definedName>
    <definedName name="Period" localSheetId="25">#REF!</definedName>
    <definedName name="Period">#REF!</definedName>
    <definedName name="peso_rate" localSheetId="32">#REF!</definedName>
    <definedName name="peso_rate" localSheetId="25">#REF!</definedName>
    <definedName name="peso_rate" localSheetId="28">#REF!</definedName>
    <definedName name="peso_rate" localSheetId="20">#REF!</definedName>
    <definedName name="peso_rate">#REF!</definedName>
    <definedName name="pmt" localSheetId="32">#REF!</definedName>
    <definedName name="pmt" localSheetId="25">#REF!</definedName>
    <definedName name="pmt" localSheetId="28">#REF!</definedName>
    <definedName name="pmt" localSheetId="20">#REF!</definedName>
    <definedName name="pmt">#REF!</definedName>
    <definedName name="pmt_">[19]Date0Check2!$F$4</definedName>
    <definedName name="pmtperyear" localSheetId="32">#REF!</definedName>
    <definedName name="pmtperyear" localSheetId="25">#REF!</definedName>
    <definedName name="pmtperyear" localSheetId="28">#REF!</definedName>
    <definedName name="pmtperyear" localSheetId="20">#REF!</definedName>
    <definedName name="pmtperyear">#REF!</definedName>
    <definedName name="pmtperyear_ctd">[7]A4_2_1!$C$20</definedName>
    <definedName name="pmts" localSheetId="32">#REF!</definedName>
    <definedName name="pmts" localSheetId="25">#REF!</definedName>
    <definedName name="pmts" localSheetId="28">#REF!</definedName>
    <definedName name="pmts" localSheetId="20">#REF!</definedName>
    <definedName name="pmts">#REF!</definedName>
    <definedName name="Price" localSheetId="32">#REF!</definedName>
    <definedName name="Price" localSheetId="25">#REF!</definedName>
    <definedName name="Price" localSheetId="28">#REF!</definedName>
    <definedName name="Price" localSheetId="20">#REF!</definedName>
    <definedName name="Price">#REF!</definedName>
    <definedName name="Price_F" localSheetId="32">[7]A4_2_1!#REF!</definedName>
    <definedName name="Price_F" localSheetId="28">[7]A4_2_1!#REF!</definedName>
    <definedName name="Price_F">[7]A4_2_1!#REF!</definedName>
    <definedName name="Profit">O_Intro!$G$14:$G$19</definedName>
    <definedName name="PS">[4]PD2Spread!$C$13:$C$17</definedName>
    <definedName name="PurchasePrice" localSheetId="32">[21]O1_Intro!$F$15:$F$20</definedName>
    <definedName name="PurchasePrice">[22]O1_Intro!$F$15:$F$20</definedName>
    <definedName name="pv" localSheetId="32">#REF!</definedName>
    <definedName name="pv" localSheetId="25">#REF!</definedName>
    <definedName name="pv" localSheetId="28">#REF!</definedName>
    <definedName name="pv" localSheetId="20">#REF!</definedName>
    <definedName name="pv">#REF!</definedName>
    <definedName name="PV_">[4]PD2Spread!$F$23:$F$27</definedName>
    <definedName name="pv_rf">[4]Spread2PD!$F$22:$F$31</definedName>
    <definedName name="pv_rf_">[4]Spread2PD!$F$42:$F$46</definedName>
    <definedName name="pv_rf_pmt">[4]Spread2PD!$G$22:$G$31</definedName>
    <definedName name="pv2_" localSheetId="32">#REF!</definedName>
    <definedName name="pv2_" localSheetId="25">#REF!</definedName>
    <definedName name="pv2_" localSheetId="28">#REF!</definedName>
    <definedName name="pv2_" localSheetId="20">#REF!</definedName>
    <definedName name="pv2_">#REF!</definedName>
    <definedName name="PVA" localSheetId="32">#REF!</definedName>
    <definedName name="PVA" localSheetId="25">#REF!</definedName>
    <definedName name="PVA" localSheetId="28">#REF!</definedName>
    <definedName name="PVA" localSheetId="20">#REF!</definedName>
    <definedName name="PVA">#REF!</definedName>
    <definedName name="PVPayoff">[4]PD2Spread!$G$23:$G$27</definedName>
    <definedName name="PVPMT">[4]PD2Spread!$F$13:$F$17</definedName>
    <definedName name="PVPMT_A">[4]PD2Spread!$J$23:$J$27</definedName>
    <definedName name="q" localSheetId="32">[6]A4_1!$C$6:$E$6</definedName>
    <definedName name="q" localSheetId="28">[7]A4_1!$C$6:$E$6</definedName>
    <definedName name="q">[8]A4_1!$C$6:$E$6</definedName>
    <definedName name="r_" localSheetId="32">[6]A4_1!$C$5:$E$5</definedName>
    <definedName name="r_" localSheetId="28">[7]A4_1!$C$5:$E$5</definedName>
    <definedName name="r_">[8]A4_1!$C$5:$E$5</definedName>
    <definedName name="rate">[19]Date0Check2!$E$4</definedName>
    <definedName name="rated" localSheetId="32">[23]A2!$E$4:$H$4</definedName>
    <definedName name="rated" localSheetId="28">[24]A2!$E$4:$H$4</definedName>
    <definedName name="rated">[25]A2!$E$4:$H$4</definedName>
    <definedName name="ratef" localSheetId="32">[23]A2!$E$5:$H$5</definedName>
    <definedName name="ratef" localSheetId="28">[24]A2!$E$5:$H$5</definedName>
    <definedName name="ratef">[25]A2!$E$5:$H$5</definedName>
    <definedName name="RatingLast" localSheetId="32">[26]CreditMatrix!$D$10:$D$109</definedName>
    <definedName name="RatingLast">[27]CreditMatrix!$D$10:$D$109</definedName>
    <definedName name="RatingNow" localSheetId="32">[26]CreditMatrix!$E$10:$E$109</definedName>
    <definedName name="RatingNow">[27]CreditMatrix!$E$10:$E$109</definedName>
    <definedName name="ratingsTbl" localSheetId="32">[26]CreditMatrix!$B$2:$C$7</definedName>
    <definedName name="ratingsTbl">[27]CreditMatrix!$B$2:$C$7</definedName>
    <definedName name="Recovery">[4]Spread2PD!$D$42:$D$46</definedName>
    <definedName name="Rho">'[28]VlkUp &amp; NmdRng'!$K$11</definedName>
    <definedName name="s" localSheetId="32">#REF!</definedName>
    <definedName name="s" localSheetId="25">#REF!</definedName>
    <definedName name="s" localSheetId="28">[7]A4_5!$D$24:$L$24</definedName>
    <definedName name="s" localSheetId="20">#REF!</definedName>
    <definedName name="s">#REF!</definedName>
    <definedName name="S0" localSheetId="32">[6]A4_1!$C$2:$E$2</definedName>
    <definedName name="S0" localSheetId="28">[7]A4_1!$C$2:$E$2</definedName>
    <definedName name="S0">[8]A4_1!$C$2:$E$2</definedName>
    <definedName name="S0_e_qt" localSheetId="32">[6]A4_1!$C$17:$E$17</definedName>
    <definedName name="S0_e_qt" localSheetId="28">[7]A4_1!$C$17:$E$17</definedName>
    <definedName name="S0_e_qt">[8]A4_1!$C$17:$E$17</definedName>
    <definedName name="SD" localSheetId="32">#REF!</definedName>
    <definedName name="SD" localSheetId="25">#REF!</definedName>
    <definedName name="SD" localSheetId="28">#REF!</definedName>
    <definedName name="SD" localSheetId="20">#REF!</definedName>
    <definedName name="SD">#REF!</definedName>
    <definedName name="Sensitivity">[7]A4_2_1!$C$12</definedName>
    <definedName name="Sensitivity_F">[7]A4_2_1!$C$27</definedName>
    <definedName name="settlementDate">[17]semi!$C$12</definedName>
    <definedName name="settlementDate_ctd">[7]A4_2_1!$C$16</definedName>
    <definedName name="Shares" localSheetId="32">[1]VaR3!$D$6:$H$6</definedName>
    <definedName name="Shares">[2]VaR3!$D$6:$H$6</definedName>
    <definedName name="sigma">[3]Liquidity1!$G$26</definedName>
    <definedName name="Sim16_">[13]Example!$H$21:$AE$21</definedName>
    <definedName name="Sim2_">[13]Example!$H$7:$AE$7</definedName>
    <definedName name="simS">[3]Liquidity1!$G$29</definedName>
    <definedName name="sims_a" localSheetId="32">#REF!</definedName>
    <definedName name="sims_a" localSheetId="25">#REF!</definedName>
    <definedName name="sims_a" localSheetId="28">#REF!</definedName>
    <definedName name="sims_a" localSheetId="20">#REF!</definedName>
    <definedName name="sims_a">#REF!</definedName>
    <definedName name="sims_h" localSheetId="32">#REF!</definedName>
    <definedName name="sims_h" localSheetId="25">#REF!</definedName>
    <definedName name="sims_h" localSheetId="28">#REF!</definedName>
    <definedName name="sims_h" localSheetId="20">#REF!</definedName>
    <definedName name="sims_h">#REF!</definedName>
    <definedName name="simSpread">[3]Liquidity1!$J$7:$J$23</definedName>
    <definedName name="simSpreadPerShare">[3]Liquidity1!$H$7:$H$23</definedName>
    <definedName name="Simulation">[13]Example!$AH$6:$AH$36</definedName>
    <definedName name="SimVec">[13]Example!$G$6:$G$36</definedName>
    <definedName name="Spot" localSheetId="32">[23]A2!$E$3:$H$3</definedName>
    <definedName name="Spot" localSheetId="28">[24]A2!$E$3:$H$3</definedName>
    <definedName name="Spot">[25]A2!$E$3:$H$3</definedName>
    <definedName name="spread">[3]Liquidity1!$F$7:$F$23</definedName>
    <definedName name="StartingPortfolio">[3]ExporeInf!$C$29:$H$29</definedName>
    <definedName name="stdev" localSheetId="32">#REF!</definedName>
    <definedName name="stdev" localSheetId="25">#REF!</definedName>
    <definedName name="stdev" localSheetId="20">#REF!</definedName>
    <definedName name="stdev">#REF!</definedName>
    <definedName name="Stock" localSheetId="32">[21]O1_Intro!$C$15:$C$20</definedName>
    <definedName name="Stock">[22]O1_Intro!$C$15:$C$20</definedName>
    <definedName name="Strike" localSheetId="32">[21]O1_Intro!$D$15:$D$20</definedName>
    <definedName name="Strike">[22]O1_Intro!$D$15:$D$20</definedName>
    <definedName name="Sum" localSheetId="32">[15]CentralLimitTheorem!$C$12:$C$111</definedName>
    <definedName name="Sum">[16]CentralLimitTheorem!$C$12:$C$111</definedName>
    <definedName name="Sw" localSheetId="13">BS_Formula!$F$3:$F$4</definedName>
    <definedName name="Sw" localSheetId="25">#REF!</definedName>
    <definedName name="Sw" localSheetId="9">O_Properties!#REF!</definedName>
    <definedName name="Sw" localSheetId="11">O_Types!$G$17:$G$18</definedName>
    <definedName name="Sw">#REF!</definedName>
    <definedName name="Sx" localSheetId="13">BS_Formula!$B$3:$B$4</definedName>
    <definedName name="Sx" localSheetId="25">#REF!</definedName>
    <definedName name="Sx" localSheetId="9">O_Properties!#REF!</definedName>
    <definedName name="Sx" localSheetId="11">O_Types!$C$17:$C$18</definedName>
    <definedName name="Sx">#REF!</definedName>
    <definedName name="t" localSheetId="32">[6]A4_1!$C$7:$E$7</definedName>
    <definedName name="t" localSheetId="28">[7]A4_1!$C$7:$E$7</definedName>
    <definedName name="t">[8]A4_1!$C$7:$E$7</definedName>
    <definedName name="t_">[4]PD2Spread!$B$23:$B$27</definedName>
    <definedName name="Table1">'[28]VlkUp &amp; NmdRng'!$B$14:$D$23</definedName>
    <definedName name="Table2">'[28]VlkUp &amp; NmdRng'!$F$14:$H$23</definedName>
    <definedName name="Time" localSheetId="32">#REF!</definedName>
    <definedName name="Time" localSheetId="25">#REF!</definedName>
    <definedName name="Time" localSheetId="28">#REF!</definedName>
    <definedName name="Time" localSheetId="20">#REF!</definedName>
    <definedName name="Time">#REF!</definedName>
    <definedName name="Time_">[4]Spread2PD!$B$42:$B$46</definedName>
    <definedName name="TimeR">[4]Spread2PD!$C$35:$C$39</definedName>
    <definedName name="tmat">[3]ExporeInf!$C$3:$H$8</definedName>
    <definedName name="tmat12" localSheetId="25">#REF!</definedName>
    <definedName name="tmat12">#REF!</definedName>
    <definedName name="tmat5">[3]ExporeInf!$C$12:$H$17</definedName>
    <definedName name="tmatInf">[3]ExporeInf!$C$21:$H$26</definedName>
    <definedName name="TotalValue" localSheetId="32">[1]VaR3!$D$52</definedName>
    <definedName name="TotalValue">[2]VaR3!$D$52</definedName>
    <definedName name="u" localSheetId="32">#REF!</definedName>
    <definedName name="u" localSheetId="25">#REF!</definedName>
    <definedName name="u" localSheetId="28">#REF!</definedName>
    <definedName name="u" localSheetId="20">#REF!</definedName>
    <definedName name="u">#REF!</definedName>
    <definedName name="usd_peso" localSheetId="32">#REF!</definedName>
    <definedName name="usd_peso" localSheetId="25">#REF!</definedName>
    <definedName name="usd_peso" localSheetId="28">#REF!</definedName>
    <definedName name="usd_peso" localSheetId="20">#REF!</definedName>
    <definedName name="usd_peso">#REF!</definedName>
    <definedName name="v" localSheetId="32">#REF!</definedName>
    <definedName name="v" localSheetId="25">#REF!</definedName>
    <definedName name="v" localSheetId="28">#REF!</definedName>
    <definedName name="v" localSheetId="20">#REF!</definedName>
    <definedName name="v">#REF!</definedName>
    <definedName name="Value" localSheetId="13">BS_Formula!#REF!</definedName>
    <definedName name="Value" localSheetId="32">[1]VaR3!$D$50:$H$50</definedName>
    <definedName name="Value" localSheetId="9">O_Properties!#REF!</definedName>
    <definedName name="Value" localSheetId="11">O_Types!$F$5</definedName>
    <definedName name="Value">[2]VaR3!$D$50:$H$50</definedName>
    <definedName name="Value_" localSheetId="32">[21]O1_Intro!$E$15:$E$20</definedName>
    <definedName name="Value_">[22]O1_Intro!$E$15:$E$20</definedName>
    <definedName name="value_01" localSheetId="32">#REF!</definedName>
    <definedName name="value_01" localSheetId="25">#REF!</definedName>
    <definedName name="value_01" localSheetId="28">#REF!</definedName>
    <definedName name="value_01" localSheetId="20">#REF!</definedName>
    <definedName name="value_01">#REF!</definedName>
    <definedName name="Value_F" localSheetId="32">[7]A4_2_1!#REF!</definedName>
    <definedName name="Value_F" localSheetId="25">[7]A4_2_1!#REF!</definedName>
    <definedName name="Value_F" localSheetId="28">[7]A4_2_1!#REF!</definedName>
    <definedName name="Value_F">[7]A4_2_1!#REF!</definedName>
    <definedName name="value_lo" localSheetId="32">#REF!</definedName>
    <definedName name="value_lo" localSheetId="25">#REF!</definedName>
    <definedName name="value_lo" localSheetId="28">#REF!</definedName>
    <definedName name="value_lo" localSheetId="20">#REF!</definedName>
    <definedName name="value_lo">#REF!</definedName>
    <definedName name="value_rf_">[4]Spread2PD!$C$42:$C$46</definedName>
    <definedName name="VaR" localSheetId="13">BS_Formula!#REF!</definedName>
    <definedName name="VaR" localSheetId="25">#REF!</definedName>
    <definedName name="VaR" localSheetId="9">O_Properties!$H$11</definedName>
    <definedName name="VaR" localSheetId="11">O_Types!$I$11</definedName>
    <definedName name="VaR">#REF!</definedName>
    <definedName name="variance" localSheetId="13">BS_Formula!#REF!</definedName>
    <definedName name="Variance" localSheetId="32">[1]VaR3!$D$61</definedName>
    <definedName name="variance" localSheetId="9">O_Properties!$B$11</definedName>
    <definedName name="variance" localSheetId="11">O_Types!$B$11</definedName>
    <definedName name="Variance">[2]VaR3!$D$61</definedName>
    <definedName name="Variance_calc" localSheetId="32">[11]VaR4!$M$65</definedName>
    <definedName name="Variance_calc">[12]VaR4!$M$65</definedName>
    <definedName name="variancePct" localSheetId="13">BS_Formula!#REF!</definedName>
    <definedName name="variancePct" localSheetId="25">#REF!</definedName>
    <definedName name="variancePct" localSheetId="9">O_Properties!$F$11</definedName>
    <definedName name="variancePct" localSheetId="11">O_Types!$G$11</definedName>
    <definedName name="variancePct">#REF!</definedName>
    <definedName name="VaRPct" localSheetId="13">BS_Formula!#REF!</definedName>
    <definedName name="VaRPct" localSheetId="25">#REF!</definedName>
    <definedName name="VaRPct" localSheetId="9">O_Properties!$I$11</definedName>
    <definedName name="VaRPct" localSheetId="11">O_Types!$J$11</definedName>
    <definedName name="VaRPct">#REF!</definedName>
    <definedName name="vol" localSheetId="13">BS_Formula!#REF!</definedName>
    <definedName name="vol" localSheetId="25">#REF!</definedName>
    <definedName name="vol" localSheetId="9">O_Properties!$B$15</definedName>
    <definedName name="vol" localSheetId="11">O_Types!$C$14</definedName>
    <definedName name="vol">#REF!</definedName>
    <definedName name="volmat" localSheetId="32">[11]VaR4!$M$52:$Q$56</definedName>
    <definedName name="volmat">[12]VaR4!$M$52:$Q$56</definedName>
    <definedName name="vols" localSheetId="32">[11]VaR4!$J$52:$J$56</definedName>
    <definedName name="vols">[12]VaR4!$J$52:$J$56</definedName>
    <definedName name="vols_" localSheetId="32">[11]VaR4!$M$49:$Q$49</definedName>
    <definedName name="vols_">[12]VaR4!$M$49:$Q$49</definedName>
    <definedName name="w" localSheetId="13">BS_Formula!#REF!</definedName>
    <definedName name="w" localSheetId="25">#REF!</definedName>
    <definedName name="w" localSheetId="9">O_Properties!$F$7:$F$7</definedName>
    <definedName name="w" localSheetId="11">O_Types!$G$7:$G$8</definedName>
    <definedName name="w">#REF!</definedName>
    <definedName name="weight" localSheetId="32">[26]CreditMatrix_Weighted!$F$10:$F$109</definedName>
    <definedName name="weight">[27]CreditMatrix_Weighted!$F$10:$F$109</definedName>
    <definedName name="weights" localSheetId="32">[1]VaR3!$C$55:$C$59</definedName>
    <definedName name="weights">[2]VaR3!$C$55:$C$59</definedName>
    <definedName name="x" localSheetId="13">BS_Formula!#REF!</definedName>
    <definedName name="X" localSheetId="32">#REF!</definedName>
    <definedName name="X" localSheetId="25">#REF!</definedName>
    <definedName name="x" localSheetId="9">O_Properties!$B$7:$B$7</definedName>
    <definedName name="x" localSheetId="11">O_Types!$B$7:$B$8</definedName>
    <definedName name="X" localSheetId="28">[7]A4_5!$D$23:$L$23</definedName>
    <definedName name="X" localSheetId="20">#REF!</definedName>
    <definedName name="X">#REF!</definedName>
    <definedName name="X_e_rt" localSheetId="32">[6]A4_1!$C$18:$E$18</definedName>
    <definedName name="X_e_rt" localSheetId="28">[7]A4_1!$C$18:$E$18</definedName>
    <definedName name="X_e_rt">[8]A4_1!$C$18:$E$18</definedName>
    <definedName name="x0" localSheetId="13">BS_Formula!#REF!</definedName>
    <definedName name="x0" localSheetId="25">#REF!</definedName>
    <definedName name="x0">O_Properties!$C$7:$C$7</definedName>
    <definedName name="x0_" localSheetId="13">BS_Formula!#REF!</definedName>
    <definedName name="x0_" localSheetId="25">#REF!</definedName>
    <definedName name="x0_">O_Properties!$C$7:$C$7</definedName>
    <definedName name="x1_" localSheetId="13">BS_Formula!#REF!</definedName>
    <definedName name="x1_" localSheetId="25">#REF!</definedName>
    <definedName name="x1_">O_Properties!$D$7:$D$7</definedName>
    <definedName name="x2_" localSheetId="13">BS_Formula!#REF!</definedName>
    <definedName name="x2_" localSheetId="25">#REF!</definedName>
    <definedName name="x2_">O_Properties!$E$7:$E$7</definedName>
    <definedName name="y" localSheetId="32">#REF!</definedName>
    <definedName name="y" localSheetId="25">#REF!</definedName>
    <definedName name="y" localSheetId="28">#REF!</definedName>
    <definedName name="y" localSheetId="20">#REF!</definedName>
    <definedName name="y">#REF!</definedName>
    <definedName name="y_ctd">[7]A4_2_1!$C$19</definedName>
    <definedName name="years" localSheetId="32">#REF!</definedName>
    <definedName name="years" localSheetId="25">#REF!</definedName>
    <definedName name="years" localSheetId="28">#REF!</definedName>
    <definedName name="years" localSheetId="20">#REF!</definedName>
    <definedName name="years">#REF!</definedName>
    <definedName name="Years_F">[7]A4_2_1!$C$23</definedName>
    <definedName name="YTM" localSheetId="25">#REF!</definedName>
    <definedName name="YTM">#REF!</definedName>
    <definedName name="YTM_rf" localSheetId="25">#REF!</definedName>
    <definedName name="YTM_rf">#REF!</definedName>
    <definedName name="z" localSheetId="13">BS_Formula!#REF!</definedName>
    <definedName name="z" localSheetId="25">#REF!</definedName>
    <definedName name="z" localSheetId="9">O_Properties!$H$7</definedName>
    <definedName name="z" localSheetId="11">O_Types!$I$7</definedName>
    <definedName name="z">#REF!</definedName>
  </definedNames>
  <calcPr calcId="191029" iterate="1" iterateCount="100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80" i="65" l="1"/>
  <c r="G79" i="65"/>
  <c r="D79" i="65"/>
  <c r="G78" i="65"/>
  <c r="G77" i="65"/>
  <c r="D77" i="65"/>
  <c r="G42" i="65"/>
  <c r="G41" i="65"/>
  <c r="G44" i="65" s="1"/>
  <c r="I44" i="65" s="1"/>
  <c r="F85" i="65" s="1"/>
  <c r="G40" i="65"/>
  <c r="G51" i="65" s="1"/>
  <c r="D85" i="65" s="1"/>
  <c r="G27" i="65"/>
  <c r="G25" i="65"/>
  <c r="G28" i="65" s="1"/>
  <c r="G26" i="65" l="1"/>
  <c r="G29" i="65" s="1"/>
  <c r="I29" i="65" s="1"/>
  <c r="G43" i="65"/>
  <c r="D84" i="65"/>
  <c r="G50" i="65"/>
  <c r="G53" i="65" s="1"/>
  <c r="G54" i="65" l="1"/>
  <c r="I54" i="65" s="1"/>
  <c r="D86" i="65"/>
  <c r="F84" i="65"/>
  <c r="G56" i="65"/>
  <c r="F86" i="65" l="1"/>
  <c r="I56" i="65"/>
  <c r="G57" i="65" s="1"/>
  <c r="D21" i="61" l="1"/>
  <c r="C21" i="61"/>
  <c r="D20" i="61"/>
  <c r="C20" i="61"/>
  <c r="D19" i="61"/>
  <c r="C19" i="61"/>
  <c r="D18" i="61"/>
  <c r="C18" i="61"/>
  <c r="D17" i="61"/>
  <c r="C17" i="61"/>
  <c r="D16" i="61"/>
  <c r="C16" i="61"/>
  <c r="D15" i="61"/>
  <c r="C15" i="61"/>
  <c r="D14" i="61"/>
  <c r="C14" i="61"/>
  <c r="D13" i="61"/>
  <c r="C13" i="61"/>
  <c r="D12" i="61"/>
  <c r="C12" i="61"/>
  <c r="H18" i="36"/>
  <c r="H19" i="36" s="1"/>
  <c r="H20" i="36" s="1"/>
  <c r="H21" i="36" s="1"/>
  <c r="G18" i="36"/>
  <c r="G19" i="36" s="1"/>
  <c r="G20" i="36" s="1"/>
  <c r="G21" i="36" s="1"/>
  <c r="E18" i="36"/>
  <c r="E19" i="36" s="1"/>
  <c r="E20" i="36" s="1"/>
  <c r="E21" i="36" s="1"/>
  <c r="D35" i="55"/>
  <c r="C35" i="55"/>
  <c r="E35" i="55"/>
  <c r="E26" i="55"/>
  <c r="F26" i="55"/>
  <c r="G26" i="55"/>
  <c r="H26" i="55"/>
  <c r="I26" i="55"/>
  <c r="J26" i="55"/>
  <c r="K26" i="55"/>
  <c r="L26" i="55"/>
  <c r="M26" i="55"/>
  <c r="N26" i="55"/>
  <c r="O26" i="55"/>
  <c r="P26" i="55"/>
  <c r="D26" i="55"/>
  <c r="D23" i="61" l="1"/>
  <c r="K35" i="55"/>
  <c r="F35" i="55"/>
  <c r="L35" i="55" l="1"/>
  <c r="G35" i="55"/>
  <c r="M35" i="55" l="1"/>
  <c r="H35" i="55"/>
  <c r="N35" i="55" l="1"/>
  <c r="I35" i="55"/>
  <c r="J35" i="55"/>
  <c r="O35" i="55" l="1"/>
  <c r="P35" i="55"/>
  <c r="D30" i="53" l="1"/>
  <c r="E27" i="53"/>
  <c r="D27" i="53"/>
  <c r="D29" i="53"/>
  <c r="D31" i="53"/>
  <c r="D32" i="53"/>
  <c r="D33" i="53"/>
  <c r="E33" i="53" s="1"/>
  <c r="D34" i="53"/>
  <c r="D28" i="53"/>
  <c r="C29" i="53"/>
  <c r="E29" i="53" s="1"/>
  <c r="C30" i="53"/>
  <c r="E30" i="53" s="1"/>
  <c r="C31" i="53"/>
  <c r="E31" i="53" s="1"/>
  <c r="C32" i="53"/>
  <c r="E32" i="53" s="1"/>
  <c r="C33" i="53"/>
  <c r="C34" i="53"/>
  <c r="E34" i="53" s="1"/>
  <c r="C28" i="53"/>
  <c r="E28" i="53" s="1"/>
  <c r="C27" i="53"/>
  <c r="E20" i="53"/>
  <c r="E16" i="53"/>
  <c r="D17" i="53"/>
  <c r="D18" i="53"/>
  <c r="D19" i="53"/>
  <c r="D20" i="53"/>
  <c r="D21" i="53"/>
  <c r="D22" i="53"/>
  <c r="D16" i="53"/>
  <c r="D15" i="53"/>
  <c r="C18" i="53"/>
  <c r="E18" i="53" s="1"/>
  <c r="C19" i="53"/>
  <c r="E19" i="53" s="1"/>
  <c r="C20" i="53"/>
  <c r="C21" i="53"/>
  <c r="E21" i="53" s="1"/>
  <c r="C22" i="53"/>
  <c r="E22" i="53" s="1"/>
  <c r="C17" i="53"/>
  <c r="E17" i="53" s="1"/>
  <c r="C16" i="53"/>
  <c r="C15" i="53"/>
  <c r="E15" i="53" s="1"/>
  <c r="D18" i="49" l="1"/>
  <c r="D20" i="49" s="1"/>
  <c r="D21" i="49" s="1"/>
  <c r="D23" i="49" s="1"/>
  <c r="G19" i="42"/>
  <c r="G18" i="42"/>
  <c r="G17" i="42"/>
  <c r="G16" i="42"/>
  <c r="G15" i="42"/>
  <c r="G14" i="42"/>
  <c r="D19" i="49" l="1"/>
  <c r="D22" i="49" s="1"/>
  <c r="G18" i="49" s="1"/>
  <c r="G20" i="49" l="1"/>
  <c r="G19" i="49"/>
  <c r="G21" i="49" s="1"/>
  <c r="D13" i="49" l="1"/>
  <c r="D14" i="49" s="1"/>
  <c r="D12" i="49"/>
  <c r="D15" i="4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Romoff</author>
  </authors>
  <commentList>
    <comment ref="B27" authorId="0" shapeId="0" xr:uid="{F53A0DB7-2075-4A45-BB20-5D9A8903E686}">
      <text>
        <r>
          <rPr>
            <sz val="10"/>
            <color rgb="FF000000"/>
            <rFont val="Tahoma"/>
            <family val="2"/>
          </rPr>
          <t xml:space="preserve">Coupon Rate = 1.02%
</t>
        </r>
        <r>
          <rPr>
            <sz val="10"/>
            <color rgb="FF000000"/>
            <rFont val="Tahoma"/>
            <family val="2"/>
          </rPr>
          <t>Maturity = 01/19/28</t>
        </r>
      </text>
    </comment>
    <comment ref="B28" authorId="0" shapeId="0" xr:uid="{32F21D9F-EF14-1E45-A671-4774D0760375}">
      <text>
        <r>
          <rPr>
            <sz val="10"/>
            <color rgb="FF000000"/>
            <rFont val="Tahoma"/>
            <family val="2"/>
          </rPr>
          <t xml:space="preserve">There is a lot of freedom to model this asset.
</t>
        </r>
        <r>
          <rPr>
            <sz val="10"/>
            <color rgb="FF000000"/>
            <rFont val="Tahoma"/>
            <family val="2"/>
          </rPr>
          <t xml:space="preserve">Consumer loans are preice based on a spread on top of the Prime rate.
</t>
        </r>
        <r>
          <rPr>
            <sz val="10"/>
            <color rgb="FF000000"/>
            <rFont val="Tahoma"/>
            <family val="2"/>
          </rPr>
          <t xml:space="preserve">Credit can be a factor.
</t>
        </r>
        <r>
          <rPr>
            <sz val="10"/>
            <color rgb="FF000000"/>
            <rFont val="Tahoma"/>
            <family val="2"/>
          </rPr>
          <t xml:space="preserve">CPI can be a factor.
</t>
        </r>
      </text>
    </comment>
    <comment ref="B29" authorId="0" shapeId="0" xr:uid="{12EF05F8-DBD5-DD47-ACDB-34454CBD62BF}">
      <text>
        <r>
          <rPr>
            <sz val="10"/>
            <color rgb="FF000000"/>
            <rFont val="Tahoma"/>
            <family val="2"/>
          </rPr>
          <t xml:space="preserve">Coupon Rate = 0.125%
</t>
        </r>
        <r>
          <rPr>
            <sz val="10"/>
            <color rgb="FF000000"/>
            <rFont val="Tahoma"/>
            <family val="2"/>
          </rPr>
          <t xml:space="preserve">Maturity = 12/31/21
</t>
        </r>
      </text>
    </comment>
  </commentList>
</comments>
</file>

<file path=xl/sharedStrings.xml><?xml version="1.0" encoding="utf-8"?>
<sst xmlns="http://schemas.openxmlformats.org/spreadsheetml/2006/main" count="562" uniqueCount="457">
  <si>
    <t>S</t>
  </si>
  <si>
    <t>Video</t>
  </si>
  <si>
    <t>C)</t>
  </si>
  <si>
    <t>B)</t>
  </si>
  <si>
    <t>A)</t>
  </si>
  <si>
    <t>Options</t>
  </si>
  <si>
    <t>Black Scholes</t>
  </si>
  <si>
    <t>Risk Neutral Probability</t>
  </si>
  <si>
    <t>Greeks</t>
  </si>
  <si>
    <t>Usually a proxy asset, such as a cheapest to deliver bond, represents the future's characteristics.</t>
  </si>
  <si>
    <t>Find the amount of futures that match the sensitivity</t>
  </si>
  <si>
    <t>Identify its sensitivity to a market factor</t>
  </si>
  <si>
    <t>When you hedge with a future</t>
  </si>
  <si>
    <t>Low transactions costs</t>
  </si>
  <si>
    <t>Mark to market</t>
  </si>
  <si>
    <t>Regulation</t>
  </si>
  <si>
    <t>Deposits</t>
  </si>
  <si>
    <t>Standardization</t>
  </si>
  <si>
    <t>What would make it better</t>
  </si>
  <si>
    <t>Backing away</t>
  </si>
  <si>
    <t>Liquidity</t>
  </si>
  <si>
    <t>Problems with forward contracts</t>
  </si>
  <si>
    <t>Futures and Forwards</t>
  </si>
  <si>
    <t>Taylor Series Expansion</t>
  </si>
  <si>
    <t>For a function f, write out a Taylor Series expansion of that function.</t>
  </si>
  <si>
    <t>Substitute Duration and Convexity into the function.</t>
  </si>
  <si>
    <t>Estimate the value of Bond A in the BondPricing tab if YTM increases by 0.5%</t>
  </si>
  <si>
    <t>Compare this to a full repricing of the bond with the higher YTM.</t>
  </si>
  <si>
    <t>Videos to help:</t>
  </si>
  <si>
    <t>Taylor Series Introduction</t>
  </si>
  <si>
    <t>https://drive.google.com/open?id=192wTldrXkyxAWRmnUm2ldXuCZgzLri4y</t>
  </si>
  <si>
    <t>Optional Math Example</t>
  </si>
  <si>
    <t>https://drive.google.com/open?id=19vH310Gp6gTWVQaEet8O09dTXdzV5TBZ</t>
  </si>
  <si>
    <t>Taylor Series in the context of Bonds</t>
  </si>
  <si>
    <t>https://drive.google.com/open?id=1t1BhA9G3iWu-klbQKsiBAVVbH43EG-uu</t>
  </si>
  <si>
    <t>Review Portfolio VaR Calculations so that you are ready to learn about marginal VaR</t>
  </si>
  <si>
    <t>Review Taylor Series Calculations so that you are ready to apply them to Options</t>
  </si>
  <si>
    <t>Read Ch8 in Risk Management and Financial Institutions.</t>
  </si>
  <si>
    <t>How Traders Manage Their Risks</t>
  </si>
  <si>
    <t>Taylor Series in the context of Bonds 1</t>
  </si>
  <si>
    <t>Taylor Series in the context of Bonds 2</t>
  </si>
  <si>
    <t>Taylor Series in the context of Bonds 3</t>
  </si>
  <si>
    <t>https://drive.google.com/open?id=1vEnfSl0e6-YsnZVUw4mIb-x4CpuztsYx</t>
  </si>
  <si>
    <t>https://drive.google.com/open?id=1SiufB7SOx-P1w6RBwn9ui3OFBEydin54</t>
  </si>
  <si>
    <t>https://drive.google.com/open?id=11u39_Oq7aiLFQZ5dEuYdJLrgRDN1Y9G-</t>
  </si>
  <si>
    <t>Annual volatility is 32%.  Quick, what’s the daily volatility?</t>
  </si>
  <si>
    <t>What’s tail VaR?</t>
  </si>
  <si>
    <t>What are the different types of VaR?</t>
  </si>
  <si>
    <t>What are things that can go wrong with VaR?</t>
  </si>
  <si>
    <t>How does the Taylor Series relate to Bond Pricing?</t>
  </si>
  <si>
    <t>What is the Cheapest to deliver bond?</t>
  </si>
  <si>
    <t>You are an accountant at an insurance company performing month-end valuation of investments.</t>
  </si>
  <si>
    <t>You are asked to value the following three OTC stock options on 31 December 2015.</t>
  </si>
  <si>
    <t>Call option purchased on JPMorgan Chase common stock</t>
  </si>
  <si>
    <t>Notional value:             $3,000,000</t>
  </si>
  <si>
    <t>Strike price:                   $72</t>
  </si>
  <si>
    <t>Volatility:                       20% p.a.</t>
  </si>
  <si>
    <t>Risk-free rate:               1.15% p.a.</t>
  </si>
  <si>
    <t>Current market price:  $67</t>
  </si>
  <si>
    <t>Put option purchased on Alphabet Inc. common stock</t>
  </si>
  <si>
    <t>Notional value:              1,000,000</t>
  </si>
  <si>
    <t>Strike price:                    $760</t>
  </si>
  <si>
    <t>Volatility:                        27% p.a.</t>
  </si>
  <si>
    <t>Risk-free rate:                0.80% p.a.</t>
  </si>
  <si>
    <t>Current market price:  $775</t>
  </si>
  <si>
    <t>Dividend yield:                0% p.a.</t>
  </si>
  <si>
    <t>Call option sold on Tesla Motors common stock</t>
  </si>
  <si>
    <t>Notional value:              $5,000,000</t>
  </si>
  <si>
    <t>Strike price:                    $350</t>
  </si>
  <si>
    <t>Volatility:                        42%</t>
  </si>
  <si>
    <t>Risk-free rate:                1.25% p.a.</t>
  </si>
  <si>
    <t>Current market price:   $237</t>
  </si>
  <si>
    <t>Calculate the value of the following assets:</t>
  </si>
  <si>
    <r>
      <t>1.</t>
    </r>
    <r>
      <rPr>
        <sz val="20"/>
        <color rgb="FF333333"/>
        <rFont val="Times New Roman"/>
        <family val="1"/>
      </rPr>
      <t xml:space="preserve">     </t>
    </r>
    <r>
      <rPr>
        <sz val="20"/>
        <color rgb="FF333333"/>
        <rFont val="Calibri"/>
        <family val="2"/>
      </rPr>
      <t>$3million 1-year call purchased on JPMorgan Chase stock</t>
    </r>
  </si>
  <si>
    <r>
      <t>2.</t>
    </r>
    <r>
      <rPr>
        <sz val="20"/>
        <color rgb="FF333333"/>
        <rFont val="Times New Roman"/>
        <family val="1"/>
      </rPr>
      <t xml:space="preserve">     </t>
    </r>
    <r>
      <rPr>
        <sz val="20"/>
        <color rgb="FF333333"/>
        <rFont val="Calibri"/>
        <family val="2"/>
      </rPr>
      <t>$1million 6-month put purchased on Alphabet Inc stock</t>
    </r>
  </si>
  <si>
    <r>
      <t>3.</t>
    </r>
    <r>
      <rPr>
        <sz val="20"/>
        <color rgb="FF333333"/>
        <rFont val="Times New Roman"/>
        <family val="1"/>
      </rPr>
      <t xml:space="preserve">     </t>
    </r>
    <r>
      <rPr>
        <sz val="20"/>
        <color rgb="FF333333"/>
        <rFont val="Calibri"/>
        <family val="2"/>
      </rPr>
      <t>$5million 2-year call sold on Tesla Motors stock</t>
    </r>
  </si>
  <si>
    <t>Please fill out the discussion question on Canvas.</t>
  </si>
  <si>
    <t>Liquid / secondary market</t>
  </si>
  <si>
    <t>Net USD Value</t>
  </si>
  <si>
    <t>Intermediate Calculations</t>
  </si>
  <si>
    <t>ASSET/LIABILITY STRESS TEST</t>
  </si>
  <si>
    <t>From Greeks to Taylor Series:</t>
  </si>
  <si>
    <t>Delta is the first derivative.</t>
  </si>
  <si>
    <r>
      <t xml:space="preserve">Think of </t>
    </r>
    <r>
      <rPr>
        <sz val="18"/>
        <rFont val="Symbol"/>
        <charset val="2"/>
      </rPr>
      <t>D</t>
    </r>
    <r>
      <rPr>
        <sz val="18"/>
        <rFont val="Calibri"/>
        <family val="2"/>
        <scheme val="minor"/>
      </rPr>
      <t>S as the distance from S0 to S1</t>
    </r>
  </si>
  <si>
    <t>But as S moves from S0 to S1, Delta could also change.</t>
  </si>
  <si>
    <r>
      <t xml:space="preserve">So Delta could go from some initial level </t>
    </r>
    <r>
      <rPr>
        <sz val="18"/>
        <rFont val="Symbol"/>
        <charset val="2"/>
      </rPr>
      <t>D</t>
    </r>
    <r>
      <rPr>
        <sz val="18"/>
        <rFont val="Calibri"/>
        <family val="2"/>
        <scheme val="minor"/>
      </rPr>
      <t xml:space="preserve">0 to a next level </t>
    </r>
    <r>
      <rPr>
        <sz val="18"/>
        <rFont val="Symbol"/>
        <charset val="2"/>
      </rPr>
      <t>D</t>
    </r>
    <r>
      <rPr>
        <sz val="18"/>
        <rFont val="Calibri"/>
        <family val="2"/>
        <scheme val="minor"/>
      </rPr>
      <t>1</t>
    </r>
  </si>
  <si>
    <t>The rate that Delta Changes, as S changes, is called Gamma.</t>
  </si>
  <si>
    <t>Gamma is the linear rate that Delta Changes</t>
  </si>
  <si>
    <t>So, to estimate, the change in the call option, we can use that average Delta.</t>
  </si>
  <si>
    <t>Model the average Delta using Gamma.</t>
  </si>
  <si>
    <r>
      <t xml:space="preserve">Estimate the change in Call option value by mulitpling average delta by </t>
    </r>
    <r>
      <rPr>
        <sz val="18"/>
        <rFont val="Symbol"/>
        <charset val="2"/>
      </rPr>
      <t>D</t>
    </r>
    <r>
      <rPr>
        <sz val="18"/>
        <rFont val="Calibri"/>
        <family val="2"/>
        <scheme val="minor"/>
      </rPr>
      <t>S</t>
    </r>
  </si>
  <si>
    <r>
      <t xml:space="preserve">So, you can estimate the change of a call option with dC/dS * </t>
    </r>
    <r>
      <rPr>
        <sz val="18"/>
        <rFont val="Symbol"/>
        <charset val="2"/>
      </rPr>
      <t>D</t>
    </r>
    <r>
      <rPr>
        <sz val="18"/>
        <rFont val="Calibri"/>
        <family val="2"/>
        <scheme val="minor"/>
      </rPr>
      <t>S</t>
    </r>
  </si>
  <si>
    <t>So, we can estimate, the average Delta, as S goes from S0 to S1.</t>
  </si>
  <si>
    <r>
      <t xml:space="preserve">State the value of </t>
    </r>
    <r>
      <rPr>
        <sz val="18"/>
        <rFont val="Symbol"/>
        <charset val="2"/>
      </rPr>
      <t>D</t>
    </r>
    <r>
      <rPr>
        <sz val="18"/>
        <rFont val="Calibri"/>
        <family val="2"/>
        <scheme val="minor"/>
      </rPr>
      <t>C in terms of the Original Delta and also Gamma.</t>
    </r>
  </si>
  <si>
    <t>Drills</t>
  </si>
  <si>
    <t>Expiry:                            1 Year</t>
  </si>
  <si>
    <t>Expiry:                             6 months</t>
  </si>
  <si>
    <t>Expiry:                             2 Years</t>
  </si>
  <si>
    <t>https://drive.google.com/open?id=0B46op8AajwqfMndmQ0ZsVzZaVFk</t>
  </si>
  <si>
    <t>An option is the right, but not the obligation, to buy or sell at a certain price.</t>
  </si>
  <si>
    <t>A call option is the right to buy at a strike price.</t>
  </si>
  <si>
    <t>A put option is the right to sell at a strike price.</t>
  </si>
  <si>
    <t>An option is an optional forward contract.</t>
  </si>
  <si>
    <t>Options are 'in the money' if the value of the underlying is past the strike price.</t>
  </si>
  <si>
    <t>American options can be exercised anytime before maturity, European options cannot.</t>
  </si>
  <si>
    <t>http://www.investopedia.com/exam-guide/cfa-level-1/derivatives/european-versus-american-options-moneyness.asp</t>
  </si>
  <si>
    <t>Quick example of one of the many payoff diagrams at maturity:</t>
  </si>
  <si>
    <t>Time</t>
  </si>
  <si>
    <t>Stock</t>
  </si>
  <si>
    <t>Strike</t>
  </si>
  <si>
    <t>Value</t>
  </si>
  <si>
    <t>PurchasePrice</t>
  </si>
  <si>
    <t>Profit</t>
  </si>
  <si>
    <t>Because an option has time value, it's value before maturity is greater than it's payoff diagram.</t>
  </si>
  <si>
    <t>For this reason, it is never wise to exercise an option before maturity; if you do, you'll get the lower payoff lines rather than the curved lines.</t>
  </si>
  <si>
    <t>Consequently, the value between American and European options is not so consequential.</t>
  </si>
  <si>
    <t>https://drive.google.com/open?id=0B46op8AajwqfaExYQ0daSlRfX0k</t>
  </si>
  <si>
    <t>Uses for Options</t>
  </si>
  <si>
    <t>Market risk mitigation</t>
  </si>
  <si>
    <t>Liquidity risk mitigation e.g. Liquidity Put</t>
  </si>
  <si>
    <t>Speculation</t>
  </si>
  <si>
    <t>Incentivization e.g. ESOP</t>
  </si>
  <si>
    <t>Optionality</t>
  </si>
  <si>
    <t>Inferring implied volatility e.g. VIX</t>
  </si>
  <si>
    <t>Modeling Insurance</t>
  </si>
  <si>
    <t>Modeling 'parent and subsidiary company arrangments'</t>
  </si>
  <si>
    <t>Modeling real possibilities</t>
  </si>
  <si>
    <t>Completing the market</t>
  </si>
  <si>
    <t>Modeling ethics concepts</t>
  </si>
  <si>
    <t>Options vs Forward</t>
  </si>
  <si>
    <t>Options are derivatives based on the value of underlying securities</t>
  </si>
  <si>
    <t>Contract offers the buyers opportunity to buy or sell</t>
  </si>
  <si>
    <t>Call options – allow holder to buy asset at stated strike price</t>
  </si>
  <si>
    <t>Put options – allow holder to sell asset at stated strike price</t>
  </si>
  <si>
    <t>Options are more attractive to many corporate treasurers than forward contracts</t>
  </si>
  <si>
    <t>Futures/forward gives the holder the obligation to buy/sell at a certain price</t>
  </si>
  <si>
    <t>Forward contracts lock in a price for a future transaction</t>
  </si>
  <si>
    <t>An option gives the holder the right to buy/sell at certain price, provide insurance.</t>
  </si>
  <si>
    <t>Options limit the downside risk while not giving up the upside potential</t>
  </si>
  <si>
    <t>Four type of trades in options markets:</t>
  </si>
  <si>
    <t>Buy a call</t>
  </si>
  <si>
    <t>Sell a call</t>
  </si>
  <si>
    <t>Buy a put</t>
  </si>
  <si>
    <t>Sell a put</t>
  </si>
  <si>
    <t>https://drive.google.com/open?id=0B46op8AajwqfZE13aUJHNDFRQTQ</t>
  </si>
  <si>
    <t>Things that affect option value</t>
  </si>
  <si>
    <t>The Greeks</t>
  </si>
  <si>
    <t>Price of underlying and the strike</t>
  </si>
  <si>
    <t>Delta - The change in option price per change in underlier</t>
  </si>
  <si>
    <t>Gamma - The rate of change in delta per change in underlier</t>
  </si>
  <si>
    <t>Time till expiration</t>
  </si>
  <si>
    <t>Theta - The change in option price per unit of time</t>
  </si>
  <si>
    <t>Volatilty</t>
  </si>
  <si>
    <t>Vega - The change in option price per unit change in volatility</t>
  </si>
  <si>
    <t>Interest rates</t>
  </si>
  <si>
    <t>Rho - The change in option price per unit change of risk free rate</t>
  </si>
  <si>
    <t>Investopedia</t>
  </si>
  <si>
    <t>http://www.investopedia.com/university/option-greeks/</t>
  </si>
  <si>
    <t>http://www.investopedia.com/articles/optioninvestor/04/121604.asp</t>
  </si>
  <si>
    <t>http://www.investopedia.com/articles/optioninvestor/02/120602.asp</t>
  </si>
  <si>
    <t>Example:</t>
  </si>
  <si>
    <t>Prices of options on Intel</t>
  </si>
  <si>
    <t xml:space="preserve"> Hull p.110-112</t>
  </si>
  <si>
    <t>June 12th, 2017, Stock price = $35.91</t>
  </si>
  <si>
    <t>Call</t>
  </si>
  <si>
    <t>Put</t>
  </si>
  <si>
    <t>Strike price</t>
  </si>
  <si>
    <t>Aug 17</t>
  </si>
  <si>
    <t>Oct 17</t>
  </si>
  <si>
    <t>Dec 17</t>
  </si>
  <si>
    <t>at June 12th, 2017</t>
  </si>
  <si>
    <t>Stock price</t>
  </si>
  <si>
    <t>Buying</t>
  </si>
  <si>
    <t>October CALL</t>
  </si>
  <si>
    <t>Profit/share</t>
  </si>
  <si>
    <t>Option premium</t>
  </si>
  <si>
    <t>Profit overall</t>
  </si>
  <si>
    <t>(b) Buying</t>
  </si>
  <si>
    <t>December PUT</t>
  </si>
  <si>
    <t>Options by product:</t>
  </si>
  <si>
    <t>Hull p.117-118</t>
  </si>
  <si>
    <t>Equity Options</t>
  </si>
  <si>
    <t>Stock Options</t>
  </si>
  <si>
    <t>Interest Rate Options</t>
  </si>
  <si>
    <t>Caps and floors, Swap Options, Bond Options</t>
  </si>
  <si>
    <t>Options by exercise policy:</t>
  </si>
  <si>
    <t>European Options – exercised only at maturity</t>
  </si>
  <si>
    <t>American Options – exercised at any time during its life</t>
  </si>
  <si>
    <t>Bermudan Options – exercised at specified times</t>
  </si>
  <si>
    <t>Asian Options – payoff based on the average of the price of underlying asset</t>
  </si>
  <si>
    <r>
      <rPr>
        <b/>
        <u/>
        <sz val="18"/>
        <color theme="1"/>
        <rFont val="Calibri"/>
        <family val="2"/>
        <scheme val="minor"/>
      </rPr>
      <t xml:space="preserve">European Option </t>
    </r>
    <r>
      <rPr>
        <u/>
        <sz val="18"/>
        <color theme="1"/>
        <rFont val="Calibri"/>
        <family val="2"/>
        <scheme val="minor"/>
      </rPr>
      <t>(exercise option at maturity)</t>
    </r>
  </si>
  <si>
    <t>Pricing model:</t>
  </si>
  <si>
    <t>Black Scholes option pricing model</t>
  </si>
  <si>
    <t>Exercise</t>
  </si>
  <si>
    <t>Option start</t>
  </si>
  <si>
    <t>Option End</t>
  </si>
  <si>
    <r>
      <rPr>
        <b/>
        <u/>
        <sz val="18"/>
        <color theme="1"/>
        <rFont val="Calibri"/>
        <family val="2"/>
        <scheme val="minor"/>
      </rPr>
      <t>American Option</t>
    </r>
    <r>
      <rPr>
        <u/>
        <sz val="18"/>
        <color theme="1"/>
        <rFont val="Calibri"/>
        <family val="2"/>
        <scheme val="minor"/>
      </rPr>
      <t xml:space="preserve"> (exercise option anytime)</t>
    </r>
  </si>
  <si>
    <t>Binomial option pricing model</t>
  </si>
  <si>
    <r>
      <rPr>
        <b/>
        <u/>
        <sz val="18"/>
        <color theme="1"/>
        <rFont val="Calibri"/>
        <family val="2"/>
        <scheme val="minor"/>
      </rPr>
      <t>Bermudan Option</t>
    </r>
    <r>
      <rPr>
        <u/>
        <sz val="18"/>
        <color theme="1"/>
        <rFont val="Calibri"/>
        <family val="2"/>
        <scheme val="minor"/>
      </rPr>
      <t xml:space="preserve"> (exercise option based on the agreed period)</t>
    </r>
  </si>
  <si>
    <t>Stock Option Properties</t>
  </si>
  <si>
    <t>Underlying stock; S0 Price today, ST price at maturity</t>
  </si>
  <si>
    <t>Call or Put; C = Call option, P = Put option</t>
  </si>
  <si>
    <t>Strike; K = Strike price, or X</t>
  </si>
  <si>
    <t>Maturity; (T – t) = Time to maturity</t>
  </si>
  <si>
    <t>Volatility of stock price;</t>
  </si>
  <si>
    <t>Buyer is - “Long” option</t>
  </si>
  <si>
    <t>Sell/write option - “Short” option</t>
  </si>
  <si>
    <t xml:space="preserve">Money-ness: </t>
  </si>
  <si>
    <t>ITM vs ATM vs OTM</t>
  </si>
  <si>
    <t>Pricing models:</t>
  </si>
  <si>
    <t>Black Scholes vs Binomial option pricing model</t>
  </si>
  <si>
    <t>Black-Scholes</t>
  </si>
  <si>
    <t>For time 0, European option (call or put) on non-dividend-paying stock, Black-Scholes price formulas:</t>
  </si>
  <si>
    <r>
      <t>Call = S</t>
    </r>
    <r>
      <rPr>
        <vertAlign val="subscript"/>
        <sz val="20"/>
        <color theme="1"/>
        <rFont val="Calibri (Body)"/>
      </rPr>
      <t>0</t>
    </r>
    <r>
      <rPr>
        <sz val="20"/>
        <color theme="1"/>
        <rFont val="Calibri"/>
        <family val="2"/>
        <scheme val="minor"/>
      </rPr>
      <t>N(d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>) – Ke</t>
    </r>
    <r>
      <rPr>
        <vertAlign val="superscript"/>
        <sz val="20"/>
        <color theme="1"/>
        <rFont val="Calibri (Body)"/>
      </rPr>
      <t>-rT</t>
    </r>
    <r>
      <rPr>
        <sz val="20"/>
        <color theme="1"/>
        <rFont val="Calibri"/>
        <family val="2"/>
        <scheme val="minor"/>
      </rPr>
      <t>N(d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</si>
  <si>
    <t>where</t>
  </si>
  <si>
    <r>
      <t>S</t>
    </r>
    <r>
      <rPr>
        <vertAlign val="subscript"/>
        <sz val="20"/>
        <color theme="1"/>
        <rFont val="Calibri (Body)"/>
      </rPr>
      <t>0</t>
    </r>
    <r>
      <rPr>
        <sz val="20"/>
        <color theme="1"/>
        <rFont val="Calibri"/>
        <family val="2"/>
        <scheme val="minor"/>
      </rPr>
      <t xml:space="preserve"> = stock time at time zero</t>
    </r>
  </si>
  <si>
    <r>
      <t>Put = Ke</t>
    </r>
    <r>
      <rPr>
        <vertAlign val="superscript"/>
        <sz val="20"/>
        <color theme="1"/>
        <rFont val="Calibri (Body)"/>
      </rPr>
      <t>-rT</t>
    </r>
    <r>
      <rPr>
        <sz val="20"/>
        <color theme="1"/>
        <rFont val="Calibri"/>
        <family val="2"/>
        <scheme val="minor"/>
      </rPr>
      <t>N(-d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 - S</t>
    </r>
    <r>
      <rPr>
        <vertAlign val="subscript"/>
        <sz val="20"/>
        <color theme="1"/>
        <rFont val="Calibri (Body)"/>
      </rPr>
      <t>0</t>
    </r>
    <r>
      <rPr>
        <sz val="20"/>
        <color theme="1"/>
        <rFont val="Calibri"/>
        <family val="2"/>
        <scheme val="minor"/>
      </rPr>
      <t>N(-d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) </t>
    </r>
  </si>
  <si>
    <t>N(x) = cumulative probability distribution function for Φ(0,1), standardized normal distribution</t>
  </si>
  <si>
    <t>K = strike price</t>
  </si>
  <si>
    <t>r = risk-free rate</t>
  </si>
  <si>
    <t>T = time to maturity of option</t>
  </si>
  <si>
    <t xml:space="preserve">σ = standard Deviation of log return (Volatility) </t>
  </si>
  <si>
    <t>MSFT stock option:</t>
  </si>
  <si>
    <t>https://www.marketwatch.com/investing/stock/MSFT/options</t>
  </si>
  <si>
    <t>Historical Volatility:</t>
  </si>
  <si>
    <t>https://www.alphaquery.com/stock/MSFT/volatility-option-statistics/10-day/historical-volatility</t>
  </si>
  <si>
    <t xml:space="preserve">INPUT PANEL:  ENTER OPTION DATA </t>
  </si>
  <si>
    <t xml:space="preserve">Stock Price </t>
  </si>
  <si>
    <t>T</t>
  </si>
  <si>
    <t xml:space="preserve"> </t>
  </si>
  <si>
    <t>Time to Maturity (days)</t>
  </si>
  <si>
    <t>s</t>
  </si>
  <si>
    <t>Stock Price Volatility (enter in percentage form)</t>
  </si>
  <si>
    <t>X</t>
  </si>
  <si>
    <t>Exercise Price</t>
  </si>
  <si>
    <t>r</t>
  </si>
  <si>
    <t>Interest Rate (enter in percentage form)</t>
  </si>
  <si>
    <t>OUTPUT PANEL:</t>
  </si>
  <si>
    <t>C</t>
  </si>
  <si>
    <t>Black-Scholes Call Price</t>
  </si>
  <si>
    <t>Delta</t>
  </si>
  <si>
    <t>Delta (Hedge Ratio)</t>
  </si>
  <si>
    <t>E</t>
  </si>
  <si>
    <r>
      <t>Elasticity (%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>C / %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>S)</t>
    </r>
  </si>
  <si>
    <t>P</t>
  </si>
  <si>
    <t>Black-Scholes Put Price</t>
  </si>
  <si>
    <t>Tau</t>
  </si>
  <si>
    <t>d1</t>
  </si>
  <si>
    <t>SQRT(Tau)</t>
  </si>
  <si>
    <t>d2</t>
  </si>
  <si>
    <t>r*Tau</t>
  </si>
  <si>
    <t>N(d1)</t>
  </si>
  <si>
    <t>Exp(-rTau)</t>
  </si>
  <si>
    <t>N(d2)</t>
  </si>
  <si>
    <t>Sigma*SQRT(Tau)</t>
  </si>
  <si>
    <t>ln(S/PV(K))</t>
  </si>
  <si>
    <t>BS1</t>
  </si>
  <si>
    <t>BS2</t>
  </si>
  <si>
    <t>BS3</t>
  </si>
  <si>
    <t>Rule of Thumb</t>
  </si>
  <si>
    <r>
      <t>BS(S=S,T=1,K =S,r=0,</t>
    </r>
    <r>
      <rPr>
        <sz val="36"/>
        <color theme="1"/>
        <rFont val="Symbol"/>
        <charset val="2"/>
      </rPr>
      <t>s</t>
    </r>
    <r>
      <rPr>
        <sz val="36"/>
        <color theme="1"/>
        <rFont val="Calibri"/>
        <family val="2"/>
        <scheme val="minor"/>
      </rPr>
      <t>=</t>
    </r>
    <r>
      <rPr>
        <sz val="36"/>
        <color theme="1"/>
        <rFont val="Symbol"/>
        <charset val="2"/>
      </rPr>
      <t>s</t>
    </r>
    <r>
      <rPr>
        <sz val="36"/>
        <color theme="1"/>
        <rFont val="Calibri"/>
        <family val="2"/>
        <scheme val="minor"/>
      </rPr>
      <t>)</t>
    </r>
  </si>
  <si>
    <t>=</t>
  </si>
  <si>
    <r>
      <t xml:space="preserve">.4 </t>
    </r>
    <r>
      <rPr>
        <sz val="36"/>
        <color theme="1"/>
        <rFont val="Symbol"/>
        <charset val="2"/>
      </rPr>
      <t>s</t>
    </r>
    <r>
      <rPr>
        <sz val="36"/>
        <color theme="1"/>
        <rFont val="Calibri"/>
        <family val="2"/>
        <scheme val="minor"/>
      </rPr>
      <t xml:space="preserve"> Notional</t>
    </r>
  </si>
  <si>
    <t>Binomial Option Pricing Model</t>
  </si>
  <si>
    <t>BOPM1</t>
  </si>
  <si>
    <t>The greeks with BOPM</t>
  </si>
  <si>
    <t>BOPM2</t>
  </si>
  <si>
    <t>Derivation of BOPM</t>
  </si>
  <si>
    <t>What is the value of delta for an ATM call option?</t>
  </si>
  <si>
    <t>What is the value of delta for an ATM put option?</t>
  </si>
  <si>
    <t>What is the value of delta for a far OOM call option?</t>
  </si>
  <si>
    <t>What is the value of delta for a far ITM call option?</t>
  </si>
  <si>
    <t>What is benefit of being long gamma?</t>
  </si>
  <si>
    <t>Where is gamma highest: OOM, ITM, ATM?</t>
  </si>
  <si>
    <t>A portfolio manager intends to periodically sell puts.  How does this resemble issuing insurance?</t>
  </si>
  <si>
    <t>Delta = .5  Gamma = .1  The stock price moves 10.  What is the change in the option portfolio?</t>
  </si>
  <si>
    <t>Why is a an option inherently long volatility?</t>
  </si>
  <si>
    <t>Find an option chain for a stock.</t>
  </si>
  <si>
    <t>Select 5 strikes:</t>
  </si>
  <si>
    <t>As far OOM as possible</t>
  </si>
  <si>
    <t>Half way to ATM</t>
  </si>
  <si>
    <t>ATM</t>
  </si>
  <si>
    <t>As far ITM as possible</t>
  </si>
  <si>
    <t>Try to match the observed market prices.</t>
  </si>
  <si>
    <r>
      <t xml:space="preserve">For each option, find the level of </t>
    </r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that makes the BS price match the market price.</t>
    </r>
  </si>
  <si>
    <t>Display the options chain, your Excel work, and a chart of vol by strike.</t>
  </si>
  <si>
    <t>Real GDP growth</t>
  </si>
  <si>
    <t>Nominal GDP growth</t>
  </si>
  <si>
    <t>Real disposable income growth</t>
  </si>
  <si>
    <t>Nominal disposable income growth</t>
  </si>
  <si>
    <t>Unemployment rate</t>
  </si>
  <si>
    <t>CPI inflation rate</t>
  </si>
  <si>
    <t>3-month Treasury rate</t>
  </si>
  <si>
    <t>5-year Treasury yield</t>
  </si>
  <si>
    <t>10-year Treasury yield</t>
  </si>
  <si>
    <t>BBB corporate yield</t>
  </si>
  <si>
    <t>Mortgage rate</t>
  </si>
  <si>
    <t>Prime rate</t>
  </si>
  <si>
    <t>Dow Jones Total Stock Market Index (Level)</t>
  </si>
  <si>
    <t>House Price Index (Level)</t>
  </si>
  <si>
    <t>Commercial Real Estate Price Index (Level)</t>
  </si>
  <si>
    <t>Market Volatility Index (Level)</t>
  </si>
  <si>
    <t>2021 Q1</t>
  </si>
  <si>
    <t>2021 Q2</t>
  </si>
  <si>
    <t>2021 Q3</t>
  </si>
  <si>
    <t>2021 Q4</t>
  </si>
  <si>
    <t>2022 Q1</t>
  </si>
  <si>
    <t>2022 Q2</t>
  </si>
  <si>
    <t>2022 Q3</t>
  </si>
  <si>
    <t>2022 Q4</t>
  </si>
  <si>
    <t>2023 Q1</t>
  </si>
  <si>
    <t>2023 Q2</t>
  </si>
  <si>
    <t>2023 Q3</t>
  </si>
  <si>
    <t>2023 Q4</t>
  </si>
  <si>
    <t>2024 Q1</t>
  </si>
  <si>
    <t>Vanguard Real Estate ETFs</t>
  </si>
  <si>
    <t>Baseline</t>
  </si>
  <si>
    <t>Ticker</t>
  </si>
  <si>
    <t>2021 CCAR Supervisory Severely Adverse</t>
  </si>
  <si>
    <t>2020 EOY</t>
  </si>
  <si>
    <t>https://www.federalreserve.gov/publications/stress-test-scenarios-february-2021.htm</t>
  </si>
  <si>
    <t>https://www.federalreserve.gov/supervisionreg/ccar-2021.htm</t>
  </si>
  <si>
    <t>SLMA 2014-2 A3 03/25/55 (SLM Student Loan Trust)</t>
  </si>
  <si>
    <t>T 0.125 12/31/21 (US Gov't Bond)</t>
  </si>
  <si>
    <t>FNMA 1.02 01/19/28 (Federal National Mortgage Trust)</t>
  </si>
  <si>
    <t>T 2.25 03/31/26 (US Gov't Bond)</t>
  </si>
  <si>
    <t>DELL 1.625 06/24/24 (Dell Corp)</t>
  </si>
  <si>
    <t>Q1</t>
  </si>
  <si>
    <t>Q2</t>
  </si>
  <si>
    <t>Q3</t>
  </si>
  <si>
    <t>Q4</t>
  </si>
  <si>
    <t>Source: FRB website</t>
  </si>
  <si>
    <t>You are a market risk analyst at a small bank and need to run the stress testing based on the US FRB's stress testing scenarios</t>
  </si>
  <si>
    <t>You need to estimate P&amp;L based on the stress scenarios provided</t>
  </si>
  <si>
    <t>A 1 year call option is struck ATM.  Annual vol is 20%.  The trade is for $100M.  Using the rule of thumb, what is the approximate value of the call option?</t>
  </si>
  <si>
    <t>A 3 month call option is struck ATM.  Annual vol is 20%.  The trade is for $100M.  Using the rule of thumb, what is the approximate value of the call option?</t>
  </si>
  <si>
    <t>S0</t>
  </si>
  <si>
    <t>K</t>
  </si>
  <si>
    <t>C_mkt</t>
  </si>
  <si>
    <t>C_BS</t>
  </si>
  <si>
    <t>Replace the place holder values in yellow with actual values.</t>
  </si>
  <si>
    <t>Link to your data source</t>
  </si>
  <si>
    <t>Identify the cheapest to deliver asset</t>
  </si>
  <si>
    <t>O_Intro</t>
  </si>
  <si>
    <t>O_Uses</t>
  </si>
  <si>
    <t>O_Forwards</t>
  </si>
  <si>
    <t>O_Properties</t>
  </si>
  <si>
    <t>O_Payoff</t>
  </si>
  <si>
    <t>O_Types</t>
  </si>
  <si>
    <t>BS_Formula</t>
  </si>
  <si>
    <t>BS_Excel</t>
  </si>
  <si>
    <t>BS_Intuition</t>
  </si>
  <si>
    <t>O_Greeks</t>
  </si>
  <si>
    <t>Options_Q</t>
  </si>
  <si>
    <t>TaylorCalc</t>
  </si>
  <si>
    <t>Expected Shortfall 1</t>
  </si>
  <si>
    <t>Expected Value</t>
  </si>
  <si>
    <r>
      <t xml:space="preserve">E(x) = </t>
    </r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[x * P(x)]</t>
    </r>
  </si>
  <si>
    <t xml:space="preserve">The expected value of 10 equally probable values </t>
  </si>
  <si>
    <t>x</t>
  </si>
  <si>
    <t>P(X)</t>
  </si>
  <si>
    <t>E(X):</t>
  </si>
  <si>
    <t>Expected Shortfall 2</t>
  </si>
  <si>
    <t>Expected Value of a Tail</t>
  </si>
  <si>
    <t>'Analytic' means that a formula tells you the probability</t>
  </si>
  <si>
    <t>'numeric' means that values are estimated using a computer rather than using math to find a summation or other value.</t>
  </si>
  <si>
    <t>Let's get the expected value of all values where the probabilty is greater than 97.5%</t>
  </si>
  <si>
    <t>Let's let the Normal distribution by our 'analytic' distribution.</t>
  </si>
  <si>
    <t>mu</t>
  </si>
  <si>
    <t>sigma</t>
  </si>
  <si>
    <t>P(X&lt;x)</t>
  </si>
  <si>
    <t>P(X=x)</t>
  </si>
  <si>
    <t>Expected shortfall can be estimated analytically or numerically.</t>
  </si>
  <si>
    <t>Expected Shortfall 3</t>
  </si>
  <si>
    <t>Expected Shortfall (ES)</t>
  </si>
  <si>
    <t>Assumption:</t>
  </si>
  <si>
    <t>Normal distribution</t>
  </si>
  <si>
    <t xml:space="preserve">when losses (gains) are normally distributed with mean μ and standard deviation σ, </t>
  </si>
  <si>
    <t xml:space="preserve">Value at Risk (VaR) is the loss level that will not be exceeded with a specified probability, the formula is: </t>
  </si>
  <si>
    <t>VaR = μ + σY</t>
  </si>
  <si>
    <t>Definition:</t>
  </si>
  <si>
    <t>Expected Shortfall (ES) is the expected loss given that the loss is greater than the VaR level</t>
  </si>
  <si>
    <t>also called C-VaR and Tail Loss, the formula is:</t>
  </si>
  <si>
    <r>
      <t>exp -Y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/2</t>
    </r>
  </si>
  <si>
    <t>1-x</t>
  </si>
  <si>
    <t>Value at Risk (VaR)</t>
  </si>
  <si>
    <t>MSFT</t>
  </si>
  <si>
    <t>vs</t>
  </si>
  <si>
    <t>AT&amp;T</t>
  </si>
  <si>
    <r>
      <rPr>
        <sz val="20"/>
        <color theme="1"/>
        <rFont val="Calibri (Body)"/>
      </rPr>
      <t>MSFT</t>
    </r>
    <r>
      <rPr>
        <sz val="20"/>
        <color theme="1"/>
        <rFont val="Calibri"/>
        <family val="2"/>
        <scheme val="minor"/>
      </rPr>
      <t xml:space="preserve"> + </t>
    </r>
    <r>
      <rPr>
        <sz val="20"/>
        <color theme="1"/>
        <rFont val="Calibri (Body)"/>
      </rPr>
      <t>AT&amp;T</t>
    </r>
  </si>
  <si>
    <t>Variance Covariance VaR (p.319-323)</t>
  </si>
  <si>
    <r>
      <rPr>
        <u/>
        <sz val="20"/>
        <color theme="1"/>
        <rFont val="Calibri (Body)"/>
      </rPr>
      <t>Definition</t>
    </r>
    <r>
      <rPr>
        <sz val="20"/>
        <color theme="1"/>
        <rFont val="Calibri"/>
        <family val="2"/>
        <scheme val="minor"/>
      </rPr>
      <t>:</t>
    </r>
  </si>
  <si>
    <t>Hull called it a "Model-building" approach</t>
  </si>
  <si>
    <t>The model is a multivariate joint distribution.</t>
  </si>
  <si>
    <t>Historical data is used to estimate the parameters.</t>
  </si>
  <si>
    <t>The value of a portfolio is linearly dependent on changes in the values of the underlying market variables</t>
  </si>
  <si>
    <t>Daily changes in the underlying market variables are assumed to be normal.</t>
  </si>
  <si>
    <t>Building blocks:</t>
  </si>
  <si>
    <t>μ = mean</t>
  </si>
  <si>
    <t>σ = Standard Deviation = volatility</t>
  </si>
  <si>
    <r>
      <t>X is the Confidence Level and N</t>
    </r>
    <r>
      <rPr>
        <vertAlign val="superscript"/>
        <sz val="20"/>
        <color theme="1"/>
        <rFont val="Calibri (Body)"/>
      </rPr>
      <t>-1</t>
    </r>
    <r>
      <rPr>
        <sz val="20"/>
        <color theme="1"/>
        <rFont val="Calibri"/>
        <family val="2"/>
        <scheme val="minor"/>
      </rPr>
      <t xml:space="preserve"> is inverse cumulative normal distribution</t>
    </r>
  </si>
  <si>
    <t>Volatility (day) = Volatility (year) / square root of 252, i.e. number of trading days per year</t>
  </si>
  <si>
    <r>
      <t xml:space="preserve">What is the 10-day 99% VaR for $10m </t>
    </r>
    <r>
      <rPr>
        <sz val="20"/>
        <color rgb="FF00B0F0"/>
        <rFont val="Calibri (Body)"/>
      </rPr>
      <t>MSFT</t>
    </r>
    <r>
      <rPr>
        <sz val="20"/>
        <color theme="1"/>
        <rFont val="Calibri"/>
        <family val="2"/>
        <scheme val="minor"/>
      </rPr>
      <t xml:space="preserve"> with 2% volatility per day?</t>
    </r>
  </si>
  <si>
    <t>Amount</t>
  </si>
  <si>
    <t>Mean (assuming)</t>
  </si>
  <si>
    <t>σ 1 day</t>
  </si>
  <si>
    <t>Holding period</t>
  </si>
  <si>
    <t>volatility (1d Amt)</t>
  </si>
  <si>
    <t>volatility (10d Amt)</t>
  </si>
  <si>
    <t>Number of SD from mean</t>
  </si>
  <si>
    <t>1-day 99% VaR</t>
  </si>
  <si>
    <t>*</t>
  </si>
  <si>
    <t>10-day 99% VaR</t>
  </si>
  <si>
    <t>*Based on the distribution, 99% would give us the loss amount.  Industry standard is known to report VaR as a positive number</t>
  </si>
  <si>
    <t>Although VaR presented as positive number, it is actually came from the loss tail value</t>
  </si>
  <si>
    <r>
      <t xml:space="preserve">What is the 10-day 99% VaR for $5m </t>
    </r>
    <r>
      <rPr>
        <sz val="20"/>
        <color rgb="FF13D010"/>
        <rFont val="Calibri (Body)"/>
      </rPr>
      <t>AT&amp;T</t>
    </r>
    <r>
      <rPr>
        <sz val="20"/>
        <color theme="1"/>
        <rFont val="Calibri"/>
        <family val="2"/>
        <scheme val="minor"/>
      </rPr>
      <t xml:space="preserve"> with 1% volatility per day?</t>
    </r>
  </si>
  <si>
    <r>
      <t xml:space="preserve">What is the </t>
    </r>
    <r>
      <rPr>
        <b/>
        <sz val="20"/>
        <color theme="1"/>
        <rFont val="Calibri"/>
        <family val="2"/>
        <scheme val="minor"/>
      </rPr>
      <t>portfolio VaR</t>
    </r>
    <r>
      <rPr>
        <sz val="20"/>
        <color theme="1"/>
        <rFont val="Calibri"/>
        <family val="2"/>
        <scheme val="minor"/>
      </rPr>
      <t xml:space="preserve"> based on two assets? Supposed the correlation between 2 assets returns is 0.3</t>
    </r>
  </si>
  <si>
    <t>Use the formula</t>
  </si>
  <si>
    <t>Volatility σ x</t>
  </si>
  <si>
    <t>Volatility σ y</t>
  </si>
  <si>
    <t>Correlation 𝝆</t>
  </si>
  <si>
    <t>SD of change in 1 day</t>
  </si>
  <si>
    <t>What if?</t>
  </si>
  <si>
    <t>Aggregation of 2 assets' VaR</t>
  </si>
  <si>
    <t>Diversification Benefits</t>
  </si>
  <si>
    <t>Tips</t>
  </si>
  <si>
    <t>Changing the time horizon</t>
  </si>
  <si>
    <t>if losses in successive days are independent, normally distributed, and have a mean of zero, the formulas are:</t>
  </si>
  <si>
    <t>T-day VaR = 1-day VaR x √𝑻</t>
  </si>
  <si>
    <t>T-day ES = 1-day ES x √𝑻</t>
  </si>
  <si>
    <r>
      <t xml:space="preserve">Y = </t>
    </r>
    <r>
      <rPr>
        <i/>
        <sz val="20"/>
        <color rgb="FF002060"/>
        <rFont val="Symbol"/>
        <charset val="2"/>
      </rPr>
      <t>F</t>
    </r>
    <r>
      <rPr>
        <i/>
        <vertAlign val="superscript"/>
        <sz val="20"/>
        <color rgb="FF002060"/>
        <rFont val="Calibri (Body)"/>
      </rPr>
      <t>-1</t>
    </r>
    <r>
      <rPr>
        <i/>
        <sz val="20"/>
        <color rgb="FF002060"/>
        <rFont val="Calibri"/>
        <family val="2"/>
        <scheme val="minor"/>
      </rPr>
      <t>(</t>
    </r>
    <r>
      <rPr>
        <i/>
        <sz val="20"/>
        <color rgb="FF002060"/>
        <rFont val="Symbol"/>
        <charset val="2"/>
      </rPr>
      <t>a</t>
    </r>
    <r>
      <rPr>
        <i/>
        <sz val="20"/>
        <color rgb="FF002060"/>
        <rFont val="Calibri"/>
        <family val="2"/>
        <scheme val="minor"/>
      </rPr>
      <t>)</t>
    </r>
  </si>
  <si>
    <t>ES1</t>
  </si>
  <si>
    <t>ES2</t>
  </si>
  <si>
    <t>ES3</t>
  </si>
  <si>
    <t>ES_VaR</t>
  </si>
  <si>
    <t>Futures</t>
  </si>
  <si>
    <t>Demonstrate Stress Testing through Classwork questions</t>
  </si>
  <si>
    <t>Contrast Options with Futures</t>
  </si>
  <si>
    <t>Build intution for pricing with Black Scholes</t>
  </si>
  <si>
    <t>Build intuition for greeks under different contexts</t>
  </si>
  <si>
    <t>Expected Shortfall</t>
  </si>
  <si>
    <t>Understand calculation and benefits of ES</t>
  </si>
  <si>
    <t>Dividend yield:               0% p.a.</t>
  </si>
  <si>
    <t>SPDR Dow Jones Industrial Average ETF Trust</t>
  </si>
  <si>
    <t>GM 3.1 01/12/32 (GM Corp)</t>
  </si>
  <si>
    <t>Assumptions</t>
  </si>
  <si>
    <t>Q0</t>
  </si>
  <si>
    <t xml:space="preserve">Explain the rationale for selecting that period(s)? </t>
  </si>
  <si>
    <t>After you apply the CCAR scenario, which quarter(s) have the biggest impact?</t>
  </si>
  <si>
    <t>What is the driver(s) that creates that stressed impact?</t>
  </si>
  <si>
    <t>After you finish the stress testing exercise, state the benefits of using many quarters in the scenarios.</t>
  </si>
  <si>
    <t>In the yellow section to the right, state your assumptions used in pricing the assets in the scenario.</t>
  </si>
  <si>
    <t>Option Chain Resource:</t>
  </si>
  <si>
    <t>Delta &amp; Gamma</t>
  </si>
  <si>
    <t>Options &amp; Volatility</t>
  </si>
  <si>
    <t>O_GreeksBehavior</t>
  </si>
  <si>
    <t>Forwards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</si>
</sst>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0000_);_(* \(#,##0.000000\);_(* &quot;-&quot;??_);_(@_)"/>
    <numFmt numFmtId="165" formatCode="_(* #,##0.0000_);_(* \(#,##0.0000\);_(* &quot;-&quot;??_);_(@_)"/>
    <numFmt numFmtId="166" formatCode="_(&quot;$&quot;* #,##0_);_(&quot;$&quot;* \(#,##0\);_(&quot;$&quot;* &quot;-&quot;??_);_(@_)"/>
    <numFmt numFmtId="167" formatCode="_(* #,##0_);_(* \(#,##0\);_(* &quot;-&quot;??_);_(@_)"/>
    <numFmt numFmtId="168" formatCode="0.0000%"/>
    <numFmt numFmtId="169" formatCode="0.0%"/>
    <numFmt numFmtId="170" formatCode="0.0000"/>
    <numFmt numFmtId="171" formatCode="0.00000"/>
  </numFmts>
  <fonts count="47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vertAlign val="subscript"/>
      <sz val="20"/>
      <color theme="1"/>
      <name val="Calibri (Body)"/>
    </font>
    <font>
      <sz val="20"/>
      <color rgb="FF333333"/>
      <name val="Calibri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20"/>
      <color rgb="FF333333"/>
      <name val="Times New Roman"/>
      <family val="1"/>
    </font>
    <font>
      <sz val="14"/>
      <color theme="1"/>
      <name val="Calibri"/>
      <family val="2"/>
      <scheme val="minor"/>
    </font>
    <font>
      <u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8"/>
      <color rgb="FF000000"/>
      <name val="Calibri (Body)"/>
    </font>
    <font>
      <sz val="18"/>
      <color theme="1"/>
      <name val="Calibri (Body)"/>
    </font>
    <font>
      <sz val="18"/>
      <color theme="0" tint="-4.9989318521683403E-2"/>
      <name val="Calibri (Body)"/>
    </font>
    <font>
      <u/>
      <sz val="18"/>
      <color theme="10"/>
      <name val="Calibri (Body)"/>
    </font>
    <font>
      <u/>
      <sz val="18"/>
      <color theme="0" tint="-4.9989318521683403E-2"/>
      <name val="Calibri (Body)"/>
    </font>
    <font>
      <sz val="18"/>
      <name val="Calibri"/>
      <family val="2"/>
      <scheme val="minor"/>
    </font>
    <font>
      <sz val="18"/>
      <name val="Symbol"/>
      <charset val="2"/>
    </font>
    <font>
      <u/>
      <sz val="18"/>
      <color theme="10"/>
      <name val="Calibri"/>
      <family val="2"/>
      <scheme val="minor"/>
    </font>
    <font>
      <u/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20"/>
      <color theme="1"/>
      <name val="Calibri"/>
      <family val="2"/>
      <scheme val="minor"/>
    </font>
    <font>
      <b/>
      <sz val="20"/>
      <color theme="5" tint="-0.249977111117893"/>
      <name val="Calibri"/>
      <family val="2"/>
      <scheme val="minor"/>
    </font>
    <font>
      <u/>
      <sz val="18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vertAlign val="superscript"/>
      <sz val="20"/>
      <color theme="1"/>
      <name val="Calibri (Body)"/>
    </font>
    <font>
      <b/>
      <sz val="20"/>
      <color rgb="FFC65911"/>
      <name val="Calibri"/>
      <family val="2"/>
      <scheme val="minor"/>
    </font>
    <font>
      <sz val="20"/>
      <color theme="1"/>
      <name val="Symbol"/>
      <charset val="2"/>
    </font>
    <font>
      <sz val="36"/>
      <color theme="1"/>
      <name val="Calibri"/>
      <family val="2"/>
      <scheme val="minor"/>
    </font>
    <font>
      <sz val="36"/>
      <color theme="1"/>
      <name val="Symbol"/>
      <charset val="2"/>
    </font>
    <font>
      <b/>
      <sz val="20"/>
      <color theme="4" tint="-0.249977111117893"/>
      <name val="Calibri"/>
      <family val="2"/>
      <scheme val="minor"/>
    </font>
    <font>
      <sz val="20"/>
      <color rgb="FF00B0F0"/>
      <name val="Calibri"/>
      <family val="2"/>
      <scheme val="minor"/>
    </font>
    <font>
      <sz val="20"/>
      <color rgb="FF13D010"/>
      <name val="Calibri"/>
      <family val="2"/>
      <scheme val="minor"/>
    </font>
    <font>
      <sz val="20"/>
      <color theme="1"/>
      <name val="Calibri (Body)"/>
    </font>
    <font>
      <u/>
      <sz val="20"/>
      <color theme="1"/>
      <name val="Calibri (Body)"/>
    </font>
    <font>
      <sz val="20"/>
      <color rgb="FF00B0F0"/>
      <name val="Calibri (Body)"/>
    </font>
    <font>
      <sz val="20"/>
      <color rgb="FF13D010"/>
      <name val="Calibri (Body)"/>
    </font>
    <font>
      <sz val="20"/>
      <color theme="4" tint="-0.249977111117893"/>
      <name val="Calibri"/>
      <family val="2"/>
      <scheme val="minor"/>
    </font>
    <font>
      <i/>
      <sz val="20"/>
      <color rgb="FF002060"/>
      <name val="Calibri"/>
      <family val="2"/>
      <scheme val="minor"/>
    </font>
    <font>
      <i/>
      <sz val="20"/>
      <color rgb="FF002060"/>
      <name val="Symbol"/>
      <charset val="2"/>
    </font>
    <font>
      <i/>
      <vertAlign val="superscript"/>
      <sz val="20"/>
      <color rgb="FF002060"/>
      <name val="Calibri (Body)"/>
    </font>
    <font>
      <sz val="10"/>
      <color rgb="FF000000"/>
      <name val="Tahoma"/>
      <family val="2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  <bgColor rgb="FF000000"/>
      </patternFill>
    </fill>
  </fills>
  <borders count="4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1">
    <xf numFmtId="0" fontId="0" fillId="0" borderId="0"/>
    <xf numFmtId="0" fontId="3" fillId="0" borderId="0"/>
    <xf numFmtId="44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2" fillId="0" borderId="0"/>
    <xf numFmtId="9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175">
    <xf numFmtId="0" fontId="0" fillId="0" borderId="0" xfId="0"/>
    <xf numFmtId="0" fontId="1" fillId="2" borderId="0" xfId="0" applyFont="1" applyFill="1"/>
    <xf numFmtId="0" fontId="1" fillId="2" borderId="0" xfId="1" applyFont="1" applyFill="1"/>
    <xf numFmtId="0" fontId="1" fillId="3" borderId="0" xfId="0" applyFont="1" applyFill="1"/>
    <xf numFmtId="0" fontId="1" fillId="3" borderId="0" xfId="1" applyFont="1" applyFill="1"/>
    <xf numFmtId="0" fontId="9" fillId="2" borderId="0" xfId="3" applyFont="1" applyFill="1"/>
    <xf numFmtId="0" fontId="6" fillId="3" borderId="0" xfId="0" applyFont="1" applyFill="1" applyAlignment="1">
      <alignment horizontal="left" vertical="center" indent="2"/>
    </xf>
    <xf numFmtId="0" fontId="11" fillId="2" borderId="0" xfId="5" applyFont="1" applyFill="1"/>
    <xf numFmtId="0" fontId="11" fillId="2" borderId="0" xfId="5" applyFont="1" applyFill="1" applyAlignment="1">
      <alignment horizontal="center"/>
    </xf>
    <xf numFmtId="0" fontId="11" fillId="5" borderId="0" xfId="5" applyFont="1" applyFill="1"/>
    <xf numFmtId="0" fontId="12" fillId="2" borderId="0" xfId="5" applyFont="1" applyFill="1" applyAlignment="1">
      <alignment horizontal="center"/>
    </xf>
    <xf numFmtId="0" fontId="13" fillId="2" borderId="0" xfId="5" applyFont="1" applyFill="1" applyAlignment="1">
      <alignment horizontal="center"/>
    </xf>
    <xf numFmtId="0" fontId="14" fillId="4" borderId="0" xfId="0" applyFont="1" applyFill="1"/>
    <xf numFmtId="0" fontId="15" fillId="3" borderId="0" xfId="0" applyFont="1" applyFill="1"/>
    <xf numFmtId="0" fontId="16" fillId="3" borderId="0" xfId="0" applyFont="1" applyFill="1"/>
    <xf numFmtId="0" fontId="17" fillId="3" borderId="0" xfId="3" applyFont="1" applyFill="1"/>
    <xf numFmtId="0" fontId="18" fillId="3" borderId="0" xfId="3" applyFont="1" applyFill="1"/>
    <xf numFmtId="0" fontId="19" fillId="2" borderId="0" xfId="0" applyFont="1" applyFill="1"/>
    <xf numFmtId="0" fontId="21" fillId="2" borderId="0" xfId="4" applyFont="1" applyFill="1"/>
    <xf numFmtId="0" fontId="22" fillId="2" borderId="0" xfId="4" applyFont="1" applyFill="1"/>
    <xf numFmtId="0" fontId="23" fillId="2" borderId="0" xfId="5" applyFont="1" applyFill="1"/>
    <xf numFmtId="0" fontId="21" fillId="2" borderId="0" xfId="10" applyFont="1" applyFill="1"/>
    <xf numFmtId="0" fontId="23" fillId="2" borderId="0" xfId="5" applyFont="1" applyFill="1" applyAlignment="1">
      <alignment horizontal="right"/>
    </xf>
    <xf numFmtId="0" fontId="24" fillId="2" borderId="0" xfId="0" applyFont="1" applyFill="1"/>
    <xf numFmtId="0" fontId="24" fillId="2" borderId="0" xfId="1" applyFont="1" applyFill="1"/>
    <xf numFmtId="0" fontId="1" fillId="2" borderId="1" xfId="1" applyFont="1" applyFill="1" applyBorder="1"/>
    <xf numFmtId="0" fontId="7" fillId="2" borderId="0" xfId="4" applyFill="1"/>
    <xf numFmtId="0" fontId="25" fillId="3" borderId="0" xfId="1" applyFont="1" applyFill="1"/>
    <xf numFmtId="164" fontId="1" fillId="3" borderId="0" xfId="7" applyNumberFormat="1" applyFont="1" applyFill="1" applyBorder="1"/>
    <xf numFmtId="0" fontId="1" fillId="6" borderId="2" xfId="0" applyFont="1" applyFill="1" applyBorder="1"/>
    <xf numFmtId="0" fontId="1" fillId="6" borderId="3" xfId="0" applyFont="1" applyFill="1" applyBorder="1" applyAlignment="1">
      <alignment horizontal="center"/>
    </xf>
    <xf numFmtId="164" fontId="1" fillId="6" borderId="4" xfId="7" applyNumberFormat="1" applyFont="1" applyFill="1" applyBorder="1"/>
    <xf numFmtId="0" fontId="1" fillId="7" borderId="2" xfId="0" applyFont="1" applyFill="1" applyBorder="1"/>
    <xf numFmtId="0" fontId="1" fillId="7" borderId="3" xfId="0" applyFont="1" applyFill="1" applyBorder="1" applyAlignment="1">
      <alignment horizontal="center"/>
    </xf>
    <xf numFmtId="0" fontId="1" fillId="7" borderId="4" xfId="0" applyFont="1" applyFill="1" applyBorder="1"/>
    <xf numFmtId="0" fontId="1" fillId="8" borderId="5" xfId="0" applyFont="1" applyFill="1" applyBorder="1"/>
    <xf numFmtId="0" fontId="1" fillId="8" borderId="6" xfId="0" applyFont="1" applyFill="1" applyBorder="1" applyAlignment="1">
      <alignment horizontal="center"/>
    </xf>
    <xf numFmtId="0" fontId="1" fillId="8" borderId="7" xfId="0" applyFont="1" applyFill="1" applyBorder="1" applyAlignment="1">
      <alignment horizontal="center"/>
    </xf>
    <xf numFmtId="164" fontId="1" fillId="8" borderId="8" xfId="7" applyNumberFormat="1" applyFont="1" applyFill="1" applyBorder="1" applyAlignment="1">
      <alignment horizontal="center"/>
    </xf>
    <xf numFmtId="0" fontId="1" fillId="8" borderId="8" xfId="0" applyFont="1" applyFill="1" applyBorder="1" applyAlignment="1">
      <alignment horizontal="center"/>
    </xf>
    <xf numFmtId="0" fontId="1" fillId="3" borderId="9" xfId="0" applyFont="1" applyFill="1" applyBorder="1"/>
    <xf numFmtId="43" fontId="1" fillId="3" borderId="10" xfId="7" applyFont="1" applyFill="1" applyBorder="1"/>
    <xf numFmtId="43" fontId="1" fillId="3" borderId="11" xfId="7" applyFont="1" applyFill="1" applyBorder="1"/>
    <xf numFmtId="43" fontId="1" fillId="3" borderId="12" xfId="7" applyFont="1" applyFill="1" applyBorder="1"/>
    <xf numFmtId="0" fontId="1" fillId="3" borderId="13" xfId="0" applyFont="1" applyFill="1" applyBorder="1"/>
    <xf numFmtId="44" fontId="1" fillId="3" borderId="0" xfId="8" applyFont="1" applyFill="1" applyBorder="1"/>
    <xf numFmtId="0" fontId="1" fillId="3" borderId="14" xfId="0" applyFont="1" applyFill="1" applyBorder="1"/>
    <xf numFmtId="43" fontId="1" fillId="3" borderId="15" xfId="7" applyFont="1" applyFill="1" applyBorder="1"/>
    <xf numFmtId="43" fontId="1" fillId="3" borderId="16" xfId="7" applyFont="1" applyFill="1" applyBorder="1"/>
    <xf numFmtId="43" fontId="1" fillId="3" borderId="17" xfId="7" applyFont="1" applyFill="1" applyBorder="1"/>
    <xf numFmtId="0" fontId="1" fillId="3" borderId="0" xfId="0" applyFont="1" applyFill="1" applyAlignment="1">
      <alignment horizontal="center"/>
    </xf>
    <xf numFmtId="0" fontId="1" fillId="9" borderId="0" xfId="0" applyFont="1" applyFill="1"/>
    <xf numFmtId="0" fontId="1" fillId="8" borderId="18" xfId="0" applyFont="1" applyFill="1" applyBorder="1"/>
    <xf numFmtId="0" fontId="1" fillId="8" borderId="19" xfId="0" applyFont="1" applyFill="1" applyBorder="1"/>
    <xf numFmtId="0" fontId="1" fillId="8" borderId="20" xfId="0" applyFont="1" applyFill="1" applyBorder="1"/>
    <xf numFmtId="43" fontId="1" fillId="8" borderId="21" xfId="7" applyFont="1" applyFill="1" applyBorder="1"/>
    <xf numFmtId="0" fontId="1" fillId="3" borderId="22" xfId="0" applyFont="1" applyFill="1" applyBorder="1"/>
    <xf numFmtId="44" fontId="1" fillId="3" borderId="23" xfId="0" applyNumberFormat="1" applyFont="1" applyFill="1" applyBorder="1"/>
    <xf numFmtId="43" fontId="1" fillId="3" borderId="25" xfId="7" applyFont="1" applyFill="1" applyBorder="1"/>
    <xf numFmtId="44" fontId="1" fillId="3" borderId="26" xfId="0" applyNumberFormat="1" applyFont="1" applyFill="1" applyBorder="1"/>
    <xf numFmtId="43" fontId="1" fillId="3" borderId="27" xfId="7" applyFont="1" applyFill="1" applyBorder="1"/>
    <xf numFmtId="44" fontId="1" fillId="3" borderId="28" xfId="0" applyNumberFormat="1" applyFont="1" applyFill="1" applyBorder="1"/>
    <xf numFmtId="43" fontId="1" fillId="3" borderId="29" xfId="7" applyFont="1" applyFill="1" applyBorder="1"/>
    <xf numFmtId="0" fontId="1" fillId="7" borderId="0" xfId="0" applyFont="1" applyFill="1"/>
    <xf numFmtId="0" fontId="26" fillId="2" borderId="0" xfId="5" applyFont="1" applyFill="1"/>
    <xf numFmtId="0" fontId="28" fillId="2" borderId="0" xfId="5" applyFont="1" applyFill="1"/>
    <xf numFmtId="0" fontId="23" fillId="2" borderId="30" xfId="5" applyFont="1" applyFill="1" applyBorder="1"/>
    <xf numFmtId="0" fontId="23" fillId="10" borderId="30" xfId="5" applyFont="1" applyFill="1" applyBorder="1"/>
    <xf numFmtId="0" fontId="29" fillId="2" borderId="0" xfId="0" applyFont="1" applyFill="1"/>
    <xf numFmtId="0" fontId="31" fillId="11" borderId="31" xfId="0" applyFont="1" applyFill="1" applyBorder="1"/>
    <xf numFmtId="0" fontId="1" fillId="12" borderId="32" xfId="0" applyFont="1" applyFill="1" applyBorder="1"/>
    <xf numFmtId="0" fontId="4" fillId="12" borderId="32" xfId="3" applyFill="1" applyBorder="1"/>
    <xf numFmtId="164" fontId="1" fillId="12" borderId="32" xfId="7" applyNumberFormat="1" applyFont="1" applyFill="1" applyBorder="1"/>
    <xf numFmtId="0" fontId="1" fillId="12" borderId="0" xfId="0" applyFont="1" applyFill="1"/>
    <xf numFmtId="0" fontId="1" fillId="12" borderId="33" xfId="0" applyFont="1" applyFill="1" applyBorder="1"/>
    <xf numFmtId="0" fontId="4" fillId="12" borderId="0" xfId="3" applyFill="1"/>
    <xf numFmtId="164" fontId="1" fillId="12" borderId="0" xfId="7" applyNumberFormat="1" applyFont="1" applyFill="1" applyBorder="1"/>
    <xf numFmtId="0" fontId="24" fillId="13" borderId="0" xfId="0" applyFont="1" applyFill="1"/>
    <xf numFmtId="164" fontId="1" fillId="13" borderId="0" xfId="7" applyNumberFormat="1" applyFont="1" applyFill="1" applyBorder="1"/>
    <xf numFmtId="0" fontId="1" fillId="13" borderId="0" xfId="0" applyFont="1" applyFill="1"/>
    <xf numFmtId="0" fontId="32" fillId="13" borderId="0" xfId="0" applyFont="1" applyFill="1"/>
    <xf numFmtId="10" fontId="1" fillId="13" borderId="0" xfId="0" applyNumberFormat="1" applyFont="1" applyFill="1"/>
    <xf numFmtId="44" fontId="1" fillId="13" borderId="0" xfId="0" applyNumberFormat="1" applyFont="1" applyFill="1"/>
    <xf numFmtId="10" fontId="1" fillId="13" borderId="0" xfId="9" applyNumberFormat="1" applyFont="1" applyFill="1"/>
    <xf numFmtId="0" fontId="24" fillId="10" borderId="0" xfId="0" applyFont="1" applyFill="1"/>
    <xf numFmtId="0" fontId="1" fillId="10" borderId="0" xfId="0" applyFont="1" applyFill="1"/>
    <xf numFmtId="164" fontId="1" fillId="10" borderId="0" xfId="7" applyNumberFormat="1" applyFont="1" applyFill="1" applyBorder="1"/>
    <xf numFmtId="43" fontId="1" fillId="10" borderId="0" xfId="7" applyFont="1" applyFill="1" applyBorder="1"/>
    <xf numFmtId="165" fontId="1" fillId="12" borderId="0" xfId="7" applyNumberFormat="1" applyFont="1" applyFill="1"/>
    <xf numFmtId="165" fontId="1" fillId="12" borderId="0" xfId="7" applyNumberFormat="1" applyFont="1" applyFill="1" applyBorder="1"/>
    <xf numFmtId="0" fontId="33" fillId="2" borderId="0" xfId="0" applyFont="1" applyFill="1"/>
    <xf numFmtId="0" fontId="1" fillId="2" borderId="0" xfId="0" applyFont="1" applyFill="1" applyAlignment="1">
      <alignment horizontal="left"/>
    </xf>
    <xf numFmtId="0" fontId="33" fillId="2" borderId="0" xfId="0" quotePrefix="1" applyFont="1" applyFill="1"/>
    <xf numFmtId="44" fontId="1" fillId="3" borderId="34" xfId="0" applyNumberFormat="1" applyFont="1" applyFill="1" applyBorder="1"/>
    <xf numFmtId="44" fontId="1" fillId="3" borderId="10" xfId="0" applyNumberFormat="1" applyFont="1" applyFill="1" applyBorder="1"/>
    <xf numFmtId="44" fontId="1" fillId="3" borderId="15" xfId="0" applyNumberFormat="1" applyFont="1" applyFill="1" applyBorder="1"/>
    <xf numFmtId="43" fontId="1" fillId="3" borderId="24" xfId="0" applyNumberFormat="1" applyFont="1" applyFill="1" applyBorder="1"/>
    <xf numFmtId="43" fontId="1" fillId="3" borderId="11" xfId="0" applyNumberFormat="1" applyFont="1" applyFill="1" applyBorder="1"/>
    <xf numFmtId="43" fontId="1" fillId="3" borderId="16" xfId="0" applyNumberFormat="1" applyFont="1" applyFill="1" applyBorder="1"/>
    <xf numFmtId="14" fontId="11" fillId="2" borderId="0" xfId="5" applyNumberFormat="1" applyFont="1" applyFill="1" applyAlignment="1">
      <alignment horizontal="right"/>
    </xf>
    <xf numFmtId="43" fontId="11" fillId="2" borderId="0" xfId="7" applyFont="1" applyFill="1" applyAlignment="1">
      <alignment horizontal="right"/>
    </xf>
    <xf numFmtId="0" fontId="11" fillId="2" borderId="0" xfId="5" applyFont="1" applyFill="1" applyAlignment="1">
      <alignment horizontal="left"/>
    </xf>
    <xf numFmtId="0" fontId="11" fillId="2" borderId="35" xfId="5" applyFont="1" applyFill="1" applyBorder="1" applyAlignment="1">
      <alignment horizontal="center"/>
    </xf>
    <xf numFmtId="166" fontId="11" fillId="2" borderId="0" xfId="8" applyNumberFormat="1" applyFont="1" applyFill="1" applyAlignment="1">
      <alignment horizontal="center"/>
    </xf>
    <xf numFmtId="166" fontId="13" fillId="2" borderId="0" xfId="8" applyNumberFormat="1" applyFont="1" applyFill="1" applyAlignment="1">
      <alignment horizontal="center"/>
    </xf>
    <xf numFmtId="166" fontId="11" fillId="2" borderId="38" xfId="8" applyNumberFormat="1" applyFont="1" applyFill="1" applyBorder="1" applyAlignment="1">
      <alignment horizontal="center"/>
    </xf>
    <xf numFmtId="166" fontId="11" fillId="2" borderId="11" xfId="8" applyNumberFormat="1" applyFont="1" applyFill="1" applyBorder="1" applyAlignment="1">
      <alignment horizontal="center"/>
    </xf>
    <xf numFmtId="166" fontId="12" fillId="2" borderId="11" xfId="8" applyNumberFormat="1" applyFont="1" applyFill="1" applyBorder="1" applyAlignment="1">
      <alignment horizontal="center"/>
    </xf>
    <xf numFmtId="166" fontId="11" fillId="2" borderId="11" xfId="8" applyNumberFormat="1" applyFont="1" applyFill="1" applyBorder="1" applyAlignment="1">
      <alignment horizontal="left"/>
    </xf>
    <xf numFmtId="166" fontId="11" fillId="2" borderId="39" xfId="8" applyNumberFormat="1" applyFont="1" applyFill="1" applyBorder="1" applyAlignment="1">
      <alignment horizontal="left"/>
    </xf>
    <xf numFmtId="167" fontId="11" fillId="5" borderId="0" xfId="7" applyNumberFormat="1" applyFont="1" applyFill="1"/>
    <xf numFmtId="0" fontId="4" fillId="2" borderId="0" xfId="3" applyFill="1" applyAlignment="1">
      <alignment horizontal="left"/>
    </xf>
    <xf numFmtId="43" fontId="11" fillId="2" borderId="11" xfId="7" applyFont="1" applyFill="1" applyBorder="1" applyAlignment="1">
      <alignment horizontal="right"/>
    </xf>
    <xf numFmtId="167" fontId="11" fillId="2" borderId="36" xfId="7" applyNumberFormat="1" applyFont="1" applyFill="1" applyBorder="1"/>
    <xf numFmtId="167" fontId="11" fillId="2" borderId="37" xfId="7" applyNumberFormat="1" applyFont="1" applyFill="1" applyBorder="1"/>
    <xf numFmtId="9" fontId="11" fillId="5" borderId="0" xfId="9" applyFont="1" applyFill="1"/>
    <xf numFmtId="166" fontId="11" fillId="2" borderId="0" xfId="5" applyNumberFormat="1" applyFont="1" applyFill="1"/>
    <xf numFmtId="9" fontId="11" fillId="2" borderId="0" xfId="9" applyFont="1" applyFill="1"/>
    <xf numFmtId="43" fontId="11" fillId="2" borderId="0" xfId="5" applyNumberFormat="1" applyFont="1" applyFill="1"/>
    <xf numFmtId="167" fontId="11" fillId="2" borderId="0" xfId="7" applyNumberFormat="1" applyFont="1" applyFill="1" applyBorder="1"/>
    <xf numFmtId="0" fontId="1" fillId="14" borderId="0" xfId="0" applyFont="1" applyFill="1"/>
    <xf numFmtId="0" fontId="11" fillId="14" borderId="0" xfId="5" applyFont="1" applyFill="1"/>
    <xf numFmtId="0" fontId="11" fillId="14" borderId="0" xfId="5" applyFont="1" applyFill="1" applyAlignment="1">
      <alignment horizontal="left"/>
    </xf>
    <xf numFmtId="166" fontId="11" fillId="14" borderId="0" xfId="8" applyNumberFormat="1" applyFont="1" applyFill="1" applyAlignment="1">
      <alignment horizontal="center"/>
    </xf>
    <xf numFmtId="0" fontId="1" fillId="2" borderId="0" xfId="0" applyFont="1" applyFill="1" applyAlignment="1">
      <alignment horizontal="right"/>
    </xf>
    <xf numFmtId="0" fontId="32" fillId="2" borderId="0" xfId="0" applyFont="1" applyFill="1" applyAlignment="1">
      <alignment horizontal="right"/>
    </xf>
    <xf numFmtId="168" fontId="1" fillId="14" borderId="0" xfId="0" applyNumberFormat="1" applyFont="1" applyFill="1"/>
    <xf numFmtId="168" fontId="1" fillId="2" borderId="0" xfId="9" applyNumberFormat="1" applyFont="1" applyFill="1"/>
    <xf numFmtId="0" fontId="4" fillId="14" borderId="0" xfId="3" applyFill="1"/>
    <xf numFmtId="0" fontId="1" fillId="2" borderId="0" xfId="0" quotePrefix="1" applyFont="1" applyFill="1"/>
    <xf numFmtId="9" fontId="1" fillId="2" borderId="0" xfId="0" applyNumberFormat="1" applyFont="1" applyFill="1"/>
    <xf numFmtId="169" fontId="1" fillId="2" borderId="0" xfId="0" applyNumberFormat="1" applyFont="1" applyFill="1"/>
    <xf numFmtId="170" fontId="1" fillId="2" borderId="0" xfId="0" applyNumberFormat="1" applyFont="1" applyFill="1"/>
    <xf numFmtId="0" fontId="29" fillId="3" borderId="0" xfId="0" applyFont="1" applyFill="1"/>
    <xf numFmtId="0" fontId="35" fillId="3" borderId="0" xfId="0" applyFont="1" applyFill="1"/>
    <xf numFmtId="171" fontId="1" fillId="3" borderId="0" xfId="0" applyNumberFormat="1" applyFont="1" applyFill="1"/>
    <xf numFmtId="0" fontId="1" fillId="8" borderId="35" xfId="0" applyFont="1" applyFill="1" applyBorder="1"/>
    <xf numFmtId="0" fontId="1" fillId="8" borderId="36" xfId="0" applyFont="1" applyFill="1" applyBorder="1"/>
    <xf numFmtId="0" fontId="1" fillId="8" borderId="37" xfId="0" applyFont="1" applyFill="1" applyBorder="1"/>
    <xf numFmtId="0" fontId="36" fillId="3" borderId="0" xfId="0" applyFont="1" applyFill="1"/>
    <xf numFmtId="0" fontId="1" fillId="3" borderId="33" xfId="0" applyFont="1" applyFill="1" applyBorder="1"/>
    <xf numFmtId="167" fontId="1" fillId="3" borderId="0" xfId="0" applyNumberFormat="1" applyFont="1" applyFill="1"/>
    <xf numFmtId="166" fontId="36" fillId="3" borderId="0" xfId="0" applyNumberFormat="1" applyFont="1" applyFill="1"/>
    <xf numFmtId="0" fontId="1" fillId="3" borderId="26" xfId="0" applyFont="1" applyFill="1" applyBorder="1"/>
    <xf numFmtId="0" fontId="37" fillId="3" borderId="0" xfId="0" applyFont="1" applyFill="1"/>
    <xf numFmtId="166" fontId="37" fillId="3" borderId="0" xfId="0" applyNumberFormat="1" applyFont="1" applyFill="1"/>
    <xf numFmtId="0" fontId="1" fillId="3" borderId="40" xfId="0" applyFont="1" applyFill="1" applyBorder="1"/>
    <xf numFmtId="167" fontId="1" fillId="3" borderId="1" xfId="0" applyNumberFormat="1" applyFont="1" applyFill="1" applyBorder="1"/>
    <xf numFmtId="0" fontId="1" fillId="3" borderId="1" xfId="0" applyFont="1" applyFill="1" applyBorder="1" applyAlignment="1">
      <alignment horizontal="center"/>
    </xf>
    <xf numFmtId="0" fontId="1" fillId="3" borderId="41" xfId="0" applyFont="1" applyFill="1" applyBorder="1"/>
    <xf numFmtId="0" fontId="24" fillId="3" borderId="0" xfId="0" applyFont="1" applyFill="1"/>
    <xf numFmtId="0" fontId="31" fillId="15" borderId="0" xfId="0" applyFont="1" applyFill="1"/>
    <xf numFmtId="166" fontId="1" fillId="3" borderId="0" xfId="8" applyNumberFormat="1" applyFont="1" applyFill="1"/>
    <xf numFmtId="2" fontId="1" fillId="3" borderId="0" xfId="7" applyNumberFormat="1" applyFont="1" applyFill="1"/>
    <xf numFmtId="9" fontId="1" fillId="3" borderId="0" xfId="0" applyNumberFormat="1" applyFont="1" applyFill="1"/>
    <xf numFmtId="167" fontId="1" fillId="3" borderId="0" xfId="7" applyNumberFormat="1" applyFont="1" applyFill="1"/>
    <xf numFmtId="43" fontId="1" fillId="3" borderId="0" xfId="7" applyFont="1" applyFill="1"/>
    <xf numFmtId="0" fontId="1" fillId="3" borderId="2" xfId="0" applyFont="1" applyFill="1" applyBorder="1"/>
    <xf numFmtId="0" fontId="1" fillId="3" borderId="3" xfId="0" applyFont="1" applyFill="1" applyBorder="1"/>
    <xf numFmtId="166" fontId="1" fillId="3" borderId="3" xfId="8" applyNumberFormat="1" applyFont="1" applyFill="1" applyBorder="1"/>
    <xf numFmtId="166" fontId="36" fillId="3" borderId="3" xfId="0" applyNumberFormat="1" applyFont="1" applyFill="1" applyBorder="1"/>
    <xf numFmtId="0" fontId="1" fillId="3" borderId="4" xfId="0" applyFont="1" applyFill="1" applyBorder="1"/>
    <xf numFmtId="1" fontId="1" fillId="3" borderId="0" xfId="7" applyNumberFormat="1" applyFont="1" applyFill="1"/>
    <xf numFmtId="166" fontId="37" fillId="3" borderId="3" xfId="0" applyNumberFormat="1" applyFont="1" applyFill="1" applyBorder="1"/>
    <xf numFmtId="166" fontId="1" fillId="3" borderId="0" xfId="0" applyNumberFormat="1" applyFont="1" applyFill="1"/>
    <xf numFmtId="167" fontId="1" fillId="3" borderId="3" xfId="0" applyNumberFormat="1" applyFont="1" applyFill="1" applyBorder="1"/>
    <xf numFmtId="0" fontId="42" fillId="3" borderId="0" xfId="0" applyFont="1" applyFill="1"/>
    <xf numFmtId="0" fontId="43" fillId="2" borderId="0" xfId="0" applyFont="1" applyFill="1"/>
    <xf numFmtId="10" fontId="1" fillId="2" borderId="0" xfId="9" applyNumberFormat="1" applyFont="1" applyFill="1"/>
    <xf numFmtId="10" fontId="1" fillId="2" borderId="0" xfId="0" applyNumberFormat="1" applyFont="1" applyFill="1"/>
    <xf numFmtId="0" fontId="1" fillId="2" borderId="0" xfId="0" applyFont="1" applyFill="1" applyAlignment="1">
      <alignment vertical="top"/>
    </xf>
    <xf numFmtId="0" fontId="4" fillId="2" borderId="0" xfId="3" applyFill="1" applyAlignment="1">
      <alignment vertical="top"/>
    </xf>
    <xf numFmtId="0" fontId="0" fillId="2" borderId="0" xfId="0" applyFill="1" applyAlignment="1">
      <alignment vertical="center"/>
    </xf>
    <xf numFmtId="0" fontId="4" fillId="2" borderId="0" xfId="3" applyFill="1" applyAlignment="1">
      <alignment vertical="center"/>
    </xf>
    <xf numFmtId="0" fontId="4" fillId="2" borderId="0" xfId="3" applyFill="1"/>
  </cellXfs>
  <cellStyles count="11">
    <cellStyle name="Comma" xfId="7" builtinId="3"/>
    <cellStyle name="Currency" xfId="8" builtinId="4"/>
    <cellStyle name="Currency 2" xfId="2" xr:uid="{970387A1-4F36-AF49-B134-E703CB8C773E}"/>
    <cellStyle name="Hyperlink" xfId="3" builtinId="8"/>
    <cellStyle name="Hyperlink 2" xfId="4" xr:uid="{83C529DA-888A-BD46-B0DD-58699F2EB0F4}"/>
    <cellStyle name="Hyperlink 2 2" xfId="10" xr:uid="{16B09EEC-3A84-974D-949A-C3691E70CEB9}"/>
    <cellStyle name="Normal" xfId="0" builtinId="0"/>
    <cellStyle name="Normal 2" xfId="1" xr:uid="{12F3FA1B-C7D3-BC43-8BD8-4CAD9FFFE305}"/>
    <cellStyle name="Normal 2 2" xfId="5" xr:uid="{D975DC8A-EA77-AC4B-BFD7-A0B16998354E}"/>
    <cellStyle name="Percent" xfId="9" builtinId="5"/>
    <cellStyle name="Percent 2" xfId="6" xr:uid="{962CE5AA-5EDA-354C-9324-1BC47DB8AC1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8.xml"/><Relationship Id="rId47" Type="http://schemas.openxmlformats.org/officeDocument/2006/relationships/externalLink" Target="externalLinks/externalLink13.xml"/><Relationship Id="rId50" Type="http://schemas.openxmlformats.org/officeDocument/2006/relationships/externalLink" Target="externalLinks/externalLink16.xml"/><Relationship Id="rId55" Type="http://schemas.openxmlformats.org/officeDocument/2006/relationships/externalLink" Target="externalLinks/externalLink21.xml"/><Relationship Id="rId63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3.xml"/><Relationship Id="rId40" Type="http://schemas.openxmlformats.org/officeDocument/2006/relationships/externalLink" Target="externalLinks/externalLink6.xml"/><Relationship Id="rId45" Type="http://schemas.openxmlformats.org/officeDocument/2006/relationships/externalLink" Target="externalLinks/externalLink11.xml"/><Relationship Id="rId53" Type="http://schemas.openxmlformats.org/officeDocument/2006/relationships/externalLink" Target="externalLinks/externalLink19.xml"/><Relationship Id="rId58" Type="http://schemas.openxmlformats.org/officeDocument/2006/relationships/externalLink" Target="externalLinks/externalLink24.xml"/><Relationship Id="rId66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27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1.xml"/><Relationship Id="rId43" Type="http://schemas.openxmlformats.org/officeDocument/2006/relationships/externalLink" Target="externalLinks/externalLink9.xml"/><Relationship Id="rId48" Type="http://schemas.openxmlformats.org/officeDocument/2006/relationships/externalLink" Target="externalLinks/externalLink14.xml"/><Relationship Id="rId56" Type="http://schemas.openxmlformats.org/officeDocument/2006/relationships/externalLink" Target="externalLinks/externalLink22.xml"/><Relationship Id="rId64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1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4.xml"/><Relationship Id="rId46" Type="http://schemas.openxmlformats.org/officeDocument/2006/relationships/externalLink" Target="externalLinks/externalLink12.xml"/><Relationship Id="rId59" Type="http://schemas.openxmlformats.org/officeDocument/2006/relationships/externalLink" Target="externalLinks/externalLink25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7.xml"/><Relationship Id="rId54" Type="http://schemas.openxmlformats.org/officeDocument/2006/relationships/externalLink" Target="externalLinks/externalLink20.xml"/><Relationship Id="rId62" Type="http://schemas.openxmlformats.org/officeDocument/2006/relationships/externalLink" Target="externalLinks/externalLink2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2.xml"/><Relationship Id="rId49" Type="http://schemas.openxmlformats.org/officeDocument/2006/relationships/externalLink" Target="externalLinks/externalLink15.xml"/><Relationship Id="rId57" Type="http://schemas.openxmlformats.org/officeDocument/2006/relationships/externalLink" Target="externalLinks/externalLink2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10.xml"/><Relationship Id="rId52" Type="http://schemas.openxmlformats.org/officeDocument/2006/relationships/externalLink" Target="externalLinks/externalLink18.xml"/><Relationship Id="rId60" Type="http://schemas.openxmlformats.org/officeDocument/2006/relationships/externalLink" Target="externalLinks/externalLink26.xml"/><Relationship Id="rId6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externalLink" Target="externalLinks/externalLink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Value at Maturity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O_Intro!$E$13</c:f>
              <c:strCache>
                <c:ptCount val="1"/>
                <c:pt idx="0">
                  <c:v>Value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O_Intro!$B$14:$B$19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O_Intro!$E$14:$E$19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10</c:v>
                </c:pt>
                <c:pt idx="5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25-2C4D-B1BC-11DFF98BDC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741248"/>
        <c:axId val="116742784"/>
      </c:lineChart>
      <c:catAx>
        <c:axId val="116741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42784"/>
        <c:crosses val="autoZero"/>
        <c:auto val="1"/>
        <c:lblAlgn val="ctr"/>
        <c:lblOffset val="100"/>
        <c:noMultiLvlLbl val="0"/>
      </c:catAx>
      <c:valAx>
        <c:axId val="116742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41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Profit at Maturity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O_Intro!$G$13</c:f>
              <c:strCache>
                <c:ptCount val="1"/>
                <c:pt idx="0">
                  <c:v>Profit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O_Intro!$B$14:$B$19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O_Intro!$G$14:$G$19</c:f>
              <c:numCache>
                <c:formatCode>General</c:formatCode>
                <c:ptCount val="6"/>
                <c:pt idx="0">
                  <c:v>-5</c:v>
                </c:pt>
                <c:pt idx="1">
                  <c:v>-5</c:v>
                </c:pt>
                <c:pt idx="2">
                  <c:v>-5</c:v>
                </c:pt>
                <c:pt idx="3">
                  <c:v>0</c:v>
                </c:pt>
                <c:pt idx="4">
                  <c:v>5</c:v>
                </c:pt>
                <c:pt idx="5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28-844F-850E-0621FBC5A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0792320"/>
        <c:axId val="260793856"/>
      </c:lineChart>
      <c:catAx>
        <c:axId val="260792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793856"/>
        <c:crosses val="autoZero"/>
        <c:auto val="1"/>
        <c:lblAlgn val="ctr"/>
        <c:lblOffset val="100"/>
        <c:noMultiLvlLbl val="0"/>
      </c:catAx>
      <c:valAx>
        <c:axId val="26079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792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payoff (Call)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O_Payoff!$E$14</c:f>
              <c:strCache>
                <c:ptCount val="1"/>
                <c:pt idx="0">
                  <c:v> Profit overall 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O_Payoff!$B$15:$B$22</c:f>
              <c:numCache>
                <c:formatCode>General</c:formatCode>
                <c:ptCount val="8"/>
                <c:pt idx="0">
                  <c:v>0</c:v>
                </c:pt>
                <c:pt idx="1">
                  <c:v>20</c:v>
                </c:pt>
                <c:pt idx="2">
                  <c:v>30</c:v>
                </c:pt>
                <c:pt idx="3">
                  <c:v>35</c:v>
                </c:pt>
                <c:pt idx="4">
                  <c:v>36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</c:numCache>
            </c:numRef>
          </c:xVal>
          <c:yVal>
            <c:numRef>
              <c:f>O_Payoff!$E$15:$E$22</c:f>
              <c:numCache>
                <c:formatCode>_(* #,##0.00_);_(* \(#,##0.00\);_(* "-"??_);_(@_)</c:formatCode>
                <c:ptCount val="8"/>
                <c:pt idx="0">
                  <c:v>-166</c:v>
                </c:pt>
                <c:pt idx="1">
                  <c:v>-166</c:v>
                </c:pt>
                <c:pt idx="2">
                  <c:v>-166</c:v>
                </c:pt>
                <c:pt idx="3">
                  <c:v>-166</c:v>
                </c:pt>
                <c:pt idx="4">
                  <c:v>-156.99999999999966</c:v>
                </c:pt>
                <c:pt idx="5">
                  <c:v>243.00000000000034</c:v>
                </c:pt>
                <c:pt idx="6">
                  <c:v>1243.0000000000005</c:v>
                </c:pt>
                <c:pt idx="7">
                  <c:v>2243.0000000000005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E6-944A-BCEE-AF42F1BFE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580144"/>
        <c:axId val="565579600"/>
      </c:scatterChart>
      <c:valAx>
        <c:axId val="565580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579600"/>
        <c:crosses val="autoZero"/>
        <c:crossBetween val="midCat"/>
      </c:valAx>
      <c:valAx>
        <c:axId val="565579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580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payoff (Put)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O_Payoff!$E$26</c:f>
              <c:strCache>
                <c:ptCount val="1"/>
                <c:pt idx="0">
                  <c:v> Profit overall 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O_Payoff!$B$27:$B$34</c:f>
              <c:numCache>
                <c:formatCode>General</c:formatCode>
                <c:ptCount val="8"/>
                <c:pt idx="0">
                  <c:v>0</c:v>
                </c:pt>
                <c:pt idx="1">
                  <c:v>20</c:v>
                </c:pt>
                <c:pt idx="2">
                  <c:v>30</c:v>
                </c:pt>
                <c:pt idx="3">
                  <c:v>35</c:v>
                </c:pt>
                <c:pt idx="4">
                  <c:v>36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</c:numCache>
            </c:numRef>
          </c:xVal>
          <c:yVal>
            <c:numRef>
              <c:f>O_Payoff!$E$27:$E$34</c:f>
              <c:numCache>
                <c:formatCode>_(* #,##0.00_);_(* \(#,##0.00\);_(* "-"??_);_(@_)</c:formatCode>
                <c:ptCount val="8"/>
                <c:pt idx="0">
                  <c:v>3405.9999999999995</c:v>
                </c:pt>
                <c:pt idx="1">
                  <c:v>1405.9999999999995</c:v>
                </c:pt>
                <c:pt idx="2">
                  <c:v>405.99999999999966</c:v>
                </c:pt>
                <c:pt idx="3">
                  <c:v>-94.000000000000341</c:v>
                </c:pt>
                <c:pt idx="4">
                  <c:v>-185</c:v>
                </c:pt>
                <c:pt idx="5">
                  <c:v>-185</c:v>
                </c:pt>
                <c:pt idx="6">
                  <c:v>-185</c:v>
                </c:pt>
                <c:pt idx="7">
                  <c:v>-185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BD-9D4C-8846-4157CA17A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580144"/>
        <c:axId val="565579600"/>
      </c:scatterChart>
      <c:valAx>
        <c:axId val="565580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579600"/>
        <c:crosses val="autoZero"/>
        <c:crossBetween val="midCat"/>
      </c:valAx>
      <c:valAx>
        <c:axId val="565579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580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Implied 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Options3!$I$16</c:f>
              <c:strCache>
                <c:ptCount val="1"/>
                <c:pt idx="0">
                  <c:v>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Options3!$F$17:$F$21</c:f>
              <c:numCache>
                <c:formatCode>General</c:formatCode>
                <c:ptCount val="5"/>
                <c:pt idx="0">
                  <c:v>100</c:v>
                </c:pt>
                <c:pt idx="1">
                  <c:v>80</c:v>
                </c:pt>
                <c:pt idx="2">
                  <c:v>50</c:v>
                </c:pt>
                <c:pt idx="3">
                  <c:v>30</c:v>
                </c:pt>
                <c:pt idx="4">
                  <c:v>10</c:v>
                </c:pt>
              </c:numCache>
            </c:numRef>
          </c:xVal>
          <c:yVal>
            <c:numRef>
              <c:f>Options3!$I$17:$I$21</c:f>
              <c:numCache>
                <c:formatCode>General</c:formatCode>
                <c:ptCount val="5"/>
                <c:pt idx="0">
                  <c:v>10</c:v>
                </c:pt>
                <c:pt idx="1">
                  <c:v>20</c:v>
                </c:pt>
                <c:pt idx="2">
                  <c:v>10</c:v>
                </c:pt>
                <c:pt idx="3">
                  <c:v>20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D9-7A42-A638-C84D1C868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665296"/>
        <c:axId val="174789200"/>
      </c:scatterChart>
      <c:valAx>
        <c:axId val="174665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789200"/>
        <c:crosses val="autoZero"/>
        <c:crossBetween val="midCat"/>
      </c:valAx>
      <c:valAx>
        <c:axId val="174789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665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12</xdr:row>
      <xdr:rowOff>76200</xdr:rowOff>
    </xdr:from>
    <xdr:to>
      <xdr:col>13</xdr:col>
      <xdr:colOff>317500</xdr:colOff>
      <xdr:row>19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E3EE9FD-3912-084B-82AA-D90DE483DF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12</xdr:row>
      <xdr:rowOff>0</xdr:rowOff>
    </xdr:from>
    <xdr:to>
      <xdr:col>19</xdr:col>
      <xdr:colOff>317500</xdr:colOff>
      <xdr:row>19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D57B8DF-EE76-A94B-B4E4-9D5C0BA98D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</xdr:col>
      <xdr:colOff>0</xdr:colOff>
      <xdr:row>22</xdr:row>
      <xdr:rowOff>0</xdr:rowOff>
    </xdr:from>
    <xdr:ext cx="5562600" cy="2709058"/>
    <xdr:pic>
      <xdr:nvPicPr>
        <xdr:cNvPr id="4" name="Picture 3">
          <a:extLst>
            <a:ext uri="{FF2B5EF4-FFF2-40B4-BE49-F238E27FC236}">
              <a16:creationId xmlns:a16="http://schemas.microsoft.com/office/drawing/2014/main" id="{9DB1CCF3-E17E-4E4A-92A7-34E1FCE85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6705600"/>
          <a:ext cx="5562600" cy="2709058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620888</xdr:colOff>
      <xdr:row>12</xdr:row>
      <xdr:rowOff>323270</xdr:rowOff>
    </xdr:from>
    <xdr:to>
      <xdr:col>8</xdr:col>
      <xdr:colOff>1749776</xdr:colOff>
      <xdr:row>22</xdr:row>
      <xdr:rowOff>28222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3D65BA7-A052-A84E-BD27-A72F1FD177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635000</xdr:colOff>
      <xdr:row>24</xdr:row>
      <xdr:rowOff>279657</xdr:rowOff>
    </xdr:from>
    <xdr:to>
      <xdr:col>8</xdr:col>
      <xdr:colOff>1806221</xdr:colOff>
      <xdr:row>34</xdr:row>
      <xdr:rowOff>70555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4AEF1E3-F732-674A-BF42-DA96A60486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202747</xdr:colOff>
      <xdr:row>3</xdr:row>
      <xdr:rowOff>6350</xdr:rowOff>
    </xdr:from>
    <xdr:to>
      <xdr:col>14</xdr:col>
      <xdr:colOff>532947</xdr:colOff>
      <xdr:row>17</xdr:row>
      <xdr:rowOff>250719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C85FBA0-A154-5640-BA05-8128756B78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46947" y="996950"/>
          <a:ext cx="6108700" cy="48671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25399</xdr:colOff>
      <xdr:row>4</xdr:row>
      <xdr:rowOff>12700</xdr:rowOff>
    </xdr:from>
    <xdr:ext cx="3606801" cy="2201334"/>
    <xdr:pic>
      <xdr:nvPicPr>
        <xdr:cNvPr id="2" name="Picture 1">
          <a:extLst>
            <a:ext uri="{FF2B5EF4-FFF2-40B4-BE49-F238E27FC236}">
              <a16:creationId xmlns:a16="http://schemas.microsoft.com/office/drawing/2014/main" id="{CF41BA5B-2285-A24D-A106-DF8D822EF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599" y="1333500"/>
          <a:ext cx="3606801" cy="2201334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4</xdr:row>
      <xdr:rowOff>190500</xdr:rowOff>
    </xdr:from>
    <xdr:to>
      <xdr:col>10</xdr:col>
      <xdr:colOff>419100</xdr:colOff>
      <xdr:row>17</xdr:row>
      <xdr:rowOff>9067</xdr:rowOff>
    </xdr:to>
    <xdr:pic>
      <xdr:nvPicPr>
        <xdr:cNvPr id="156" name="Picture 155">
          <a:extLst>
            <a:ext uri="{FF2B5EF4-FFF2-40B4-BE49-F238E27FC236}">
              <a16:creationId xmlns:a16="http://schemas.microsoft.com/office/drawing/2014/main" id="{DB8129DF-53C8-6C4E-B4BF-FE663C945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1700" y="1511300"/>
          <a:ext cx="7772400" cy="411116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38100</xdr:colOff>
      <xdr:row>18</xdr:row>
      <xdr:rowOff>25401</xdr:rowOff>
    </xdr:from>
    <xdr:to>
      <xdr:col>2</xdr:col>
      <xdr:colOff>7632700</xdr:colOff>
      <xdr:row>33</xdr:row>
      <xdr:rowOff>97309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66DAC8B-6F4F-0B4B-AC6F-FB8B6071CB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9100" y="5511801"/>
          <a:ext cx="7594600" cy="464390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685800</xdr:colOff>
      <xdr:row>13</xdr:row>
      <xdr:rowOff>88900</xdr:rowOff>
    </xdr:from>
    <xdr:ext cx="4114800" cy="11803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4F054EA-D7B7-E549-879D-C76647C3E161}"/>
                </a:ext>
              </a:extLst>
            </xdr:cNvPr>
            <xdr:cNvSpPr txBox="1"/>
          </xdr:nvSpPr>
          <xdr:spPr>
            <a:xfrm>
              <a:off x="3162300" y="4381500"/>
              <a:ext cx="4114800" cy="11803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𝐸𝑆</m:t>
                    </m:r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𝝁</m:t>
                    </m:r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𝝈</m:t>
                    </m:r>
                    <m:f>
                      <m:fPr>
                        <m:ctrlP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2800" b="1" i="1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𝒆</m:t>
                        </m:r>
                        <m:r>
                          <a:rPr lang="en-US" sz="2800" b="1" i="1" baseline="18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2800" b="1" i="1" baseline="3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𝒀</m:t>
                        </m:r>
                        <m:r>
                          <a:rPr lang="en-US" sz="2800" b="1" i="1" baseline="5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𝟐</m:t>
                        </m:r>
                        <m:r>
                          <a:rPr lang="en-US" sz="2800" b="1" i="1" baseline="2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/</m:t>
                        </m:r>
                        <m:r>
                          <a:rPr lang="en-US" sz="2800" b="1" i="1" baseline="4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𝟐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n-US" sz="250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sz="2500" b="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  <m:t>2</m:t>
                            </m:r>
                            <m:r>
                              <a:rPr lang="en-US" sz="250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  <m:t>𝛑</m:t>
                            </m:r>
                          </m:e>
                        </m:rad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(1−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4F054EA-D7B7-E549-879D-C76647C3E161}"/>
                </a:ext>
              </a:extLst>
            </xdr:cNvPr>
            <xdr:cNvSpPr txBox="1"/>
          </xdr:nvSpPr>
          <xdr:spPr>
            <a:xfrm>
              <a:off x="3162300" y="4381500"/>
              <a:ext cx="4114800" cy="11803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𝐸𝑆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=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𝝁+𝝈</a:t>
              </a:r>
              <a:r>
                <a:rPr lang="en-US" sz="2800" b="1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 </a:t>
              </a:r>
              <a:r>
                <a:rPr lang="en-US" sz="2500" b="1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(</a:t>
              </a:r>
              <a:r>
                <a:rPr lang="en-US" sz="2800" b="1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𝒆</a:t>
              </a:r>
              <a:r>
                <a:rPr lang="en-US" sz="2800" b="1" i="0" baseline="18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−</a:t>
              </a:r>
              <a:r>
                <a:rPr lang="en-US" sz="2800" b="1" i="0" baseline="3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𝒀</a:t>
              </a:r>
              <a:r>
                <a:rPr lang="en-US" sz="2800" b="1" i="0" baseline="5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𝟐</a:t>
              </a:r>
              <a:r>
                <a:rPr lang="en-US" sz="2800" b="1" i="0" baseline="2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/</a:t>
              </a:r>
              <a:r>
                <a:rPr lang="en-US" sz="2800" b="1" i="0" baseline="4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𝟐</a:t>
              </a:r>
              <a:r>
                <a:rPr lang="en-US" sz="2500" b="1" i="0" baseline="4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)/(√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2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𝛑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(1−𝑥))</a:t>
              </a:r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Fallback>
    </mc:AlternateContent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38100</xdr:colOff>
      <xdr:row>8</xdr:row>
      <xdr:rowOff>152400</xdr:rowOff>
    </xdr:from>
    <xdr:ext cx="2781300" cy="3983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A2E4A8-AA86-2742-93BF-26CD59D2D4C3}"/>
                </a:ext>
              </a:extLst>
            </xdr:cNvPr>
            <xdr:cNvSpPr txBox="1"/>
          </xdr:nvSpPr>
          <xdr:spPr>
            <a:xfrm>
              <a:off x="3416300" y="2794000"/>
              <a:ext cx="2781300" cy="3983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sz="2500" b="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𝑉𝑎𝑅</m:t>
                  </m:r>
                  <m:r>
                    <a:rPr lang="en-US" sz="250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=</m:t>
                  </m:r>
                  <m:r>
                    <a:rPr lang="en-US" sz="2500" b="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𝝁</m:t>
                  </m:r>
                  <m:r>
                    <a:rPr lang="en-US" sz="2500" b="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+</m:t>
                  </m:r>
                  <m:r>
                    <a:rPr lang="en-US" sz="2500" b="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𝝈</m:t>
                  </m:r>
                  <m:sSup>
                    <m:sSupPr>
                      <m:ctrlPr>
                        <a:rPr lang="en-US" sz="2500" i="1">
                          <a:solidFill>
                            <a:schemeClr val="accent1">
                              <a:lumMod val="75000"/>
                            </a:schemeClr>
                          </a:solidFill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2500" b="0" i="1">
                          <a:solidFill>
                            <a:schemeClr val="accent1">
                              <a:lumMod val="75000"/>
                            </a:schemeClr>
                          </a:solidFill>
                          <a:latin typeface="Cambria Math" panose="02040503050406030204" pitchFamily="18" charset="0"/>
                        </a:rPr>
                        <m:t>𝑁</m:t>
                      </m:r>
                    </m:e>
                    <m:sup>
                      <m:r>
                        <a:rPr lang="en-US" sz="2500" b="0" i="1">
                          <a:solidFill>
                            <a:schemeClr val="accent1">
                              <a:lumMod val="75000"/>
                            </a:schemeClr>
                          </a:solidFill>
                          <a:latin typeface="Cambria Math" panose="02040503050406030204" pitchFamily="18" charset="0"/>
                        </a:rPr>
                        <m:t>−1</m:t>
                      </m:r>
                    </m:sup>
                  </m:sSup>
                </m:oMath>
              </a14:m>
              <a:r>
                <a:rPr lang="en-US" sz="2500">
                  <a:solidFill>
                    <a:schemeClr val="accent1">
                      <a:lumMod val="75000"/>
                    </a:schemeClr>
                  </a:solidFill>
                </a:rPr>
                <a:t>(x)</a:t>
              </a: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A2E4A8-AA86-2742-93BF-26CD59D2D4C3}"/>
                </a:ext>
              </a:extLst>
            </xdr:cNvPr>
            <xdr:cNvSpPr txBox="1"/>
          </xdr:nvSpPr>
          <xdr:spPr>
            <a:xfrm>
              <a:off x="3416300" y="2794000"/>
              <a:ext cx="2781300" cy="3983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𝑉𝑎𝑅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=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𝝁+𝝈𝑁^(−1)</a:t>
              </a:r>
              <a:r>
                <a:rPr lang="en-US" sz="2500">
                  <a:solidFill>
                    <a:schemeClr val="accent1">
                      <a:lumMod val="75000"/>
                    </a:schemeClr>
                  </a:solidFill>
                </a:rPr>
                <a:t>(x)</a:t>
              </a:r>
            </a:p>
          </xdr:txBody>
        </xdr:sp>
      </mc:Fallback>
    </mc:AlternateContent>
    <xdr:clientData/>
  </xdr:oneCellAnchor>
  <xdr:oneCellAnchor>
    <xdr:from>
      <xdr:col>3</xdr:col>
      <xdr:colOff>63500</xdr:colOff>
      <xdr:row>14</xdr:row>
      <xdr:rowOff>241300</xdr:rowOff>
    </xdr:from>
    <xdr:ext cx="1803314" cy="73385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9A65A1F-A067-1C45-82DB-9DB5823A0DD8}"/>
                </a:ext>
              </a:extLst>
            </xdr:cNvPr>
            <xdr:cNvSpPr txBox="1"/>
          </xdr:nvSpPr>
          <xdr:spPr>
            <a:xfrm>
              <a:off x="3441700" y="4902200"/>
              <a:ext cx="1803314" cy="7338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𝝈</m:t>
                    </m:r>
                    <m:r>
                      <a:rPr lang="en-US" sz="2500" b="0" i="1" baseline="-25000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𝑑𝑎𝑦</m:t>
                    </m:r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𝑦𝑒𝑎𝑟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n-US" sz="250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sz="2500" b="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  <m:t>252</m:t>
                            </m:r>
                          </m:e>
                        </m:rad>
                      </m:den>
                    </m:f>
                  </m:oMath>
                </m:oMathPara>
              </a14:m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9A65A1F-A067-1C45-82DB-9DB5823A0DD8}"/>
                </a:ext>
              </a:extLst>
            </xdr:cNvPr>
            <xdr:cNvSpPr txBox="1"/>
          </xdr:nvSpPr>
          <xdr:spPr>
            <a:xfrm>
              <a:off x="3441700" y="4902200"/>
              <a:ext cx="1803314" cy="7338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𝑑𝑎𝑦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=𝝈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𝑦𝑒𝑎𝑟/√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252</a:t>
              </a:r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Fallback>
    </mc:AlternateContent>
    <xdr:clientData/>
  </xdr:oneCellAnchor>
  <xdr:twoCellAnchor editAs="oneCell">
    <xdr:from>
      <xdr:col>7</xdr:col>
      <xdr:colOff>1066800</xdr:colOff>
      <xdr:row>20</xdr:row>
      <xdr:rowOff>76200</xdr:rowOff>
    </xdr:from>
    <xdr:to>
      <xdr:col>9</xdr:col>
      <xdr:colOff>1155700</xdr:colOff>
      <xdr:row>24</xdr:row>
      <xdr:rowOff>301498</xdr:rowOff>
    </xdr:to>
    <xdr:pic>
      <xdr:nvPicPr>
        <xdr:cNvPr id="4" name="Picture 3" descr="Microsoft Corporate Logo Guidelines | Trademarks">
          <a:extLst>
            <a:ext uri="{FF2B5EF4-FFF2-40B4-BE49-F238E27FC236}">
              <a16:creationId xmlns:a16="http://schemas.microsoft.com/office/drawing/2014/main" id="{67BE7477-FBA4-4E40-A716-B72DA7DCB0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76000" y="6718300"/>
          <a:ext cx="3479800" cy="1546098"/>
        </a:xfrm>
        <a:prstGeom prst="rect">
          <a:avLst/>
        </a:prstGeom>
        <a:noFill/>
        <a:ln w="63500">
          <a:solidFill>
            <a:srgbClr val="00B0F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1168400</xdr:colOff>
      <xdr:row>35</xdr:row>
      <xdr:rowOff>88900</xdr:rowOff>
    </xdr:from>
    <xdr:to>
      <xdr:col>9</xdr:col>
      <xdr:colOff>1270000</xdr:colOff>
      <xdr:row>39</xdr:row>
      <xdr:rowOff>256102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2C0B918-FA1E-6348-8CBE-440FD23236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277600" y="11709400"/>
          <a:ext cx="3492500" cy="1488002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 w="63500">
          <a:solidFill>
            <a:srgbClr val="92D050"/>
          </a:solidFill>
        </a:ln>
      </xdr:spPr>
    </xdr:pic>
    <xdr:clientData/>
  </xdr:twoCellAnchor>
  <xdr:oneCellAnchor>
    <xdr:from>
      <xdr:col>3</xdr:col>
      <xdr:colOff>1079500</xdr:colOff>
      <xdr:row>46</xdr:row>
      <xdr:rowOff>177800</xdr:rowOff>
    </xdr:from>
    <xdr:ext cx="4254500" cy="4658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F5BEAAF3-78B4-D840-9046-F66D8E116F47}"/>
                </a:ext>
              </a:extLst>
            </xdr:cNvPr>
            <xdr:cNvSpPr txBox="1"/>
          </xdr:nvSpPr>
          <xdr:spPr>
            <a:xfrm>
              <a:off x="4457700" y="15455900"/>
              <a:ext cx="4254500" cy="4658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𝝈</m:t>
                    </m:r>
                    <m:r>
                      <a:rPr lang="en-US" sz="2500" b="0" i="1" baseline="-25000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𝑥</m:t>
                    </m:r>
                    <m:r>
                      <a:rPr lang="en-US" sz="2500" b="0" i="1" baseline="-25000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2500" b="0" i="1" baseline="-25000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𝑦</m:t>
                    </m:r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n-US" sz="2500" b="0" i="1" baseline="30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𝑦</m:t>
                        </m:r>
                        <m:r>
                          <a:rPr lang="en-US" sz="2500" b="0" i="1" baseline="30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+2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𝝆𝝈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𝑦</m:t>
                        </m:r>
                      </m:e>
                    </m:rad>
                  </m:oMath>
                </m:oMathPara>
              </a14:m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F5BEAAF3-78B4-D840-9046-F66D8E116F47}"/>
                </a:ext>
              </a:extLst>
            </xdr:cNvPr>
            <xdr:cNvSpPr txBox="1"/>
          </xdr:nvSpPr>
          <xdr:spPr>
            <a:xfrm>
              <a:off x="4457700" y="15455900"/>
              <a:ext cx="4254500" cy="4658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𝑥+𝑦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=√(𝝈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𝑥</a:t>
              </a:r>
              <a:r>
                <a:rPr lang="en-US" sz="2500" b="0" i="0" baseline="3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2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+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𝑦</a:t>
              </a:r>
              <a:r>
                <a:rPr lang="en-US" sz="2500" b="0" i="0" baseline="3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2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+2𝝆𝝈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𝑥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𝑦)</a:t>
              </a:r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Fallback>
    </mc:AlternateContent>
    <xdr:clientData/>
  </xdr:oneCellAnchor>
  <xdr:oneCellAnchor>
    <xdr:from>
      <xdr:col>3</xdr:col>
      <xdr:colOff>1346200</xdr:colOff>
      <xdr:row>71</xdr:row>
      <xdr:rowOff>190500</xdr:rowOff>
    </xdr:from>
    <xdr:ext cx="4114800" cy="11803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AF30905A-AB70-A843-9B2B-DBD9D4A6F89F}"/>
                </a:ext>
              </a:extLst>
            </xdr:cNvPr>
            <xdr:cNvSpPr txBox="1"/>
          </xdr:nvSpPr>
          <xdr:spPr>
            <a:xfrm>
              <a:off x="4724400" y="23749000"/>
              <a:ext cx="4114800" cy="11803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𝐸𝑆</m:t>
                    </m:r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𝝁</m:t>
                    </m:r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𝝈</m:t>
                    </m:r>
                    <m:f>
                      <m:fPr>
                        <m:ctrlP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2800" b="1" i="1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𝒆</m:t>
                        </m:r>
                        <m:r>
                          <a:rPr lang="en-US" sz="2800" b="1" i="1" baseline="18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2800" b="1" i="1" baseline="3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𝒀</m:t>
                        </m:r>
                        <m:r>
                          <a:rPr lang="en-US" sz="2800" b="1" i="1" baseline="5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𝟐</m:t>
                        </m:r>
                        <m:r>
                          <a:rPr lang="en-US" sz="2800" b="1" i="1" baseline="2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/</m:t>
                        </m:r>
                        <m:r>
                          <a:rPr lang="en-US" sz="2800" b="1" i="1" baseline="4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𝟐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n-US" sz="250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sz="2500" b="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  <m:t>2</m:t>
                            </m:r>
                            <m:r>
                              <a:rPr lang="en-US" sz="250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  <m:t>𝛑</m:t>
                            </m:r>
                          </m:e>
                        </m:rad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(1−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AF30905A-AB70-A843-9B2B-DBD9D4A6F89F}"/>
                </a:ext>
              </a:extLst>
            </xdr:cNvPr>
            <xdr:cNvSpPr txBox="1"/>
          </xdr:nvSpPr>
          <xdr:spPr>
            <a:xfrm>
              <a:off x="4724400" y="23749000"/>
              <a:ext cx="4114800" cy="11803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𝐸𝑆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=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𝝁+𝝈</a:t>
              </a:r>
              <a:r>
                <a:rPr lang="en-US" sz="2800" b="1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 </a:t>
              </a:r>
              <a:r>
                <a:rPr lang="en-US" sz="2500" b="1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(</a:t>
              </a:r>
              <a:r>
                <a:rPr lang="en-US" sz="2800" b="1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𝒆</a:t>
              </a:r>
              <a:r>
                <a:rPr lang="en-US" sz="2800" b="1" i="0" baseline="18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−</a:t>
              </a:r>
              <a:r>
                <a:rPr lang="en-US" sz="2800" b="1" i="0" baseline="3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𝒀</a:t>
              </a:r>
              <a:r>
                <a:rPr lang="en-US" sz="2800" b="1" i="0" baseline="5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𝟐</a:t>
              </a:r>
              <a:r>
                <a:rPr lang="en-US" sz="2800" b="1" i="0" baseline="2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/</a:t>
              </a:r>
              <a:r>
                <a:rPr lang="en-US" sz="2800" b="1" i="0" baseline="4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𝟐</a:t>
              </a:r>
              <a:r>
                <a:rPr lang="en-US" sz="2500" b="1" i="0" baseline="4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)/(√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2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𝛑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(1−𝑥))</a:t>
              </a:r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Fallback>
    </mc:AlternateContent>
    <xdr:clientData/>
  </xdr:oneCellAnchor>
  <xdr:twoCellAnchor editAs="oneCell">
    <xdr:from>
      <xdr:col>7</xdr:col>
      <xdr:colOff>800099</xdr:colOff>
      <xdr:row>70</xdr:row>
      <xdr:rowOff>228600</xdr:rowOff>
    </xdr:from>
    <xdr:to>
      <xdr:col>10</xdr:col>
      <xdr:colOff>1372803</xdr:colOff>
      <xdr:row>85</xdr:row>
      <xdr:rowOff>304800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44EE20E-F15C-0C42-9C72-51D6F7A850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09299" y="23456900"/>
          <a:ext cx="5716204" cy="5067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260350</xdr:colOff>
      <xdr:row>12</xdr:row>
      <xdr:rowOff>254000</xdr:rowOff>
    </xdr:from>
    <xdr:to>
      <xdr:col>17</xdr:col>
      <xdr:colOff>704850</xdr:colOff>
      <xdr:row>21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B77EA1A-BBCA-E944-BABA-750A027CE8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E:/C:/Users/djr2132/Downloads/Va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E:/C:/Users/djr2132/Downloads/VaR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7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CreditSpreadValuation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xcel_RangesLookups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/Downloads/Columbia/FRM_Spring18/HW4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OLD_FRM_HW/HW4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olumbia/FRM_Spring18/HW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Downloads/Futures_N_Options1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utures_N_Option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C:/Users/davidromoff/Google%20Drive/ERMM/Class/Class3/Class3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Class/Class3/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TEMP/Excel_VlookupSimulation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esktop/Excel_Introduction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C:/Users/davidromoff/Google%20Drive/ERMM/ERMM_Fall17/ERMM_Spring17/Class2/Distributions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2/Distributions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romoff/Desktop/FRM_1_Bonds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ERMM/Seminar/Excel_VBA_Class.xlsm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Fall17/Subjects/Futures_N_Options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Subjects/Futures_N_Options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/Downloads/Columbia/FRM_Spring18/HW3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alitke2/Downloads/HW3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olumbia/FRM_Spring18/HW3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C:/Users/davidromoff/Google%20Drive/FRM/Class/FRM_Class5/FRM_2_Credit_1.xlsx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VBA%20Class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/>
      <sheetData sheetId="1"/>
      <sheetData sheetId="2"/>
      <sheetData sheetId="3"/>
      <sheetData sheetId="4">
        <row r="19">
          <cell r="H19">
            <v>-3.6363636363636376E-2</v>
          </cell>
        </row>
      </sheetData>
      <sheetData sheetId="5"/>
      <sheetData sheetId="6"/>
      <sheetData sheetId="7"/>
      <sheetData sheetId="8"/>
      <sheetData sheetId="9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11">
          <cell r="D11">
            <v>159.9991839144177</v>
          </cell>
          <cell r="E11">
            <v>159.9991839144177</v>
          </cell>
          <cell r="F11">
            <v>119.9177349101093</v>
          </cell>
          <cell r="G11">
            <v>5.7836769981375014</v>
          </cell>
          <cell r="H11">
            <v>239.83546982021861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>
        <row r="10">
          <cell r="C10" t="str">
            <v>PriceLevels</v>
          </cell>
        </row>
      </sheetData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/>
      <sheetData sheetId="1"/>
      <sheetData sheetId="2"/>
      <sheetData sheetId="3"/>
      <sheetData sheetId="4">
        <row r="19">
          <cell r="H19">
            <v>-3.6363636363636376E-2</v>
          </cell>
        </row>
      </sheetData>
      <sheetData sheetId="5"/>
      <sheetData sheetId="6"/>
      <sheetData sheetId="7"/>
      <sheetData sheetId="8"/>
      <sheetData sheetId="9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11">
          <cell r="D11">
            <v>159.9991839144177</v>
          </cell>
          <cell r="E11">
            <v>159.9991839144177</v>
          </cell>
          <cell r="F11">
            <v>119.9177349101093</v>
          </cell>
          <cell r="G11">
            <v>5.7836769981375014</v>
          </cell>
          <cell r="H11">
            <v>239.83546982021861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>
        <row r="10">
          <cell r="C10" t="str">
            <v>PriceLevels</v>
          </cell>
        </row>
      </sheetData>
      <sheetData sheetId="11"/>
      <sheetData sheetId="1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</sheetData>
      <sheetData sheetId="6">
        <row r="7">
          <cell r="B7">
            <v>0.02</v>
          </cell>
        </row>
      </sheetData>
      <sheetData sheetId="7"/>
      <sheetData sheetId="8">
        <row r="7">
          <cell r="B7">
            <v>7496</v>
          </cell>
          <cell r="C7">
            <v>118.37012198141548</v>
          </cell>
          <cell r="D7">
            <v>119.53509682578719</v>
          </cell>
          <cell r="E7">
            <v>118.95260940360134</v>
          </cell>
          <cell r="F7">
            <v>1.1649748443717129</v>
          </cell>
          <cell r="H7">
            <v>3.8169099909411921</v>
          </cell>
          <cell r="J7">
            <v>240.52904291504302</v>
          </cell>
        </row>
        <row r="8">
          <cell r="B8">
            <v>2862</v>
          </cell>
          <cell r="C8">
            <v>82.687195324977267</v>
          </cell>
          <cell r="D8">
            <v>83.56007510257713</v>
          </cell>
          <cell r="E8">
            <v>83.123635213777192</v>
          </cell>
          <cell r="F8">
            <v>0.8728797775998629</v>
          </cell>
          <cell r="H8">
            <v>2.667242318781883</v>
          </cell>
          <cell r="J8">
            <v>91.834861369110612</v>
          </cell>
        </row>
        <row r="9">
          <cell r="B9">
            <v>9729</v>
          </cell>
          <cell r="C9">
            <v>10.823358572373195</v>
          </cell>
          <cell r="D9">
            <v>11.413546347445717</v>
          </cell>
          <cell r="E9">
            <v>11.118452459909456</v>
          </cell>
          <cell r="F9">
            <v>0.59018777507252196</v>
          </cell>
          <cell r="H9">
            <v>0.35676503853767705</v>
          </cell>
          <cell r="J9">
            <v>312.18077088053008</v>
          </cell>
        </row>
        <row r="10">
          <cell r="B10">
            <v>3642</v>
          </cell>
          <cell r="C10">
            <v>142.60862846891442</v>
          </cell>
          <cell r="D10">
            <v>143.2524387151652</v>
          </cell>
          <cell r="E10">
            <v>142.93053359203981</v>
          </cell>
          <cell r="F10">
            <v>0.64381024625077998</v>
          </cell>
          <cell r="H10">
            <v>4.5863052892515661</v>
          </cell>
          <cell r="J10">
            <v>116.86323029570259</v>
          </cell>
        </row>
        <row r="11">
          <cell r="B11">
            <v>7568</v>
          </cell>
          <cell r="C11">
            <v>43.354846801191897</v>
          </cell>
          <cell r="D11">
            <v>43.981546257516065</v>
          </cell>
          <cell r="E11">
            <v>43.668196529353978</v>
          </cell>
          <cell r="F11">
            <v>0.62669945632416812</v>
          </cell>
          <cell r="H11">
            <v>1.401209914225122</v>
          </cell>
          <cell r="J11">
            <v>242.83935389288226</v>
          </cell>
        </row>
        <row r="12">
          <cell r="B12">
            <v>7108</v>
          </cell>
          <cell r="C12">
            <v>133.11724994797456</v>
          </cell>
          <cell r="D12">
            <v>134.16325867580534</v>
          </cell>
          <cell r="E12">
            <v>133.64025431188995</v>
          </cell>
          <cell r="F12">
            <v>1.046008727830781</v>
          </cell>
          <cell r="H12">
            <v>4.2882020363609712</v>
          </cell>
          <cell r="J12">
            <v>228.07903375668698</v>
          </cell>
        </row>
        <row r="13">
          <cell r="B13">
            <v>4684</v>
          </cell>
          <cell r="C13">
            <v>45.810122708731427</v>
          </cell>
          <cell r="D13">
            <v>46.333360301400774</v>
          </cell>
          <cell r="E13">
            <v>46.0717415050661</v>
          </cell>
          <cell r="F13">
            <v>0.52323759266934644</v>
          </cell>
          <cell r="H13">
            <v>1.4783340301017627</v>
          </cell>
          <cell r="J13">
            <v>150.2985641694319</v>
          </cell>
        </row>
        <row r="14">
          <cell r="B14">
            <v>9024</v>
          </cell>
          <cell r="C14">
            <v>107.99561305590164</v>
          </cell>
          <cell r="D14">
            <v>109.27873410666952</v>
          </cell>
          <cell r="E14">
            <v>108.63717358128558</v>
          </cell>
          <cell r="F14">
            <v>1.2831210507678747</v>
          </cell>
          <cell r="H14">
            <v>3.4859118711982413</v>
          </cell>
          <cell r="J14">
            <v>289.55897588918731</v>
          </cell>
        </row>
        <row r="15">
          <cell r="B15">
            <v>4927</v>
          </cell>
          <cell r="C15">
            <v>175.53990115064636</v>
          </cell>
          <cell r="D15">
            <v>177.31374338418087</v>
          </cell>
          <cell r="E15">
            <v>176.42682226741363</v>
          </cell>
          <cell r="F15">
            <v>1.7738422335345092</v>
          </cell>
          <cell r="H15">
            <v>5.6611225593014138</v>
          </cell>
          <cell r="J15">
            <v>158.0958637196394</v>
          </cell>
        </row>
        <row r="16">
          <cell r="B16">
            <v>9366</v>
          </cell>
          <cell r="C16">
            <v>78.572439609149754</v>
          </cell>
          <cell r="D16">
            <v>79.507633024223878</v>
          </cell>
          <cell r="E16">
            <v>79.040036316686809</v>
          </cell>
          <cell r="F16">
            <v>0.93519341507412435</v>
          </cell>
          <cell r="H16">
            <v>2.5362092165452133</v>
          </cell>
          <cell r="J16">
            <v>300.53295303392377</v>
          </cell>
        </row>
        <row r="17">
          <cell r="B17">
            <v>4594</v>
          </cell>
          <cell r="C17">
            <v>165.53688402594722</v>
          </cell>
          <cell r="D17">
            <v>167.28425534126472</v>
          </cell>
          <cell r="E17">
            <v>166.41056968360596</v>
          </cell>
          <cell r="F17">
            <v>1.7473713153175083</v>
          </cell>
          <cell r="H17">
            <v>5.3397245273405565</v>
          </cell>
          <cell r="J17">
            <v>147.4106754471328</v>
          </cell>
        </row>
        <row r="18">
          <cell r="B18">
            <v>9764</v>
          </cell>
          <cell r="C18">
            <v>49.31396649686608</v>
          </cell>
          <cell r="D18">
            <v>50.079636133786565</v>
          </cell>
          <cell r="E18">
            <v>49.696801315326326</v>
          </cell>
          <cell r="F18">
            <v>0.76566963692048517</v>
          </cell>
          <cell r="H18">
            <v>1.5946536894763197</v>
          </cell>
          <cell r="J18">
            <v>313.30383871697973</v>
          </cell>
        </row>
        <row r="19">
          <cell r="B19">
            <v>4960</v>
          </cell>
          <cell r="C19">
            <v>13.996170418677014</v>
          </cell>
          <cell r="D19">
            <v>14.575730877700273</v>
          </cell>
          <cell r="E19">
            <v>14.285950648188644</v>
          </cell>
          <cell r="F19">
            <v>0.57956045902325926</v>
          </cell>
          <cell r="H19">
            <v>0.45840261960250173</v>
          </cell>
          <cell r="J19">
            <v>159.15475625114905</v>
          </cell>
        </row>
        <row r="20">
          <cell r="B20">
            <v>6616</v>
          </cell>
          <cell r="C20">
            <v>144.73063673268339</v>
          </cell>
          <cell r="D20">
            <v>146.41362561012136</v>
          </cell>
          <cell r="E20">
            <v>145.57213117140236</v>
          </cell>
          <cell r="F20">
            <v>1.682988877437964</v>
          </cell>
          <cell r="H20">
            <v>4.6710679543437177</v>
          </cell>
          <cell r="J20">
            <v>212.29190874145203</v>
          </cell>
        </row>
        <row r="21">
          <cell r="B21">
            <v>4300</v>
          </cell>
          <cell r="C21">
            <v>57.802855691261044</v>
          </cell>
          <cell r="D21">
            <v>58.572162251312029</v>
          </cell>
          <cell r="E21">
            <v>58.187508971286533</v>
          </cell>
          <cell r="F21">
            <v>0.76930656005098541</v>
          </cell>
          <cell r="H21">
            <v>1.8671005659650519</v>
          </cell>
          <cell r="J21">
            <v>137.97690562095585</v>
          </cell>
        </row>
        <row r="22">
          <cell r="B22">
            <v>6589</v>
          </cell>
          <cell r="C22">
            <v>149.43529033885986</v>
          </cell>
          <cell r="D22">
            <v>150.91378760732434</v>
          </cell>
          <cell r="E22">
            <v>150.1745389730921</v>
          </cell>
          <cell r="F22">
            <v>1.4784972684644799</v>
          </cell>
          <cell r="H22">
            <v>4.8187484164095071</v>
          </cell>
          <cell r="J22">
            <v>211.4255421247623</v>
          </cell>
        </row>
        <row r="23">
          <cell r="B23">
            <v>2821</v>
          </cell>
          <cell r="C23">
            <v>6.8010263925316305</v>
          </cell>
          <cell r="D23">
            <v>7.3676254373529284</v>
          </cell>
          <cell r="E23">
            <v>7.0843259149422799</v>
          </cell>
          <cell r="F23">
            <v>0.56659904482129786</v>
          </cell>
          <cell r="H23">
            <v>0.2273193879428099</v>
          </cell>
          <cell r="J23">
            <v>90.519267617841024</v>
          </cell>
        </row>
        <row r="25">
          <cell r="G25">
            <v>1.918800044017992E-2</v>
          </cell>
        </row>
        <row r="26">
          <cell r="G26">
            <v>1.9338167348831231E-2</v>
          </cell>
        </row>
        <row r="29">
          <cell r="G29">
            <v>3.2087652469989729E-2</v>
          </cell>
        </row>
      </sheetData>
      <sheetData sheetId="9"/>
      <sheetData sheetId="10"/>
      <sheetData sheetId="1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pread2PD"/>
      <sheetName val="HazardRate1"/>
      <sheetName val="HazardRate2"/>
      <sheetName val="PD2Spread"/>
    </sheetNames>
    <sheetDataSet>
      <sheetData sheetId="0">
        <row r="18">
          <cell r="C18">
            <v>8.7526935082926656</v>
          </cell>
        </row>
        <row r="22">
          <cell r="F22">
            <v>0.97530991202833262</v>
          </cell>
          <cell r="G22">
            <v>2.9259297360849978</v>
          </cell>
        </row>
        <row r="23">
          <cell r="F23">
            <v>0.95122942450071402</v>
          </cell>
          <cell r="G23">
            <v>2.8536882735021418</v>
          </cell>
        </row>
        <row r="24">
          <cell r="F24">
            <v>0.92774348632855286</v>
          </cell>
          <cell r="G24">
            <v>2.7832304589856585</v>
          </cell>
        </row>
        <row r="25">
          <cell r="F25">
            <v>0.90483741803595952</v>
          </cell>
          <cell r="G25">
            <v>2.7145122541078788</v>
          </cell>
        </row>
        <row r="26">
          <cell r="F26">
            <v>0.88249690258459546</v>
          </cell>
          <cell r="G26">
            <v>2.6474907077537866</v>
          </cell>
        </row>
        <row r="27">
          <cell r="F27">
            <v>0.86070797642505781</v>
          </cell>
          <cell r="G27">
            <v>2.5821239292751734</v>
          </cell>
        </row>
        <row r="28">
          <cell r="F28">
            <v>0.83945702076920736</v>
          </cell>
          <cell r="G28">
            <v>2.5183710623076223</v>
          </cell>
        </row>
        <row r="29">
          <cell r="F29">
            <v>0.81873075307798182</v>
          </cell>
          <cell r="G29">
            <v>2.4561922592339456</v>
          </cell>
        </row>
        <row r="30">
          <cell r="F30">
            <v>0.79851621875937706</v>
          </cell>
          <cell r="G30">
            <v>2.3955486562781312</v>
          </cell>
        </row>
        <row r="31">
          <cell r="F31">
            <v>0.77880078307140488</v>
          </cell>
          <cell r="G31">
            <v>80.216480656354705</v>
          </cell>
        </row>
        <row r="35">
          <cell r="C35">
            <v>4.5</v>
          </cell>
        </row>
        <row r="36">
          <cell r="C36">
            <v>3.5</v>
          </cell>
        </row>
        <row r="37">
          <cell r="C37">
            <v>2.5</v>
          </cell>
        </row>
        <row r="38">
          <cell r="C38">
            <v>1.5</v>
          </cell>
        </row>
        <row r="39">
          <cell r="C39">
            <v>0.5</v>
          </cell>
        </row>
        <row r="42">
          <cell r="B42">
            <v>0.5</v>
          </cell>
          <cell r="C42">
            <v>106.72870921346704</v>
          </cell>
          <cell r="D42">
            <v>40</v>
          </cell>
          <cell r="F42">
            <v>0.97530991202833262</v>
          </cell>
        </row>
        <row r="43">
          <cell r="B43">
            <v>1.5</v>
          </cell>
          <cell r="C43">
            <v>105.97104849893799</v>
          </cell>
          <cell r="D43">
            <v>40</v>
          </cell>
          <cell r="F43">
            <v>0.92774348632855286</v>
          </cell>
        </row>
        <row r="44">
          <cell r="B44">
            <v>2.5</v>
          </cell>
          <cell r="C44">
            <v>105.17454168889401</v>
          </cell>
          <cell r="D44">
            <v>40</v>
          </cell>
          <cell r="F44">
            <v>0.88249690258459546</v>
          </cell>
        </row>
        <row r="45">
          <cell r="B45">
            <v>3.5</v>
          </cell>
          <cell r="C45">
            <v>104.33719710142807</v>
          </cell>
          <cell r="D45">
            <v>40</v>
          </cell>
          <cell r="F45">
            <v>0.83945702076920736</v>
          </cell>
        </row>
        <row r="46">
          <cell r="B46">
            <v>4.5</v>
          </cell>
          <cell r="C46">
            <v>103.45692093891826</v>
          </cell>
          <cell r="D46">
            <v>40</v>
          </cell>
          <cell r="F46">
            <v>0.79851621875937706</v>
          </cell>
        </row>
        <row r="47">
          <cell r="G47">
            <v>288.4814055773889</v>
          </cell>
        </row>
      </sheetData>
      <sheetData sheetId="1" refreshError="1"/>
      <sheetData sheetId="2" refreshError="1"/>
      <sheetData sheetId="3">
        <row r="9">
          <cell r="B9">
            <v>0.02</v>
          </cell>
        </row>
        <row r="13">
          <cell r="C13">
            <v>0.98019867330675525</v>
          </cell>
          <cell r="F13">
            <v>0.93239381990594816</v>
          </cell>
        </row>
        <row r="14">
          <cell r="C14">
            <v>0.96078943915232318</v>
          </cell>
          <cell r="F14">
            <v>0.86935823539880575</v>
          </cell>
        </row>
        <row r="15">
          <cell r="C15">
            <v>0.94176453358424872</v>
          </cell>
          <cell r="F15">
            <v>0.81058424597018708</v>
          </cell>
        </row>
        <row r="16">
          <cell r="C16">
            <v>0.92311634638663576</v>
          </cell>
          <cell r="F16">
            <v>0.75578374145572547</v>
          </cell>
        </row>
        <row r="17">
          <cell r="C17">
            <v>0.90483741803595952</v>
          </cell>
          <cell r="F17">
            <v>0.70468808971871344</v>
          </cell>
        </row>
        <row r="23">
          <cell r="B23">
            <v>0.5</v>
          </cell>
          <cell r="C23">
            <v>1.9801326693244747E-2</v>
          </cell>
          <cell r="E23">
            <v>1.1880796015946849E-2</v>
          </cell>
          <cell r="F23">
            <v>0.97530991202833262</v>
          </cell>
          <cell r="G23">
            <v>1.1587458117139685E-2</v>
          </cell>
          <cell r="I23">
            <v>9.9006633466223737E-3</v>
          </cell>
          <cell r="J23">
            <v>9.6562150976164038E-3</v>
          </cell>
        </row>
        <row r="24">
          <cell r="B24">
            <v>1.5</v>
          </cell>
          <cell r="C24">
            <v>1.9409234154432076E-2</v>
          </cell>
          <cell r="E24">
            <v>1.1645540492659244E-2</v>
          </cell>
          <cell r="F24">
            <v>0.92774348632855286</v>
          </cell>
          <cell r="G24">
            <v>1.080407433684002E-2</v>
          </cell>
          <cell r="I24">
            <v>9.7046170772160378E-3</v>
          </cell>
          <cell r="J24">
            <v>9.0033952807000179E-3</v>
          </cell>
        </row>
        <row r="25">
          <cell r="B25">
            <v>2.5</v>
          </cell>
          <cell r="C25">
            <v>1.9024905568074457E-2</v>
          </cell>
          <cell r="E25">
            <v>1.1414943340844674E-2</v>
          </cell>
          <cell r="F25">
            <v>0.88249690258459546</v>
          </cell>
          <cell r="G25">
            <v>1.007365214147408E-2</v>
          </cell>
          <cell r="I25">
            <v>9.5124527840372286E-3</v>
          </cell>
          <cell r="J25">
            <v>8.3947101178950666E-3</v>
          </cell>
        </row>
        <row r="26">
          <cell r="B26">
            <v>3.5</v>
          </cell>
          <cell r="C26">
            <v>1.8648187197612964E-2</v>
          </cell>
          <cell r="E26">
            <v>1.1188912318567779E-2</v>
          </cell>
          <cell r="F26">
            <v>0.83945702076920736</v>
          </cell>
          <cell r="G26">
            <v>9.3926110005927918E-3</v>
          </cell>
          <cell r="I26">
            <v>9.3240935988064821E-3</v>
          </cell>
          <cell r="J26">
            <v>7.8271758338273271E-3</v>
          </cell>
        </row>
        <row r="27">
          <cell r="B27">
            <v>4.5</v>
          </cell>
          <cell r="C27">
            <v>1.8278928350676238E-2</v>
          </cell>
          <cell r="E27">
            <v>1.0967357010405743E-2</v>
          </cell>
          <cell r="F27">
            <v>0.79851621875937706</v>
          </cell>
          <cell r="G27">
            <v>8.7576124497333405E-3</v>
          </cell>
          <cell r="I27">
            <v>9.1394641753381189E-3</v>
          </cell>
          <cell r="J27">
            <v>7.2980103747777832E-3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ics"/>
      <sheetName val="NamedRange1"/>
      <sheetName val="NamedRange2"/>
      <sheetName val="VectorCalcs"/>
      <sheetName val="Aggregation"/>
    </sheetNames>
    <sheetDataSet>
      <sheetData sheetId="0"/>
      <sheetData sheetId="1"/>
      <sheetData sheetId="2"/>
      <sheetData sheetId="3"/>
      <sheetData sheetId="4">
        <row r="4">
          <cell r="C4" t="str">
            <v>m</v>
          </cell>
          <cell r="D4">
            <v>21856.789543877087</v>
          </cell>
          <cell r="E4">
            <v>54</v>
          </cell>
        </row>
        <row r="5">
          <cell r="C5" t="str">
            <v>m</v>
          </cell>
          <cell r="D5">
            <v>65004.154695595149</v>
          </cell>
          <cell r="E5">
            <v>43</v>
          </cell>
        </row>
        <row r="6">
          <cell r="C6" t="str">
            <v>m</v>
          </cell>
          <cell r="D6">
            <v>99077.002237671026</v>
          </cell>
          <cell r="E6">
            <v>28</v>
          </cell>
        </row>
        <row r="7">
          <cell r="C7" t="str">
            <v>m</v>
          </cell>
          <cell r="D7">
            <v>29019.365663543929</v>
          </cell>
          <cell r="E7">
            <v>51</v>
          </cell>
        </row>
        <row r="8">
          <cell r="C8" t="str">
            <v>m</v>
          </cell>
          <cell r="D8">
            <v>39476.097806460253</v>
          </cell>
          <cell r="E8">
            <v>56</v>
          </cell>
        </row>
        <row r="9">
          <cell r="C9" t="str">
            <v>m</v>
          </cell>
          <cell r="D9">
            <v>95300.734648753016</v>
          </cell>
          <cell r="E9">
            <v>22</v>
          </cell>
        </row>
        <row r="10">
          <cell r="C10" t="str">
            <v>m</v>
          </cell>
          <cell r="D10">
            <v>11278.757234830284</v>
          </cell>
          <cell r="E10">
            <v>28</v>
          </cell>
        </row>
        <row r="11">
          <cell r="C11" t="str">
            <v>f</v>
          </cell>
          <cell r="D11">
            <v>46876.290316239087</v>
          </cell>
          <cell r="E11">
            <v>42</v>
          </cell>
        </row>
        <row r="12">
          <cell r="C12" t="str">
            <v>f</v>
          </cell>
          <cell r="D12">
            <v>77825.796866025572</v>
          </cell>
          <cell r="E12">
            <v>42</v>
          </cell>
        </row>
        <row r="13">
          <cell r="C13" t="str">
            <v>f</v>
          </cell>
          <cell r="D13">
            <v>84791.939969440617</v>
          </cell>
          <cell r="E13">
            <v>68</v>
          </cell>
        </row>
        <row r="14">
          <cell r="C14" t="str">
            <v>f</v>
          </cell>
          <cell r="D14">
            <v>98789.562187137635</v>
          </cell>
          <cell r="E14">
            <v>45</v>
          </cell>
        </row>
        <row r="15">
          <cell r="C15" t="str">
            <v>f</v>
          </cell>
          <cell r="D15">
            <v>31681.420426960573</v>
          </cell>
          <cell r="E15">
            <v>68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4_1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Q4_1"/>
      <sheetName val="Q4_2"/>
      <sheetName val="Q4_3"/>
      <sheetName val="Q4_4"/>
      <sheetName val="Q4_4_1"/>
      <sheetName val="Q4_4_2"/>
      <sheetName val="Q4_4_3"/>
      <sheetName val="Q4_5"/>
      <sheetName val="A4_1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C2">
            <v>67</v>
          </cell>
          <cell r="D2">
            <v>775</v>
          </cell>
          <cell r="E2">
            <v>237</v>
          </cell>
        </row>
        <row r="5">
          <cell r="C5">
            <v>1.15E-2</v>
          </cell>
          <cell r="D5">
            <v>8.0000000000000002E-3</v>
          </cell>
          <cell r="E5">
            <v>1.2500000000000001E-2</v>
          </cell>
        </row>
        <row r="6">
          <cell r="C6">
            <v>1.7500000000000002E-2</v>
          </cell>
          <cell r="D6">
            <v>0</v>
          </cell>
          <cell r="E6">
            <v>0</v>
          </cell>
        </row>
        <row r="7">
          <cell r="C7">
            <v>1</v>
          </cell>
          <cell r="D7">
            <v>0.5</v>
          </cell>
          <cell r="E7">
            <v>2</v>
          </cell>
        </row>
        <row r="9">
          <cell r="C9">
            <v>-0.2898674981254461</v>
          </cell>
          <cell r="D9">
            <v>0.21878196022681604</v>
          </cell>
          <cell r="E9">
            <v>-0.31731082335539412</v>
          </cell>
        </row>
        <row r="10">
          <cell r="C10">
            <v>-0.48986749812544611</v>
          </cell>
          <cell r="D10">
            <v>2.7863129306448187E-2</v>
          </cell>
          <cell r="E10">
            <v>-0.9112805195520941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447.76119402985074</v>
          </cell>
          <cell r="D25">
            <v>12.903225806451612</v>
          </cell>
          <cell r="E25">
            <v>210.9704641350211</v>
          </cell>
        </row>
      </sheetData>
      <sheetData sheetId="9">
        <row r="10">
          <cell r="C10">
            <v>8.8630198331101067</v>
          </cell>
        </row>
        <row r="12">
          <cell r="C12">
            <v>-173480228.81606233</v>
          </cell>
        </row>
        <row r="16">
          <cell r="C16">
            <v>42369</v>
          </cell>
        </row>
        <row r="17">
          <cell r="C17">
            <v>46022</v>
          </cell>
        </row>
        <row r="18">
          <cell r="C18">
            <v>2.2499999999999999E-2</v>
          </cell>
        </row>
        <row r="19">
          <cell r="C19">
            <v>2.7E-2</v>
          </cell>
        </row>
        <row r="20">
          <cell r="C20">
            <v>2</v>
          </cell>
        </row>
        <row r="21">
          <cell r="C21">
            <v>8.9854108339053287</v>
          </cell>
        </row>
        <row r="23">
          <cell r="C23">
            <v>10</v>
          </cell>
        </row>
        <row r="24">
          <cell r="C24">
            <v>100000</v>
          </cell>
        </row>
        <row r="25">
          <cell r="C25">
            <v>96079.326726695508</v>
          </cell>
        </row>
        <row r="27">
          <cell r="C27">
            <v>-863312.22328437958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>
        <row r="23">
          <cell r="D23">
            <v>120</v>
          </cell>
          <cell r="E23">
            <v>120</v>
          </cell>
          <cell r="F23">
            <v>120</v>
          </cell>
          <cell r="G23">
            <v>120</v>
          </cell>
          <cell r="H23">
            <v>120</v>
          </cell>
          <cell r="I23">
            <v>120</v>
          </cell>
          <cell r="J23">
            <v>120</v>
          </cell>
          <cell r="K23">
            <v>120</v>
          </cell>
          <cell r="L23">
            <v>120</v>
          </cell>
        </row>
        <row r="24">
          <cell r="D24">
            <v>0.25</v>
          </cell>
          <cell r="E24">
            <v>0.25</v>
          </cell>
          <cell r="F24">
            <v>0.25</v>
          </cell>
          <cell r="G24">
            <v>0.25</v>
          </cell>
          <cell r="H24">
            <v>0.25</v>
          </cell>
          <cell r="I24">
            <v>0.25</v>
          </cell>
          <cell r="J24">
            <v>0.25</v>
          </cell>
          <cell r="K24">
            <v>0.25</v>
          </cell>
          <cell r="L24">
            <v>0.25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Q4_1"/>
      <sheetName val="Q4_2"/>
      <sheetName val="Q4_3"/>
      <sheetName val="Q4_4"/>
      <sheetName val="Q4_4_1"/>
      <sheetName val="Q4_4_2"/>
      <sheetName val="Q4_4_3"/>
      <sheetName val="Q4_5"/>
      <sheetName val="A4_1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C2">
            <v>67</v>
          </cell>
          <cell r="D2">
            <v>775</v>
          </cell>
          <cell r="E2">
            <v>237</v>
          </cell>
        </row>
        <row r="3">
          <cell r="C3">
            <v>72</v>
          </cell>
        </row>
        <row r="5">
          <cell r="C5">
            <v>1.15E-2</v>
          </cell>
          <cell r="D5">
            <v>8.0000000000000002E-3</v>
          </cell>
          <cell r="E5">
            <v>1.2500000000000001E-2</v>
          </cell>
        </row>
        <row r="6">
          <cell r="C6">
            <v>1.7500000000000002E-2</v>
          </cell>
          <cell r="D6">
            <v>0</v>
          </cell>
          <cell r="E6">
            <v>0</v>
          </cell>
        </row>
        <row r="7">
          <cell r="C7">
            <v>1</v>
          </cell>
          <cell r="D7">
            <v>0.5</v>
          </cell>
          <cell r="E7">
            <v>2</v>
          </cell>
        </row>
        <row r="9">
          <cell r="C9">
            <v>-0.2898674981254461</v>
          </cell>
          <cell r="D9">
            <v>0.21878196022681604</v>
          </cell>
          <cell r="E9">
            <v>-0.31731082335539412</v>
          </cell>
        </row>
        <row r="10">
          <cell r="C10">
            <v>-0.48986749812544611</v>
          </cell>
          <cell r="D10">
            <v>2.7863129306448187E-2</v>
          </cell>
          <cell r="E10">
            <v>-0.9112805195520941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4">
          <cell r="C24">
            <v>3000000</v>
          </cell>
          <cell r="D24">
            <v>1000000</v>
          </cell>
          <cell r="E24">
            <v>5000000</v>
          </cell>
        </row>
        <row r="25">
          <cell r="C25">
            <v>447.76119402985074</v>
          </cell>
          <cell r="D25">
            <v>12.903225806451612</v>
          </cell>
          <cell r="E25">
            <v>210.9704641350211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OPM3"/>
      <sheetName val="Options0_"/>
      <sheetName val="FX0"/>
      <sheetName val="FX1"/>
      <sheetName val="Futures"/>
      <sheetName val="Hedging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ptions0_"/>
      <sheetName val="BOPM3"/>
      <sheetName val="FX0"/>
      <sheetName val="FX1"/>
      <sheetName val="Futures"/>
      <sheetName val="Hedging"/>
      <sheetName val="Remember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aR4"/>
    </sheetNames>
    <sheetDataSet>
      <sheetData sheetId="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aR4"/>
    </sheetNames>
    <sheetDataSet>
      <sheetData sheetId="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lookup1"/>
      <sheetName val="Vlookup2"/>
      <sheetName val="Vlookup3"/>
      <sheetName val="Vlookup4"/>
      <sheetName val="Simulation"/>
      <sheetName val="Example"/>
      <sheetName val="VaR_Example"/>
    </sheetNames>
    <sheetDataSet>
      <sheetData sheetId="0"/>
      <sheetData sheetId="1"/>
      <sheetData sheetId="2"/>
      <sheetData sheetId="3"/>
      <sheetData sheetId="4"/>
      <sheetData sheetId="5">
        <row r="3">
          <cell r="B3">
            <v>5</v>
          </cell>
        </row>
        <row r="5">
          <cell r="H5">
            <v>0</v>
          </cell>
          <cell r="I5">
            <v>1</v>
          </cell>
          <cell r="J5">
            <v>2</v>
          </cell>
          <cell r="K5">
            <v>3</v>
          </cell>
          <cell r="L5">
            <v>4</v>
          </cell>
          <cell r="M5">
            <v>5</v>
          </cell>
          <cell r="N5">
            <v>6</v>
          </cell>
          <cell r="O5">
            <v>7</v>
          </cell>
          <cell r="P5">
            <v>8</v>
          </cell>
          <cell r="Q5">
            <v>9</v>
          </cell>
          <cell r="R5">
            <v>10</v>
          </cell>
          <cell r="S5">
            <v>11</v>
          </cell>
          <cell r="T5">
            <v>12</v>
          </cell>
          <cell r="U5">
            <v>13</v>
          </cell>
          <cell r="V5">
            <v>14</v>
          </cell>
          <cell r="W5">
            <v>15</v>
          </cell>
          <cell r="X5">
            <v>16</v>
          </cell>
          <cell r="Y5">
            <v>17</v>
          </cell>
          <cell r="Z5">
            <v>18</v>
          </cell>
          <cell r="AA5">
            <v>19</v>
          </cell>
          <cell r="AB5">
            <v>20</v>
          </cell>
          <cell r="AC5">
            <v>21</v>
          </cell>
          <cell r="AD5">
            <v>22</v>
          </cell>
          <cell r="AE5">
            <v>23</v>
          </cell>
        </row>
        <row r="6">
          <cell r="B6">
            <v>0</v>
          </cell>
          <cell r="G6">
            <v>4</v>
          </cell>
          <cell r="AH6">
            <v>225.5156174289009</v>
          </cell>
        </row>
        <row r="7">
          <cell r="B7">
            <v>1</v>
          </cell>
          <cell r="G7">
            <v>4</v>
          </cell>
          <cell r="H7">
            <v>35.4323738683945</v>
          </cell>
          <cell r="I7">
            <v>49.562885630972112</v>
          </cell>
          <cell r="J7">
            <v>53.377831786704292</v>
          </cell>
          <cell r="K7">
            <v>40.678281908686444</v>
          </cell>
          <cell r="L7" t="str">
            <v/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/>
          </cell>
          <cell r="AA7" t="str">
            <v/>
          </cell>
          <cell r="AB7" t="str">
            <v/>
          </cell>
          <cell r="AC7" t="str">
            <v/>
          </cell>
          <cell r="AD7" t="str">
            <v/>
          </cell>
          <cell r="AE7" t="str">
            <v/>
          </cell>
          <cell r="AH7">
            <v>179.05137319475736</v>
          </cell>
        </row>
        <row r="8">
          <cell r="B8">
            <v>2</v>
          </cell>
          <cell r="G8">
            <v>5</v>
          </cell>
          <cell r="AH8">
            <v>227.97120561812005</v>
          </cell>
        </row>
        <row r="9">
          <cell r="B9">
            <v>3</v>
          </cell>
          <cell r="G9">
            <v>7</v>
          </cell>
          <cell r="AH9">
            <v>362.69882884869855</v>
          </cell>
        </row>
        <row r="10">
          <cell r="B10">
            <v>4</v>
          </cell>
          <cell r="G10">
            <v>3</v>
          </cell>
          <cell r="AH10">
            <v>142.40910970535913</v>
          </cell>
        </row>
        <row r="11">
          <cell r="B11">
            <v>5</v>
          </cell>
          <cell r="G11">
            <v>3</v>
          </cell>
          <cell r="AH11">
            <v>161.5076335065946</v>
          </cell>
        </row>
        <row r="12">
          <cell r="B12">
            <v>6</v>
          </cell>
          <cell r="G12">
            <v>1</v>
          </cell>
          <cell r="AH12">
            <v>54.096252649594305</v>
          </cell>
        </row>
        <row r="13">
          <cell r="B13">
            <v>7</v>
          </cell>
          <cell r="G13">
            <v>3</v>
          </cell>
          <cell r="AH13">
            <v>157.62785934897147</v>
          </cell>
        </row>
        <row r="14">
          <cell r="B14">
            <v>8</v>
          </cell>
          <cell r="G14">
            <v>2</v>
          </cell>
          <cell r="AH14">
            <v>88.852997064257295</v>
          </cell>
        </row>
        <row r="15">
          <cell r="B15">
            <v>9</v>
          </cell>
          <cell r="G15">
            <v>4</v>
          </cell>
          <cell r="AH15">
            <v>197.36867118127356</v>
          </cell>
        </row>
        <row r="16">
          <cell r="B16">
            <v>10</v>
          </cell>
          <cell r="G16">
            <v>6</v>
          </cell>
          <cell r="AH16">
            <v>305.58356272614895</v>
          </cell>
        </row>
        <row r="17">
          <cell r="B17">
            <v>11</v>
          </cell>
          <cell r="G17">
            <v>7</v>
          </cell>
          <cell r="AH17">
            <v>336.87015898925665</v>
          </cell>
        </row>
        <row r="18">
          <cell r="B18">
            <v>12</v>
          </cell>
          <cell r="G18">
            <v>3</v>
          </cell>
          <cell r="AH18">
            <v>163.2226341587386</v>
          </cell>
        </row>
        <row r="19">
          <cell r="B19">
            <v>13</v>
          </cell>
          <cell r="G19">
            <v>4</v>
          </cell>
          <cell r="AH19">
            <v>160.0817941718683</v>
          </cell>
        </row>
        <row r="20">
          <cell r="B20">
            <v>14</v>
          </cell>
          <cell r="G20">
            <v>7</v>
          </cell>
          <cell r="AH20">
            <v>344.2771303154729</v>
          </cell>
        </row>
        <row r="21">
          <cell r="B21">
            <v>15</v>
          </cell>
          <cell r="G21">
            <v>4</v>
          </cell>
          <cell r="H21">
            <v>50.533452867065414</v>
          </cell>
          <cell r="I21">
            <v>66.418587569973894</v>
          </cell>
          <cell r="J21">
            <v>38.203708215173293</v>
          </cell>
          <cell r="K21">
            <v>45.189512415603978</v>
          </cell>
          <cell r="L21" t="str">
            <v/>
          </cell>
          <cell r="M21" t="str">
            <v/>
          </cell>
          <cell r="N21" t="str">
            <v/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  <cell r="Y21" t="str">
            <v/>
          </cell>
          <cell r="Z21" t="str">
            <v/>
          </cell>
          <cell r="AA21" t="str">
            <v/>
          </cell>
          <cell r="AB21" t="str">
            <v/>
          </cell>
          <cell r="AC21" t="str">
            <v/>
          </cell>
          <cell r="AD21" t="str">
            <v/>
          </cell>
          <cell r="AE21" t="str">
            <v/>
          </cell>
          <cell r="AH21">
            <v>200.34526106781658</v>
          </cell>
        </row>
        <row r="22">
          <cell r="B22">
            <v>16</v>
          </cell>
          <cell r="G22">
            <v>3</v>
          </cell>
          <cell r="AH22">
            <v>135.34366753571646</v>
          </cell>
        </row>
        <row r="23">
          <cell r="B23">
            <v>17</v>
          </cell>
          <cell r="G23">
            <v>4</v>
          </cell>
          <cell r="AH23">
            <v>208.71221565777995</v>
          </cell>
        </row>
        <row r="24">
          <cell r="B24">
            <v>18</v>
          </cell>
          <cell r="G24">
            <v>6</v>
          </cell>
          <cell r="AH24">
            <v>331.93043139609216</v>
          </cell>
        </row>
        <row r="25">
          <cell r="B25">
            <v>19</v>
          </cell>
          <cell r="G25">
            <v>3</v>
          </cell>
          <cell r="AH25">
            <v>135.67546925020119</v>
          </cell>
        </row>
        <row r="26">
          <cell r="B26">
            <v>20</v>
          </cell>
          <cell r="G26">
            <v>1</v>
          </cell>
          <cell r="AH26">
            <v>34.737395683036105</v>
          </cell>
        </row>
        <row r="27">
          <cell r="B27">
            <v>21</v>
          </cell>
          <cell r="G27">
            <v>4</v>
          </cell>
          <cell r="AH27">
            <v>212.86872409993228</v>
          </cell>
        </row>
        <row r="28">
          <cell r="B28">
            <v>22</v>
          </cell>
          <cell r="G28">
            <v>5</v>
          </cell>
          <cell r="AH28">
            <v>249.17898487507301</v>
          </cell>
        </row>
        <row r="29">
          <cell r="B29">
            <v>23</v>
          </cell>
          <cell r="G29">
            <v>2</v>
          </cell>
          <cell r="AH29">
            <v>89.236519552995134</v>
          </cell>
        </row>
        <row r="30">
          <cell r="B30">
            <v>24</v>
          </cell>
          <cell r="G30">
            <v>0</v>
          </cell>
          <cell r="AH30">
            <v>0</v>
          </cell>
        </row>
        <row r="31">
          <cell r="B31">
            <v>25</v>
          </cell>
          <cell r="G31">
            <v>2</v>
          </cell>
          <cell r="AH31">
            <v>106.01715204650398</v>
          </cell>
        </row>
        <row r="32">
          <cell r="B32">
            <v>26</v>
          </cell>
          <cell r="G32">
            <v>5</v>
          </cell>
          <cell r="AH32">
            <v>237.51203696619552</v>
          </cell>
        </row>
        <row r="33">
          <cell r="B33">
            <v>27</v>
          </cell>
          <cell r="G33">
            <v>1</v>
          </cell>
          <cell r="AH33">
            <v>46.706327450744709</v>
          </cell>
        </row>
        <row r="34">
          <cell r="B34">
            <v>28</v>
          </cell>
          <cell r="G34">
            <v>8</v>
          </cell>
          <cell r="AH34">
            <v>403.50029513025095</v>
          </cell>
        </row>
        <row r="35">
          <cell r="B35">
            <v>29</v>
          </cell>
          <cell r="G35">
            <v>7</v>
          </cell>
          <cell r="AH35">
            <v>366.12189682403096</v>
          </cell>
        </row>
        <row r="36">
          <cell r="B36">
            <v>30</v>
          </cell>
          <cell r="G36">
            <v>9</v>
          </cell>
          <cell r="AH36">
            <v>495.21739483876081</v>
          </cell>
        </row>
      </sheetData>
      <sheetData sheetId="6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amedRange"/>
      <sheetName val="NamedRange2"/>
      <sheetName val="Vlookup"/>
      <sheetName val="Indirect"/>
      <sheetName val="Simulation"/>
      <sheetName val="VaR_Example"/>
    </sheetNames>
    <sheetDataSet>
      <sheetData sheetId="0"/>
      <sheetData sheetId="1">
        <row r="3">
          <cell r="C3">
            <v>2</v>
          </cell>
          <cell r="D3">
            <v>5</v>
          </cell>
          <cell r="E3">
            <v>7</v>
          </cell>
          <cell r="F3">
            <v>2</v>
          </cell>
          <cell r="G3">
            <v>8</v>
          </cell>
          <cell r="H3">
            <v>8</v>
          </cell>
          <cell r="I3">
            <v>8</v>
          </cell>
        </row>
      </sheetData>
      <sheetData sheetId="2">
        <row r="4">
          <cell r="C4" t="str">
            <v>a</v>
          </cell>
          <cell r="D4">
            <v>2</v>
          </cell>
          <cell r="E4">
            <v>3</v>
          </cell>
        </row>
        <row r="5">
          <cell r="C5" t="str">
            <v>b</v>
          </cell>
          <cell r="D5">
            <v>4</v>
          </cell>
          <cell r="E5">
            <v>6</v>
          </cell>
        </row>
        <row r="6">
          <cell r="C6" t="str">
            <v>c</v>
          </cell>
          <cell r="D6">
            <v>6</v>
          </cell>
          <cell r="E6">
            <v>9</v>
          </cell>
        </row>
        <row r="7">
          <cell r="C7" t="str">
            <v>d</v>
          </cell>
          <cell r="D7">
            <v>8</v>
          </cell>
          <cell r="E7">
            <v>12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mi"/>
      <sheetName val="HW3.1.a"/>
      <sheetName val="HW3.1.b"/>
      <sheetName val="HW3.1.c"/>
      <sheetName val="Amortization"/>
      <sheetName val="Duration"/>
      <sheetName val="Dur2"/>
      <sheetName val="Curve0"/>
      <sheetName val="Dur3"/>
      <sheetName val="Bonds_HW1"/>
      <sheetName val="Bonds_HW1 (2)"/>
    </sheetNames>
    <sheetDataSet>
      <sheetData sheetId="0">
        <row r="4">
          <cell r="C4">
            <v>20000000</v>
          </cell>
        </row>
        <row r="6">
          <cell r="F6">
            <v>20</v>
          </cell>
        </row>
        <row r="12">
          <cell r="C12">
            <v>42369</v>
          </cell>
        </row>
        <row r="13">
          <cell r="C13">
            <v>46022</v>
          </cell>
        </row>
      </sheetData>
      <sheetData sheetId="1"/>
      <sheetData sheetId="2"/>
      <sheetData sheetId="3"/>
      <sheetData sheetId="4">
        <row r="3">
          <cell r="F3">
            <v>10.837769560171987</v>
          </cell>
        </row>
      </sheetData>
      <sheetData sheetId="5"/>
      <sheetData sheetId="6">
        <row r="12">
          <cell r="G12">
            <v>0.98760555034319286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ics"/>
      <sheetName val="Nmd Rng"/>
      <sheetName val="Vlookup"/>
      <sheetName val="Data Control &amp; Indirect"/>
      <sheetName val="Example"/>
      <sheetName val="VectorCalcs"/>
      <sheetName val="Data Tables"/>
      <sheetName val="Macros"/>
      <sheetName val="Functions"/>
      <sheetName val="SnapShot"/>
      <sheetName val="Practice1"/>
      <sheetName val="Practice2"/>
      <sheetName val="RExcel"/>
      <sheetName val="Worm"/>
      <sheetName val="Button"/>
      <sheetName val="Data Tables (2)"/>
    </sheetNames>
    <sheetDataSet>
      <sheetData sheetId="0"/>
      <sheetData sheetId="1"/>
      <sheetData sheetId="2">
        <row r="25">
          <cell r="C25" t="str">
            <v>name</v>
          </cell>
          <cell r="D25" t="str">
            <v>index</v>
          </cell>
          <cell r="E25" t="str">
            <v>age</v>
          </cell>
          <cell r="F25" t="str">
            <v>income</v>
          </cell>
          <cell r="G25" t="str">
            <v>height</v>
          </cell>
        </row>
        <row r="26">
          <cell r="C26" t="str">
            <v>alan</v>
          </cell>
          <cell r="D26">
            <v>1</v>
          </cell>
          <cell r="E26">
            <v>45</v>
          </cell>
          <cell r="F26">
            <v>35277</v>
          </cell>
          <cell r="G26">
            <v>7</v>
          </cell>
        </row>
        <row r="27">
          <cell r="C27" t="str">
            <v>bob</v>
          </cell>
          <cell r="D27">
            <v>2</v>
          </cell>
          <cell r="E27">
            <v>47</v>
          </cell>
          <cell r="F27">
            <v>94403</v>
          </cell>
          <cell r="G27">
            <v>8</v>
          </cell>
        </row>
        <row r="28">
          <cell r="C28" t="str">
            <v>chuck</v>
          </cell>
          <cell r="D28">
            <v>3</v>
          </cell>
          <cell r="E28">
            <v>13</v>
          </cell>
          <cell r="F28">
            <v>40917</v>
          </cell>
          <cell r="G28">
            <v>8</v>
          </cell>
        </row>
        <row r="29">
          <cell r="C29" t="str">
            <v>dave</v>
          </cell>
          <cell r="D29">
            <v>4</v>
          </cell>
          <cell r="E29">
            <v>25</v>
          </cell>
          <cell r="F29">
            <v>140651</v>
          </cell>
          <cell r="G29">
            <v>6</v>
          </cell>
        </row>
        <row r="30">
          <cell r="C30" t="str">
            <v>ed</v>
          </cell>
          <cell r="D30">
            <v>5</v>
          </cell>
          <cell r="E30">
            <v>63</v>
          </cell>
          <cell r="F30">
            <v>87893</v>
          </cell>
          <cell r="G30">
            <v>6</v>
          </cell>
        </row>
        <row r="31">
          <cell r="C31" t="str">
            <v>fred</v>
          </cell>
          <cell r="D31">
            <v>6</v>
          </cell>
          <cell r="E31">
            <v>87</v>
          </cell>
          <cell r="F31">
            <v>85993</v>
          </cell>
          <cell r="G31">
            <v>8</v>
          </cell>
        </row>
        <row r="32">
          <cell r="C32" t="str">
            <v>greg</v>
          </cell>
          <cell r="D32">
            <v>7</v>
          </cell>
          <cell r="E32">
            <v>56</v>
          </cell>
          <cell r="F32">
            <v>133129</v>
          </cell>
          <cell r="G32">
            <v>7</v>
          </cell>
        </row>
      </sheetData>
      <sheetData sheetId="3"/>
      <sheetData sheetId="4">
        <row r="3">
          <cell r="B3">
            <v>5</v>
          </cell>
        </row>
      </sheetData>
      <sheetData sheetId="5">
        <row r="4">
          <cell r="D4">
            <v>1</v>
          </cell>
          <cell r="E4">
            <v>3</v>
          </cell>
        </row>
        <row r="5">
          <cell r="D5">
            <v>2</v>
          </cell>
          <cell r="E5">
            <v>3</v>
          </cell>
        </row>
        <row r="6">
          <cell r="D6">
            <v>3</v>
          </cell>
          <cell r="E6">
            <v>3</v>
          </cell>
        </row>
        <row r="7">
          <cell r="D7">
            <v>4</v>
          </cell>
          <cell r="E7">
            <v>3</v>
          </cell>
        </row>
        <row r="8">
          <cell r="D8">
            <v>5</v>
          </cell>
          <cell r="E8">
            <v>3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</sheetData>
      <sheetData sheetId="1">
        <row r="3">
          <cell r="F3">
            <v>1.385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  <row r="5">
          <cell r="H5">
            <v>24</v>
          </cell>
        </row>
        <row r="6">
          <cell r="H6">
            <v>36</v>
          </cell>
        </row>
        <row r="7">
          <cell r="H7">
            <v>36</v>
          </cell>
        </row>
        <row r="8">
          <cell r="H8">
            <v>36</v>
          </cell>
        </row>
        <row r="9">
          <cell r="H9">
            <v>36</v>
          </cell>
        </row>
        <row r="10">
          <cell r="H10">
            <v>48</v>
          </cell>
        </row>
        <row r="11">
          <cell r="H11">
            <v>48</v>
          </cell>
        </row>
        <row r="12">
          <cell r="H12">
            <v>36</v>
          </cell>
        </row>
        <row r="13">
          <cell r="H13">
            <v>36</v>
          </cell>
        </row>
        <row r="14">
          <cell r="H14">
            <v>24</v>
          </cell>
        </row>
        <row r="15">
          <cell r="H15">
            <v>24</v>
          </cell>
        </row>
        <row r="16">
          <cell r="H16">
            <v>48</v>
          </cell>
        </row>
        <row r="17">
          <cell r="H17">
            <v>48</v>
          </cell>
        </row>
        <row r="18">
          <cell r="H18">
            <v>60</v>
          </cell>
        </row>
        <row r="19">
          <cell r="H19">
            <v>60</v>
          </cell>
        </row>
        <row r="20">
          <cell r="H20">
            <v>24</v>
          </cell>
        </row>
        <row r="21">
          <cell r="H21">
            <v>24</v>
          </cell>
        </row>
        <row r="22">
          <cell r="H22">
            <v>36</v>
          </cell>
        </row>
        <row r="23">
          <cell r="H23">
            <v>36</v>
          </cell>
        </row>
      </sheetData>
      <sheetData sheetId="12">
        <row r="4">
          <cell r="E4">
            <v>5.0000000000000001E-3</v>
          </cell>
          <cell r="F4">
            <v>1108.015256318924</v>
          </cell>
        </row>
      </sheetData>
      <sheetData sheetId="13"/>
      <sheetData sheetId="14"/>
      <sheetData sheetId="15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F6">
            <v>14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7_BOPM3"/>
      <sheetName val="O1_Intro"/>
    </sheetNames>
    <sheetDataSet>
      <sheetData sheetId="0" refreshError="1"/>
      <sheetData sheetId="1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1_Intro"/>
      <sheetName val="O2_Uses"/>
      <sheetName val="O3_Greeks"/>
      <sheetName val="O4_RiskNeutrality"/>
      <sheetName val="O5_BOPM1"/>
      <sheetName val="O6_BOPM2"/>
      <sheetName val="O7_BOPM3"/>
      <sheetName val="O8_BlackScholes"/>
      <sheetName val="Futures"/>
      <sheetName val="Hedging"/>
      <sheetName val="Remember"/>
    </sheetNames>
    <sheetDataSet>
      <sheetData sheetId="0">
        <row r="15">
          <cell r="C15">
            <v>40</v>
          </cell>
          <cell r="D15">
            <v>50</v>
          </cell>
          <cell r="E15">
            <v>0</v>
          </cell>
          <cell r="F15">
            <v>5</v>
          </cell>
        </row>
        <row r="16">
          <cell r="C16">
            <v>45</v>
          </cell>
          <cell r="D16">
            <v>50</v>
          </cell>
          <cell r="E16">
            <v>0</v>
          </cell>
          <cell r="F16">
            <v>5</v>
          </cell>
        </row>
        <row r="17">
          <cell r="C17">
            <v>50</v>
          </cell>
          <cell r="D17">
            <v>50</v>
          </cell>
          <cell r="E17">
            <v>0</v>
          </cell>
          <cell r="F17">
            <v>5</v>
          </cell>
        </row>
        <row r="18">
          <cell r="C18">
            <v>55</v>
          </cell>
          <cell r="D18">
            <v>50</v>
          </cell>
          <cell r="E18">
            <v>5</v>
          </cell>
          <cell r="F18">
            <v>5</v>
          </cell>
        </row>
        <row r="19">
          <cell r="C19">
            <v>60</v>
          </cell>
          <cell r="D19">
            <v>50</v>
          </cell>
          <cell r="E19">
            <v>10</v>
          </cell>
          <cell r="F19">
            <v>5</v>
          </cell>
        </row>
        <row r="20">
          <cell r="C20">
            <v>65</v>
          </cell>
          <cell r="D20">
            <v>50</v>
          </cell>
          <cell r="E20">
            <v>15</v>
          </cell>
          <cell r="F20">
            <v>5</v>
          </cell>
        </row>
      </sheetData>
      <sheetData sheetId="1"/>
      <sheetData sheetId="2"/>
      <sheetData sheetId="3"/>
      <sheetData sheetId="4"/>
      <sheetData sheetId="5"/>
      <sheetData sheetId="6">
        <row r="6">
          <cell r="C6">
            <v>2.1837080457267475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2"/>
    </sheetNames>
    <sheetDataSet>
      <sheetData sheetId="0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Q1"/>
      <sheetName val="Q2"/>
      <sheetName val="Q4"/>
      <sheetName val="Q5"/>
      <sheetName val="Q6"/>
      <sheetName val="Q7"/>
      <sheetName val="A1_1"/>
      <sheetName val="A1_2"/>
      <sheetName val="A1_3"/>
      <sheetName val="A2"/>
      <sheetName val="A4_1a"/>
      <sheetName val="A4_1b"/>
      <sheetName val="A5"/>
      <sheetName val="A6"/>
      <sheetName val="TestBan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10"/>
      <sheetData sheetId="11"/>
      <sheetData sheetId="12"/>
      <sheetData sheetId="13"/>
      <sheetData sheetId="14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Q1"/>
      <sheetName val="Q2"/>
      <sheetName val="Q4"/>
      <sheetName val="Q5"/>
      <sheetName val="Q6"/>
      <sheetName val="Q7"/>
      <sheetName val="A1_1"/>
      <sheetName val="A1_2"/>
      <sheetName val="A1_3"/>
      <sheetName val="A2"/>
      <sheetName val="A4_1a"/>
      <sheetName val="A4_1b"/>
      <sheetName val="A5"/>
      <sheetName val="A6"/>
      <sheetName val="TestBan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5.0000000000000001E-3</v>
          </cell>
          <cell r="G4">
            <v>1.1000000000000001E-3</v>
          </cell>
          <cell r="H4">
            <v>3.85E-2</v>
          </cell>
        </row>
        <row r="5">
          <cell r="F5">
            <v>1.15E-2</v>
          </cell>
          <cell r="G5">
            <v>-7.0000000000000001E-3</v>
          </cell>
          <cell r="H5">
            <v>-1.2999999999999999E-3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bjectives"/>
      <sheetName val="Little Th's"/>
      <sheetName val="AutoCalc"/>
      <sheetName val="VlkUp &amp; NmdRng"/>
      <sheetName val="Nmd Rng as Vector"/>
      <sheetName val="Solver"/>
      <sheetName val="Data Tables"/>
      <sheetName val="BB"/>
      <sheetName val="Filter"/>
      <sheetName val="SamplePivotData"/>
      <sheetName val="Macros"/>
      <sheetName val="Functions"/>
      <sheetName val="Button"/>
      <sheetName val="worm"/>
      <sheetName val="DReader"/>
      <sheetName val="SnapShot"/>
      <sheetName val="ReadRange"/>
    </sheetNames>
    <sheetDataSet>
      <sheetData sheetId="0" refreshError="1"/>
      <sheetData sheetId="1" refreshError="1"/>
      <sheetData sheetId="2" refreshError="1"/>
      <sheetData sheetId="3">
        <row r="11">
          <cell r="K11">
            <v>0.5</v>
          </cell>
        </row>
        <row r="14">
          <cell r="B14">
            <v>0.1</v>
          </cell>
          <cell r="C14">
            <v>0.05</v>
          </cell>
          <cell r="D14">
            <v>-1.6448536269514726</v>
          </cell>
          <cell r="F14">
            <v>0.1</v>
          </cell>
          <cell r="G14">
            <v>2.0000000000000004E-2</v>
          </cell>
          <cell r="H14">
            <v>-2.0537489106318225</v>
          </cell>
        </row>
        <row r="15">
          <cell r="B15">
            <v>0.2</v>
          </cell>
          <cell r="C15">
            <v>0.2</v>
          </cell>
          <cell r="D15">
            <v>-0.84162123357291452</v>
          </cell>
          <cell r="F15">
            <v>0.2</v>
          </cell>
          <cell r="G15">
            <v>8.0000000000000016E-2</v>
          </cell>
          <cell r="H15">
            <v>-1.4050715603096353</v>
          </cell>
        </row>
        <row r="16">
          <cell r="B16">
            <v>0.3</v>
          </cell>
          <cell r="C16">
            <v>0.38750000000000007</v>
          </cell>
          <cell r="D16">
            <v>-0.2858408748811655</v>
          </cell>
          <cell r="F16">
            <v>0.3</v>
          </cell>
          <cell r="G16">
            <v>0.18</v>
          </cell>
          <cell r="H16">
            <v>-0.91536508784281501</v>
          </cell>
        </row>
        <row r="17">
          <cell r="B17">
            <v>0.4</v>
          </cell>
          <cell r="C17">
            <v>0.55000000000000004</v>
          </cell>
          <cell r="D17">
            <v>0.12566134685507416</v>
          </cell>
          <cell r="F17">
            <v>0.4</v>
          </cell>
          <cell r="G17">
            <v>0.32000000000000006</v>
          </cell>
          <cell r="H17">
            <v>-0.46769879911450818</v>
          </cell>
        </row>
        <row r="18">
          <cell r="B18">
            <v>0.5</v>
          </cell>
          <cell r="C18">
            <v>0.6875</v>
          </cell>
          <cell r="D18">
            <v>0.48877641111466941</v>
          </cell>
          <cell r="F18">
            <v>0.5</v>
          </cell>
          <cell r="G18">
            <v>0.5</v>
          </cell>
          <cell r="H18">
            <v>0</v>
          </cell>
        </row>
        <row r="19">
          <cell r="B19">
            <v>0.6</v>
          </cell>
          <cell r="C19">
            <v>0.8</v>
          </cell>
          <cell r="D19">
            <v>0.84162123357291474</v>
          </cell>
          <cell r="F19">
            <v>0.6</v>
          </cell>
          <cell r="G19">
            <v>0.67999999999999994</v>
          </cell>
          <cell r="H19">
            <v>0.46769879911450818</v>
          </cell>
        </row>
        <row r="20">
          <cell r="B20">
            <v>0.7</v>
          </cell>
          <cell r="C20">
            <v>0.88749999999999996</v>
          </cell>
          <cell r="D20">
            <v>1.213339622488518</v>
          </cell>
          <cell r="F20">
            <v>0.7</v>
          </cell>
          <cell r="G20">
            <v>0.82</v>
          </cell>
          <cell r="H20">
            <v>0.91536508784281256</v>
          </cell>
        </row>
        <row r="21">
          <cell r="B21">
            <v>0.8</v>
          </cell>
          <cell r="C21">
            <v>0.95</v>
          </cell>
          <cell r="D21">
            <v>1.6448536269514715</v>
          </cell>
          <cell r="F21">
            <v>0.8</v>
          </cell>
          <cell r="G21">
            <v>0.92</v>
          </cell>
          <cell r="H21">
            <v>1.4050715603096329</v>
          </cell>
        </row>
        <row r="22">
          <cell r="B22">
            <v>0.9</v>
          </cell>
          <cell r="C22">
            <v>0.98750000000000004</v>
          </cell>
          <cell r="D22">
            <v>2.2414027276049464</v>
          </cell>
          <cell r="F22">
            <v>0.9</v>
          </cell>
          <cell r="G22">
            <v>0.98</v>
          </cell>
          <cell r="H22">
            <v>2.0537489106318221</v>
          </cell>
        </row>
        <row r="23">
          <cell r="B23">
            <v>1</v>
          </cell>
          <cell r="C23">
            <v>1</v>
          </cell>
          <cell r="D23" t="e">
            <v>#NUM!</v>
          </cell>
          <cell r="F23">
            <v>1</v>
          </cell>
          <cell r="G23">
            <v>1</v>
          </cell>
          <cell r="H23" t="e">
            <v>#NUM!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0B46op8AajwqfMndmQ0ZsVzZaVFk" TargetMode="External"/><Relationship Id="rId2" Type="http://schemas.openxmlformats.org/officeDocument/2006/relationships/hyperlink" Target="https://drive.google.com/open?id=0B46op8AajwqfMndmQ0ZsVzZaVFk" TargetMode="External"/><Relationship Id="rId1" Type="http://schemas.openxmlformats.org/officeDocument/2006/relationships/hyperlink" Target="http://www.investopedia.com/exam-guide/cfa-level-1/derivatives/european-versus-american-options-moneyness.asp" TargetMode="External"/><Relationship Id="rId4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open?id=0B46op8AajwqfaExYQ0daSlRfX0k" TargetMode="External"/><Relationship Id="rId1" Type="http://schemas.openxmlformats.org/officeDocument/2006/relationships/hyperlink" Target="https://drive.google.com/open?id=0B46op8AajwqfaExYQ0daSlRfX0k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alphaquery.com/stock/MSFT/volatility-option-statistics/10-day/historical-volatility" TargetMode="External"/><Relationship Id="rId2" Type="http://schemas.openxmlformats.org/officeDocument/2006/relationships/hyperlink" Target="https://www.alphaquery.com/stock/MSFT/volatility-option-statistics/10-day/historical-volatility" TargetMode="External"/><Relationship Id="rId1" Type="http://schemas.openxmlformats.org/officeDocument/2006/relationships/hyperlink" Target="https://www.marketwatch.com/investing/stock/MSFT/options" TargetMode="External"/><Relationship Id="rId4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file/d/11neEGe2HAJPVg9ACYx_fXDrZXASgtDvM/view?usp=sharing" TargetMode="External"/><Relationship Id="rId2" Type="http://schemas.openxmlformats.org/officeDocument/2006/relationships/hyperlink" Target="https://drive.google.com/file/d/11mhhzp6SFb2a5mctRYsH3ObqrFdgH-Ll/view?usp=sharing" TargetMode="External"/><Relationship Id="rId1" Type="http://schemas.openxmlformats.org/officeDocument/2006/relationships/hyperlink" Target="https://drive.google.com/file/d/11nPgBypfEkh3zy3534DATtkXtXEa_56h/view?usp=sharing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nvestopedia.com/articles/optioninvestor/02/120602.asp" TargetMode="External"/><Relationship Id="rId2" Type="http://schemas.openxmlformats.org/officeDocument/2006/relationships/hyperlink" Target="http://www.investopedia.com/articles/optioninvestor/04/121604.asp" TargetMode="External"/><Relationship Id="rId1" Type="http://schemas.openxmlformats.org/officeDocument/2006/relationships/hyperlink" Target="http://www.investopedia.com/university/option-greeks/" TargetMode="External"/><Relationship Id="rId6" Type="http://schemas.openxmlformats.org/officeDocument/2006/relationships/drawing" Target="../drawings/drawing4.xml"/><Relationship Id="rId5" Type="http://schemas.openxmlformats.org/officeDocument/2006/relationships/hyperlink" Target="https://drive.google.com/open?id=0B46op8AajwqfZE13aUJHNDFRQTQ" TargetMode="External"/><Relationship Id="rId4" Type="http://schemas.openxmlformats.org/officeDocument/2006/relationships/hyperlink" Target="https://drive.google.com/open?id=0B46op8AajwqfZE13aUJHNDFRQTQ" TargetMode="Externa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s://drive.google.com/file/d/14HGiqKIWY4lkboRLqS-hRtSv00XBkqdx/view?usp=sharing" TargetMode="External"/><Relationship Id="rId1" Type="http://schemas.openxmlformats.org/officeDocument/2006/relationships/hyperlink" Target="https://drive.google.com/file/d/14JS5QDm4TfthKuA5NgFZMj04UZmtzcL8/view?usp=sharing" TargetMode="Externa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hyperlink" Target="https://drive.google.com/open?id=1SiufB7SOx-P1w6RBwn9ui3OFBEydin54" TargetMode="External"/><Relationship Id="rId13" Type="http://schemas.openxmlformats.org/officeDocument/2006/relationships/drawing" Target="../drawings/drawing6.xml"/><Relationship Id="rId3" Type="http://schemas.openxmlformats.org/officeDocument/2006/relationships/hyperlink" Target="https://drive.google.com/open?id=1t1BhA9G3iWu-klbQKsiBAVVbH43EG-uu" TargetMode="External"/><Relationship Id="rId7" Type="http://schemas.openxmlformats.org/officeDocument/2006/relationships/hyperlink" Target="https://drive.google.com/open?id=1vEnfSl0e6-YsnZVUw4mIb-x4CpuztsYx" TargetMode="External"/><Relationship Id="rId12" Type="http://schemas.openxmlformats.org/officeDocument/2006/relationships/hyperlink" Target="https://drive.google.com/open?id=1vEnfSl0e6-YsnZVUw4mIb-x4CpuztsYx" TargetMode="External"/><Relationship Id="rId2" Type="http://schemas.openxmlformats.org/officeDocument/2006/relationships/hyperlink" Target="https://drive.google.com/open?id=19vH310Gp6gTWVQaEet8O09dTXdzV5TBZ" TargetMode="External"/><Relationship Id="rId1" Type="http://schemas.openxmlformats.org/officeDocument/2006/relationships/hyperlink" Target="https://drive.google.com/open?id=192wTldrXkyxAWRmnUm2ldXuCZgzLri4y" TargetMode="External"/><Relationship Id="rId6" Type="http://schemas.openxmlformats.org/officeDocument/2006/relationships/hyperlink" Target="https://drive.google.com/open?id=1t1BhA9G3iWu-klbQKsiBAVVbH43EG-uu" TargetMode="External"/><Relationship Id="rId11" Type="http://schemas.openxmlformats.org/officeDocument/2006/relationships/hyperlink" Target="https://drive.google.com/open?id=1SiufB7SOx-P1w6RBwn9ui3OFBEydin54" TargetMode="External"/><Relationship Id="rId5" Type="http://schemas.openxmlformats.org/officeDocument/2006/relationships/hyperlink" Target="https://drive.google.com/open?id=19vH310Gp6gTWVQaEet8O09dTXdzV5TBZ" TargetMode="External"/><Relationship Id="rId10" Type="http://schemas.openxmlformats.org/officeDocument/2006/relationships/hyperlink" Target="https://drive.google.com/open?id=11u39_Oq7aiLFQZ5dEuYdJLrgRDN1Y9G-" TargetMode="External"/><Relationship Id="rId4" Type="http://schemas.openxmlformats.org/officeDocument/2006/relationships/hyperlink" Target="https://drive.google.com/open?id=192wTldrXkyxAWRmnUm2ldXuCZgzLri4y" TargetMode="External"/><Relationship Id="rId9" Type="http://schemas.openxmlformats.org/officeDocument/2006/relationships/hyperlink" Target="https://drive.google.com/open?id=11u39_Oq7aiLFQZ5dEuYdJLrgRDN1Y9G-" TargetMode="Externa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1YersfsPmfGlU_fkqxcKhSuD7aVcvn18" TargetMode="Externa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hyperlink" Target="https://drive.google.com/open?id=11YersfsPmfGlU_fkqxcKhSuD7aVcvn18" TargetMode="Externa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hyperlink" Target="https://docs.google.com/spreadsheets/d/15HbaHZRUZfi_dU01ZFoMWmPUKZH3YDua/edit?usp=sharing&amp;ouid=116641273197698817700&amp;rtpof=true&amp;sd=true" TargetMode="External"/><Relationship Id="rId1" Type="http://schemas.openxmlformats.org/officeDocument/2006/relationships/hyperlink" Target="https://docs.google.com/spreadsheets/d/15HgFKRkmc_MD_ldS15fDDl70fTESBUzp/edit?usp=sharing&amp;ouid=116641273197698817700&amp;rtpof=true&amp;sd=true" TargetMode="Externa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drive.google.com/open?id=14JVP5lyXyKaU0rt6X4qX_M_SaHxVofIR&amp;authuser=davethemovie%40gmail.com&amp;usp=drive_fs" TargetMode="External"/><Relationship Id="rId1" Type="http://schemas.openxmlformats.org/officeDocument/2006/relationships/hyperlink" Target="https://www.marketwatch.com/investing/stock/MSFT/options" TargetMode="Externa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hyperlink" Target="https://www.federalreserve.gov/supervisionreg/ccar-2021.htm" TargetMode="External"/><Relationship Id="rId1" Type="http://schemas.openxmlformats.org/officeDocument/2006/relationships/hyperlink" Target="https://www.federalreserve.gov/publications/stress-test-scenarios-february-2021.htm" TargetMode="External"/><Relationship Id="rId4" Type="http://schemas.openxmlformats.org/officeDocument/2006/relationships/comments" Target="../comments1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w73NDPFmd151lH2Y35C_yAmejSfhva3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50EC8-BF96-0E4B-9EC6-41878EF27847}">
  <sheetPr codeName="Sheet1"/>
  <dimension ref="B2:B6"/>
  <sheetViews>
    <sheetView tabSelected="1"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435</v>
      </c>
    </row>
    <row r="3" spans="2:2" x14ac:dyDescent="0.3">
      <c r="B3" s="1" t="s">
        <v>5</v>
      </c>
    </row>
    <row r="4" spans="2:2" x14ac:dyDescent="0.3">
      <c r="B4" s="1" t="s">
        <v>6</v>
      </c>
    </row>
    <row r="5" spans="2:2" x14ac:dyDescent="0.3">
      <c r="B5" s="1" t="s">
        <v>8</v>
      </c>
    </row>
    <row r="6" spans="2:2" x14ac:dyDescent="0.3">
      <c r="B6" s="1" t="s">
        <v>440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36BDA-4453-EA45-899B-AAD7E54F6F85}">
  <sheetPr codeName="Sheet2"/>
  <dimension ref="B2:C11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437</v>
      </c>
    </row>
    <row r="4" spans="2:3" x14ac:dyDescent="0.3">
      <c r="B4" s="1" t="s">
        <v>5</v>
      </c>
    </row>
    <row r="5" spans="2:3" x14ac:dyDescent="0.3">
      <c r="C5" s="1" t="s">
        <v>438</v>
      </c>
    </row>
    <row r="6" spans="2:3" x14ac:dyDescent="0.3">
      <c r="C6" s="1" t="s">
        <v>439</v>
      </c>
    </row>
    <row r="8" spans="2:3" x14ac:dyDescent="0.3">
      <c r="B8" s="1" t="s">
        <v>440</v>
      </c>
    </row>
    <row r="9" spans="2:3" x14ac:dyDescent="0.3">
      <c r="C9" s="1" t="s">
        <v>441</v>
      </c>
    </row>
    <row r="11" spans="2:3" x14ac:dyDescent="0.3">
      <c r="B11" s="1" t="s">
        <v>436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23F8D-8689-4742-8F6B-FE7413053ABF}">
  <sheetPr codeName="Sheet3">
    <tabColor rgb="FF002060"/>
  </sheetPr>
  <dimension ref="A1:A2"/>
  <sheetViews>
    <sheetView workbookViewId="0"/>
  </sheetViews>
  <sheetFormatPr baseColWidth="10" defaultColWidth="8.83203125" defaultRowHeight="26" x14ac:dyDescent="0.3"/>
  <cols>
    <col min="1" max="16384" width="8.83203125" style="4"/>
  </cols>
  <sheetData>
    <row r="1" spans="1:1" x14ac:dyDescent="0.3">
      <c r="A1" s="4" t="s">
        <v>456</v>
      </c>
    </row>
    <row r="2" spans="1:1" x14ac:dyDescent="0.3">
      <c r="A2" s="4" t="s">
        <v>435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1AE77-5B7B-4840-A844-0184F00D8EDB}">
  <sheetPr codeName="Sheet33">
    <tabColor rgb="FFFF0000"/>
  </sheetPr>
  <dimension ref="A1:C13"/>
  <sheetViews>
    <sheetView workbookViewId="0"/>
  </sheetViews>
  <sheetFormatPr baseColWidth="10" defaultColWidth="8.83203125" defaultRowHeight="26" x14ac:dyDescent="0.3"/>
  <cols>
    <col min="1" max="16384" width="8.83203125" style="4"/>
  </cols>
  <sheetData>
    <row r="1" spans="1:3" x14ac:dyDescent="0.3">
      <c r="A1" s="4" t="s">
        <v>22</v>
      </c>
    </row>
    <row r="3" spans="1:3" x14ac:dyDescent="0.3">
      <c r="B3" s="4" t="s">
        <v>21</v>
      </c>
    </row>
    <row r="4" spans="1:3" x14ac:dyDescent="0.3">
      <c r="C4" s="4" t="s">
        <v>20</v>
      </c>
    </row>
    <row r="5" spans="1:3" x14ac:dyDescent="0.3">
      <c r="C5" s="4" t="s">
        <v>19</v>
      </c>
    </row>
    <row r="7" spans="1:3" x14ac:dyDescent="0.3">
      <c r="B7" s="4" t="s">
        <v>18</v>
      </c>
    </row>
    <row r="8" spans="1:3" x14ac:dyDescent="0.3">
      <c r="C8" s="4" t="s">
        <v>17</v>
      </c>
    </row>
    <row r="9" spans="1:3" x14ac:dyDescent="0.3">
      <c r="C9" s="4" t="s">
        <v>16</v>
      </c>
    </row>
    <row r="10" spans="1:3" x14ac:dyDescent="0.3">
      <c r="C10" s="4" t="s">
        <v>15</v>
      </c>
    </row>
    <row r="11" spans="1:3" x14ac:dyDescent="0.3">
      <c r="C11" s="4" t="s">
        <v>14</v>
      </c>
    </row>
    <row r="12" spans="1:3" x14ac:dyDescent="0.3">
      <c r="C12" s="4" t="s">
        <v>13</v>
      </c>
    </row>
    <row r="13" spans="1:3" x14ac:dyDescent="0.3">
      <c r="C13" s="4" t="s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85E53-20D9-EC47-B974-DDD83AD7CEB2}">
  <sheetPr codeName="Sheet32">
    <tabColor rgb="FFFF0000"/>
  </sheetPr>
  <dimension ref="A1:C7"/>
  <sheetViews>
    <sheetView workbookViewId="0"/>
  </sheetViews>
  <sheetFormatPr baseColWidth="10" defaultColWidth="8.83203125" defaultRowHeight="26" x14ac:dyDescent="0.3"/>
  <cols>
    <col min="1" max="16384" width="8.83203125" style="4"/>
  </cols>
  <sheetData>
    <row r="1" spans="1:3" x14ac:dyDescent="0.3">
      <c r="A1" s="4" t="s">
        <v>22</v>
      </c>
    </row>
    <row r="3" spans="1:3" x14ac:dyDescent="0.3">
      <c r="B3" s="4" t="s">
        <v>12</v>
      </c>
    </row>
    <row r="4" spans="1:3" x14ac:dyDescent="0.3">
      <c r="C4" s="4" t="s">
        <v>342</v>
      </c>
    </row>
    <row r="5" spans="1:3" x14ac:dyDescent="0.3">
      <c r="C5" s="4" t="s">
        <v>11</v>
      </c>
    </row>
    <row r="6" spans="1:3" x14ac:dyDescent="0.3">
      <c r="C6" s="4" t="s">
        <v>10</v>
      </c>
    </row>
    <row r="7" spans="1:3" x14ac:dyDescent="0.3">
      <c r="C7" s="4" t="s">
        <v>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DE615-D63B-1D48-A08C-2AA63C44EC96}">
  <sheetPr codeName="Sheet4">
    <tabColor rgb="FF002060"/>
  </sheetPr>
  <dimension ref="A1:A6"/>
  <sheetViews>
    <sheetView workbookViewId="0"/>
  </sheetViews>
  <sheetFormatPr baseColWidth="10" defaultRowHeight="26" x14ac:dyDescent="0.3"/>
  <cols>
    <col min="1" max="1" width="19.83203125" style="1" bestFit="1" customWidth="1"/>
    <col min="2" max="16384" width="10.83203125" style="1"/>
  </cols>
  <sheetData>
    <row r="1" spans="1:1" x14ac:dyDescent="0.3">
      <c r="A1" s="1" t="s">
        <v>343</v>
      </c>
    </row>
    <row r="2" spans="1:1" x14ac:dyDescent="0.3">
      <c r="A2" s="1" t="s">
        <v>344</v>
      </c>
    </row>
    <row r="3" spans="1:1" x14ac:dyDescent="0.3">
      <c r="A3" s="1" t="s">
        <v>345</v>
      </c>
    </row>
    <row r="4" spans="1:1" x14ac:dyDescent="0.3">
      <c r="A4" s="1" t="s">
        <v>346</v>
      </c>
    </row>
    <row r="5" spans="1:1" x14ac:dyDescent="0.3">
      <c r="A5" s="1" t="s">
        <v>347</v>
      </c>
    </row>
    <row r="6" spans="1:1" x14ac:dyDescent="0.3">
      <c r="A6" s="1" t="s">
        <v>348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47972-C8C4-8A49-BD85-10039203D5CE}">
  <sheetPr codeName="Sheet5">
    <tabColor rgb="FFFF0000"/>
  </sheetPr>
  <dimension ref="A1:G33"/>
  <sheetViews>
    <sheetView zoomScale="80" zoomScaleNormal="80" workbookViewId="0"/>
  </sheetViews>
  <sheetFormatPr baseColWidth="10" defaultColWidth="10.83203125" defaultRowHeight="24" x14ac:dyDescent="0.3"/>
  <cols>
    <col min="1" max="4" width="10.83203125" style="20"/>
    <col min="5" max="5" width="14.6640625" style="20" bestFit="1" customWidth="1"/>
    <col min="6" max="6" width="25.33203125" style="20" bestFit="1" customWidth="1"/>
    <col min="7" max="7" width="13.83203125" style="20" bestFit="1" customWidth="1"/>
    <col min="8" max="16384" width="10.83203125" style="20"/>
  </cols>
  <sheetData>
    <row r="1" spans="1:7" x14ac:dyDescent="0.3">
      <c r="A1" s="18" t="s">
        <v>1</v>
      </c>
      <c r="B1" s="19" t="s">
        <v>98</v>
      </c>
    </row>
    <row r="2" spans="1:7" x14ac:dyDescent="0.3">
      <c r="B2" s="20" t="s">
        <v>99</v>
      </c>
    </row>
    <row r="3" spans="1:7" x14ac:dyDescent="0.3">
      <c r="B3" s="20" t="s">
        <v>100</v>
      </c>
    </row>
    <row r="4" spans="1:7" x14ac:dyDescent="0.3">
      <c r="B4" s="20" t="s">
        <v>101</v>
      </c>
    </row>
    <row r="5" spans="1:7" x14ac:dyDescent="0.3">
      <c r="B5" s="20" t="s">
        <v>102</v>
      </c>
    </row>
    <row r="7" spans="1:7" x14ac:dyDescent="0.3">
      <c r="B7" s="20" t="s">
        <v>103</v>
      </c>
    </row>
    <row r="8" spans="1:7" x14ac:dyDescent="0.3">
      <c r="B8" s="20" t="s">
        <v>104</v>
      </c>
    </row>
    <row r="9" spans="1:7" x14ac:dyDescent="0.3">
      <c r="B9" s="21" t="s">
        <v>105</v>
      </c>
    </row>
    <row r="11" spans="1:7" x14ac:dyDescent="0.3">
      <c r="B11" s="20" t="s">
        <v>106</v>
      </c>
    </row>
    <row r="13" spans="1:7" s="22" customFormat="1" x14ac:dyDescent="0.3">
      <c r="B13" s="22" t="s">
        <v>107</v>
      </c>
      <c r="C13" s="22" t="s">
        <v>108</v>
      </c>
      <c r="D13" s="22" t="s">
        <v>109</v>
      </c>
      <c r="E13" s="22" t="s">
        <v>110</v>
      </c>
      <c r="F13" s="22" t="s">
        <v>111</v>
      </c>
      <c r="G13" s="22" t="s">
        <v>112</v>
      </c>
    </row>
    <row r="14" spans="1:7" x14ac:dyDescent="0.3">
      <c r="B14" s="20">
        <v>1</v>
      </c>
      <c r="C14" s="20">
        <v>40</v>
      </c>
      <c r="D14" s="20">
        <v>50</v>
      </c>
      <c r="E14" s="20">
        <v>0</v>
      </c>
      <c r="F14" s="20">
        <v>5</v>
      </c>
      <c r="G14" s="20">
        <f>E14-F14</f>
        <v>-5</v>
      </c>
    </row>
    <row r="15" spans="1:7" x14ac:dyDescent="0.3">
      <c r="B15" s="20">
        <v>2</v>
      </c>
      <c r="C15" s="20">
        <v>45</v>
      </c>
      <c r="D15" s="20">
        <v>50</v>
      </c>
      <c r="E15" s="20">
        <v>0</v>
      </c>
      <c r="F15" s="20">
        <v>5</v>
      </c>
      <c r="G15" s="20">
        <f t="shared" ref="G15:G19" si="0">E15-F15</f>
        <v>-5</v>
      </c>
    </row>
    <row r="16" spans="1:7" x14ac:dyDescent="0.3">
      <c r="B16" s="20">
        <v>3</v>
      </c>
      <c r="C16" s="20">
        <v>50</v>
      </c>
      <c r="D16" s="20">
        <v>50</v>
      </c>
      <c r="E16" s="20">
        <v>0</v>
      </c>
      <c r="F16" s="20">
        <v>5</v>
      </c>
      <c r="G16" s="20">
        <f t="shared" si="0"/>
        <v>-5</v>
      </c>
    </row>
    <row r="17" spans="2:7" x14ac:dyDescent="0.3">
      <c r="B17" s="20">
        <v>4</v>
      </c>
      <c r="C17" s="20">
        <v>55</v>
      </c>
      <c r="D17" s="20">
        <v>50</v>
      </c>
      <c r="E17" s="20">
        <v>5</v>
      </c>
      <c r="F17" s="20">
        <v>5</v>
      </c>
      <c r="G17" s="20">
        <f t="shared" si="0"/>
        <v>0</v>
      </c>
    </row>
    <row r="18" spans="2:7" x14ac:dyDescent="0.3">
      <c r="B18" s="20">
        <v>5</v>
      </c>
      <c r="C18" s="20">
        <v>60</v>
      </c>
      <c r="D18" s="20">
        <v>50</v>
      </c>
      <c r="E18" s="20">
        <v>10</v>
      </c>
      <c r="F18" s="20">
        <v>5</v>
      </c>
      <c r="G18" s="20">
        <f t="shared" si="0"/>
        <v>5</v>
      </c>
    </row>
    <row r="19" spans="2:7" x14ac:dyDescent="0.3">
      <c r="B19" s="20">
        <v>6</v>
      </c>
      <c r="C19" s="20">
        <v>65</v>
      </c>
      <c r="D19" s="20">
        <v>50</v>
      </c>
      <c r="E19" s="20">
        <v>15</v>
      </c>
      <c r="F19" s="20">
        <v>5</v>
      </c>
      <c r="G19" s="20">
        <f t="shared" si="0"/>
        <v>10</v>
      </c>
    </row>
    <row r="21" spans="2:7" x14ac:dyDescent="0.3">
      <c r="B21" s="20" t="s">
        <v>113</v>
      </c>
    </row>
    <row r="32" spans="2:7" x14ac:dyDescent="0.3">
      <c r="B32" s="20" t="s">
        <v>114</v>
      </c>
    </row>
    <row r="33" spans="2:2" x14ac:dyDescent="0.3">
      <c r="B33" s="20" t="s">
        <v>115</v>
      </c>
    </row>
  </sheetData>
  <hyperlinks>
    <hyperlink ref="B9" r:id="rId1" xr:uid="{EFD8CD64-388D-2A44-BB19-3A6E13687FDA}"/>
    <hyperlink ref="B1" r:id="rId2" xr:uid="{DF5F415F-DF28-C847-A9A7-EE2015C37C5E}"/>
    <hyperlink ref="A1:B1" r:id="rId3" display="Video:" xr:uid="{BD2DE1DD-2901-784E-8717-F214412054B8}"/>
  </hyperlinks>
  <pageMargins left="0.7" right="0.7" top="0.75" bottom="0.75" header="0.3" footer="0.3"/>
  <drawing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3F01F-1DA9-5A47-98C3-29831ABC9FD5}">
  <sheetPr codeName="Sheet6">
    <tabColor rgb="FFFF0000"/>
  </sheetPr>
  <dimension ref="A1:C14"/>
  <sheetViews>
    <sheetView workbookViewId="0"/>
  </sheetViews>
  <sheetFormatPr baseColWidth="10" defaultColWidth="10.83203125" defaultRowHeight="24" x14ac:dyDescent="0.3"/>
  <cols>
    <col min="1" max="16384" width="10.83203125" style="20"/>
  </cols>
  <sheetData>
    <row r="1" spans="1:3" x14ac:dyDescent="0.3">
      <c r="A1" s="18" t="s">
        <v>1</v>
      </c>
      <c r="B1" s="19" t="s">
        <v>116</v>
      </c>
    </row>
    <row r="2" spans="1:3" x14ac:dyDescent="0.3">
      <c r="B2" s="20" t="s">
        <v>117</v>
      </c>
    </row>
    <row r="4" spans="1:3" x14ac:dyDescent="0.3">
      <c r="C4" s="20" t="s">
        <v>118</v>
      </c>
    </row>
    <row r="5" spans="1:3" x14ac:dyDescent="0.3">
      <c r="C5" s="20" t="s">
        <v>119</v>
      </c>
    </row>
    <row r="6" spans="1:3" x14ac:dyDescent="0.3">
      <c r="C6" s="20" t="s">
        <v>120</v>
      </c>
    </row>
    <row r="7" spans="1:3" x14ac:dyDescent="0.3">
      <c r="C7" s="20" t="s">
        <v>121</v>
      </c>
    </row>
    <row r="8" spans="1:3" x14ac:dyDescent="0.3">
      <c r="C8" s="20" t="s">
        <v>122</v>
      </c>
    </row>
    <row r="9" spans="1:3" x14ac:dyDescent="0.3">
      <c r="C9" s="20" t="s">
        <v>123</v>
      </c>
    </row>
    <row r="10" spans="1:3" x14ac:dyDescent="0.3">
      <c r="C10" s="20" t="s">
        <v>124</v>
      </c>
    </row>
    <row r="11" spans="1:3" x14ac:dyDescent="0.3">
      <c r="C11" s="20" t="s">
        <v>125</v>
      </c>
    </row>
    <row r="12" spans="1:3" x14ac:dyDescent="0.3">
      <c r="C12" s="20" t="s">
        <v>126</v>
      </c>
    </row>
    <row r="13" spans="1:3" x14ac:dyDescent="0.3">
      <c r="C13" s="20" t="s">
        <v>127</v>
      </c>
    </row>
    <row r="14" spans="1:3" x14ac:dyDescent="0.3">
      <c r="C14" s="20" t="s">
        <v>128</v>
      </c>
    </row>
  </sheetData>
  <hyperlinks>
    <hyperlink ref="B1" r:id="rId1" xr:uid="{0C48F358-AE73-3E41-97F4-00E6D529E2D3}"/>
    <hyperlink ref="A1:B1" r:id="rId2" display="Video:" xr:uid="{F123E554-CAE8-AB49-B8A5-2AFE90382DAA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41331-AC39-5A47-B48E-F840FB562F64}">
  <sheetPr codeName="Sheet7">
    <tabColor rgb="FFFF0000"/>
  </sheetPr>
  <dimension ref="B2:J20"/>
  <sheetViews>
    <sheetView workbookViewId="0"/>
  </sheetViews>
  <sheetFormatPr baseColWidth="10" defaultRowHeight="26" x14ac:dyDescent="0.3"/>
  <cols>
    <col min="1" max="16384" width="10.83203125" style="1"/>
  </cols>
  <sheetData>
    <row r="2" spans="2:10" x14ac:dyDescent="0.3">
      <c r="B2" s="1" t="s">
        <v>129</v>
      </c>
    </row>
    <row r="4" spans="2:10" x14ac:dyDescent="0.3">
      <c r="B4" s="23" t="s">
        <v>130</v>
      </c>
      <c r="C4" s="23"/>
      <c r="D4" s="23"/>
      <c r="E4" s="23"/>
      <c r="F4" s="23"/>
      <c r="G4" s="23"/>
      <c r="H4" s="23"/>
      <c r="I4" s="23"/>
      <c r="J4" s="23"/>
    </row>
    <row r="6" spans="2:10" x14ac:dyDescent="0.3">
      <c r="B6" s="1" t="s">
        <v>131</v>
      </c>
    </row>
    <row r="7" spans="2:10" x14ac:dyDescent="0.3">
      <c r="C7" s="1" t="s">
        <v>132</v>
      </c>
    </row>
    <row r="8" spans="2:10" x14ac:dyDescent="0.3">
      <c r="C8" s="1" t="s">
        <v>133</v>
      </c>
    </row>
    <row r="10" spans="2:10" x14ac:dyDescent="0.3">
      <c r="B10" s="1" t="s">
        <v>134</v>
      </c>
    </row>
    <row r="11" spans="2:10" x14ac:dyDescent="0.3">
      <c r="C11" s="1" t="s">
        <v>135</v>
      </c>
    </row>
    <row r="12" spans="2:10" x14ac:dyDescent="0.3">
      <c r="C12" s="1" t="s">
        <v>136</v>
      </c>
    </row>
    <row r="13" spans="2:10" x14ac:dyDescent="0.3">
      <c r="C13" s="1" t="s">
        <v>137</v>
      </c>
    </row>
    <row r="14" spans="2:10" x14ac:dyDescent="0.3">
      <c r="C14" s="1" t="s">
        <v>138</v>
      </c>
    </row>
    <row r="16" spans="2:10" x14ac:dyDescent="0.3">
      <c r="B16" s="1" t="s">
        <v>139</v>
      </c>
    </row>
    <row r="17" spans="3:3" x14ac:dyDescent="0.3">
      <c r="C17" s="1" t="s">
        <v>140</v>
      </c>
    </row>
    <row r="18" spans="3:3" x14ac:dyDescent="0.3">
      <c r="C18" s="1" t="s">
        <v>141</v>
      </c>
    </row>
    <row r="19" spans="3:3" x14ac:dyDescent="0.3">
      <c r="C19" s="1" t="s">
        <v>142</v>
      </c>
    </row>
    <row r="20" spans="3:3" x14ac:dyDescent="0.3">
      <c r="C20" s="1" t="s">
        <v>143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7AF70-1109-EF4A-B410-33B297DEC193}">
  <sheetPr codeName="Sheet8">
    <tabColor rgb="FFFF0000"/>
  </sheetPr>
  <dimension ref="B2:C15"/>
  <sheetViews>
    <sheetView zoomScaleNormal="100"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199</v>
      </c>
    </row>
    <row r="3" spans="2:3" x14ac:dyDescent="0.3">
      <c r="B3" s="5"/>
      <c r="C3" s="1" t="s">
        <v>200</v>
      </c>
    </row>
    <row r="4" spans="2:3" x14ac:dyDescent="0.3">
      <c r="C4" s="1" t="s">
        <v>201</v>
      </c>
    </row>
    <row r="5" spans="2:3" x14ac:dyDescent="0.3">
      <c r="C5" s="1" t="s">
        <v>202</v>
      </c>
    </row>
    <row r="6" spans="2:3" x14ac:dyDescent="0.3">
      <c r="C6" s="1" t="s">
        <v>203</v>
      </c>
    </row>
    <row r="7" spans="2:3" x14ac:dyDescent="0.3">
      <c r="C7" s="1" t="s">
        <v>204</v>
      </c>
    </row>
    <row r="8" spans="2:3" x14ac:dyDescent="0.3">
      <c r="C8" s="1" t="s">
        <v>205</v>
      </c>
    </row>
    <row r="9" spans="2:3" x14ac:dyDescent="0.3">
      <c r="C9" s="1" t="s">
        <v>206</v>
      </c>
    </row>
    <row r="11" spans="2:3" x14ac:dyDescent="0.3">
      <c r="B11" s="1" t="s">
        <v>207</v>
      </c>
    </row>
    <row r="12" spans="2:3" x14ac:dyDescent="0.3">
      <c r="C12" s="1" t="s">
        <v>208</v>
      </c>
    </row>
    <row r="14" spans="2:3" x14ac:dyDescent="0.3">
      <c r="B14" s="1" t="s">
        <v>209</v>
      </c>
    </row>
    <row r="15" spans="2:3" x14ac:dyDescent="0.3">
      <c r="C15" s="1" t="s">
        <v>210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8B75E-7E30-9B4D-B7C4-6F0FC0815E4D}">
  <sheetPr codeName="Sheet9">
    <tabColor rgb="FFFF0000"/>
  </sheetPr>
  <dimension ref="B2:I39"/>
  <sheetViews>
    <sheetView zoomScale="70" zoomScaleNormal="70" workbookViewId="0"/>
  </sheetViews>
  <sheetFormatPr baseColWidth="10" defaultColWidth="24.1640625" defaultRowHeight="26" x14ac:dyDescent="0.3"/>
  <cols>
    <col min="1" max="1" width="2.83203125" style="4" customWidth="1"/>
    <col min="2" max="2" width="27.5" style="4" bestFit="1" customWidth="1"/>
    <col min="3" max="16384" width="24.1640625" style="4"/>
  </cols>
  <sheetData>
    <row r="2" spans="2:9" x14ac:dyDescent="0.3">
      <c r="B2" s="27" t="s">
        <v>160</v>
      </c>
      <c r="C2" s="4" t="s">
        <v>161</v>
      </c>
      <c r="I2" s="4" t="s">
        <v>162</v>
      </c>
    </row>
    <row r="3" spans="2:9" s="3" customFormat="1" x14ac:dyDescent="0.3">
      <c r="C3" s="3" t="s">
        <v>163</v>
      </c>
      <c r="F3" s="28"/>
    </row>
    <row r="4" spans="2:9" s="3" customFormat="1" ht="27" thickBot="1" x14ac:dyDescent="0.35">
      <c r="F4" s="28"/>
    </row>
    <row r="5" spans="2:9" s="3" customFormat="1" ht="27" thickBot="1" x14ac:dyDescent="0.35">
      <c r="D5" s="29"/>
      <c r="E5" s="30" t="s">
        <v>164</v>
      </c>
      <c r="F5" s="31"/>
      <c r="G5" s="32"/>
      <c r="H5" s="33" t="s">
        <v>165</v>
      </c>
      <c r="I5" s="34"/>
    </row>
    <row r="6" spans="2:9" s="3" customFormat="1" x14ac:dyDescent="0.3">
      <c r="C6" s="35" t="s">
        <v>166</v>
      </c>
      <c r="D6" s="36" t="s">
        <v>167</v>
      </c>
      <c r="E6" s="37" t="s">
        <v>168</v>
      </c>
      <c r="F6" s="38" t="s">
        <v>169</v>
      </c>
      <c r="G6" s="36" t="s">
        <v>167</v>
      </c>
      <c r="H6" s="37" t="s">
        <v>168</v>
      </c>
      <c r="I6" s="39" t="s">
        <v>169</v>
      </c>
    </row>
    <row r="7" spans="2:9" s="3" customFormat="1" x14ac:dyDescent="0.3">
      <c r="C7" s="40">
        <v>34</v>
      </c>
      <c r="D7" s="41">
        <v>2.48</v>
      </c>
      <c r="E7" s="42">
        <v>2.88</v>
      </c>
      <c r="F7" s="43">
        <v>3.15</v>
      </c>
      <c r="G7" s="41">
        <v>0.63</v>
      </c>
      <c r="H7" s="42">
        <v>1.07</v>
      </c>
      <c r="I7" s="43">
        <v>1.42</v>
      </c>
    </row>
    <row r="8" spans="2:9" s="3" customFormat="1" x14ac:dyDescent="0.3">
      <c r="B8" s="3" t="s">
        <v>170</v>
      </c>
      <c r="C8" s="44">
        <v>35</v>
      </c>
      <c r="D8" s="41">
        <v>1.77</v>
      </c>
      <c r="E8" s="42">
        <v>2.23</v>
      </c>
      <c r="F8" s="43">
        <v>2.5299999999999998</v>
      </c>
      <c r="G8" s="41">
        <v>0.95</v>
      </c>
      <c r="H8" s="42">
        <v>1.41</v>
      </c>
      <c r="I8" s="43">
        <v>1.8</v>
      </c>
    </row>
    <row r="9" spans="2:9" s="3" customFormat="1" x14ac:dyDescent="0.3">
      <c r="B9" s="3" t="s">
        <v>171</v>
      </c>
      <c r="C9" s="44">
        <v>36</v>
      </c>
      <c r="D9" s="41">
        <v>1.18</v>
      </c>
      <c r="E9" s="42">
        <v>1.66</v>
      </c>
      <c r="F9" s="43">
        <v>1.98</v>
      </c>
      <c r="G9" s="41">
        <v>1.39</v>
      </c>
      <c r="H9" s="42">
        <v>1.85</v>
      </c>
      <c r="I9" s="43">
        <v>2.25</v>
      </c>
    </row>
    <row r="10" spans="2:9" s="3" customFormat="1" ht="27" thickBot="1" x14ac:dyDescent="0.35">
      <c r="B10" s="45">
        <v>35.909999999999997</v>
      </c>
      <c r="C10" s="46">
        <v>37</v>
      </c>
      <c r="D10" s="47">
        <v>0.74</v>
      </c>
      <c r="E10" s="48">
        <v>1.2</v>
      </c>
      <c r="F10" s="49">
        <v>1.51</v>
      </c>
      <c r="G10" s="47">
        <v>1.98</v>
      </c>
      <c r="H10" s="48">
        <v>2.4</v>
      </c>
      <c r="I10" s="49">
        <v>2.79</v>
      </c>
    </row>
    <row r="11" spans="2:9" s="3" customFormat="1" x14ac:dyDescent="0.3">
      <c r="F11" s="28"/>
    </row>
    <row r="12" spans="2:9" s="3" customFormat="1" x14ac:dyDescent="0.3">
      <c r="C12" s="3" t="s">
        <v>172</v>
      </c>
      <c r="D12" s="50">
        <v>100</v>
      </c>
      <c r="E12" s="51" t="s">
        <v>173</v>
      </c>
      <c r="F12" s="28"/>
    </row>
    <row r="13" spans="2:9" s="3" customFormat="1" ht="27" thickBot="1" x14ac:dyDescent="0.35">
      <c r="E13" s="28"/>
      <c r="F13" s="28"/>
    </row>
    <row r="14" spans="2:9" s="3" customFormat="1" ht="27" thickBot="1" x14ac:dyDescent="0.35">
      <c r="B14" s="52" t="s">
        <v>171</v>
      </c>
      <c r="C14" s="53" t="s">
        <v>174</v>
      </c>
      <c r="D14" s="54" t="s">
        <v>175</v>
      </c>
      <c r="E14" s="55" t="s">
        <v>176</v>
      </c>
      <c r="F14" s="28"/>
    </row>
    <row r="15" spans="2:9" s="3" customFormat="1" x14ac:dyDescent="0.3">
      <c r="B15" s="56">
        <v>0</v>
      </c>
      <c r="C15" s="93">
        <f>B15-$B$10</f>
        <v>-35.909999999999997</v>
      </c>
      <c r="D15" s="57">
        <f>-$E$9*$D$12</f>
        <v>-166</v>
      </c>
      <c r="E15" s="58">
        <f>IF(C15&lt;0,0,C15)*$D$12+D15</f>
        <v>-166</v>
      </c>
      <c r="F15" s="28"/>
    </row>
    <row r="16" spans="2:9" s="3" customFormat="1" x14ac:dyDescent="0.3">
      <c r="B16" s="44">
        <v>20</v>
      </c>
      <c r="C16" s="94">
        <f>B16-$B$10</f>
        <v>-15.909999999999997</v>
      </c>
      <c r="D16" s="59">
        <f>-$E$9*$D$12</f>
        <v>-166</v>
      </c>
      <c r="E16" s="60">
        <f>IF(C16&lt;0,0,C16)*$D$12+D16</f>
        <v>-166</v>
      </c>
      <c r="F16" s="28"/>
    </row>
    <row r="17" spans="2:6" s="3" customFormat="1" x14ac:dyDescent="0.3">
      <c r="B17" s="44">
        <v>30</v>
      </c>
      <c r="C17" s="94">
        <f>B17-$B$10</f>
        <v>-5.9099999999999966</v>
      </c>
      <c r="D17" s="59">
        <f t="shared" ref="D17:D22" si="0">-$E$9*$D$12</f>
        <v>-166</v>
      </c>
      <c r="E17" s="60">
        <f t="shared" ref="E17:E22" si="1">IF(C17&lt;0,0,C17)*$D$12+D17</f>
        <v>-166</v>
      </c>
      <c r="F17" s="28"/>
    </row>
    <row r="18" spans="2:6" s="3" customFormat="1" x14ac:dyDescent="0.3">
      <c r="B18" s="44">
        <v>35</v>
      </c>
      <c r="C18" s="94">
        <f t="shared" ref="C18:C22" si="2">B18-$B$10</f>
        <v>-0.90999999999999659</v>
      </c>
      <c r="D18" s="59">
        <f t="shared" si="0"/>
        <v>-166</v>
      </c>
      <c r="E18" s="60">
        <f t="shared" si="1"/>
        <v>-166</v>
      </c>
      <c r="F18" s="28"/>
    </row>
    <row r="19" spans="2:6" s="3" customFormat="1" x14ac:dyDescent="0.3">
      <c r="B19" s="44">
        <v>36</v>
      </c>
      <c r="C19" s="94">
        <f t="shared" si="2"/>
        <v>9.0000000000003411E-2</v>
      </c>
      <c r="D19" s="59">
        <f t="shared" si="0"/>
        <v>-166</v>
      </c>
      <c r="E19" s="60">
        <f t="shared" si="1"/>
        <v>-156.99999999999966</v>
      </c>
      <c r="F19" s="28"/>
    </row>
    <row r="20" spans="2:6" s="3" customFormat="1" x14ac:dyDescent="0.3">
      <c r="B20" s="44">
        <v>40</v>
      </c>
      <c r="C20" s="94">
        <f t="shared" si="2"/>
        <v>4.0900000000000034</v>
      </c>
      <c r="D20" s="59">
        <f t="shared" si="0"/>
        <v>-166</v>
      </c>
      <c r="E20" s="60">
        <f t="shared" si="1"/>
        <v>243.00000000000034</v>
      </c>
      <c r="F20" s="28"/>
    </row>
    <row r="21" spans="2:6" s="3" customFormat="1" x14ac:dyDescent="0.3">
      <c r="B21" s="44">
        <v>50</v>
      </c>
      <c r="C21" s="94">
        <f t="shared" si="2"/>
        <v>14.090000000000003</v>
      </c>
      <c r="D21" s="59">
        <f t="shared" si="0"/>
        <v>-166</v>
      </c>
      <c r="E21" s="60">
        <f t="shared" si="1"/>
        <v>1243.0000000000005</v>
      </c>
      <c r="F21" s="28"/>
    </row>
    <row r="22" spans="2:6" s="3" customFormat="1" ht="27" thickBot="1" x14ac:dyDescent="0.35">
      <c r="B22" s="46">
        <v>60</v>
      </c>
      <c r="C22" s="95">
        <f t="shared" si="2"/>
        <v>24.090000000000003</v>
      </c>
      <c r="D22" s="61">
        <f t="shared" si="0"/>
        <v>-166</v>
      </c>
      <c r="E22" s="62">
        <f t="shared" si="1"/>
        <v>2243.0000000000005</v>
      </c>
      <c r="F22" s="28"/>
    </row>
    <row r="23" spans="2:6" s="3" customFormat="1" x14ac:dyDescent="0.3">
      <c r="F23" s="28"/>
    </row>
    <row r="24" spans="2:6" s="3" customFormat="1" x14ac:dyDescent="0.3">
      <c r="C24" s="3" t="s">
        <v>177</v>
      </c>
      <c r="D24" s="50">
        <v>100</v>
      </c>
      <c r="E24" s="63" t="s">
        <v>178</v>
      </c>
      <c r="F24" s="28"/>
    </row>
    <row r="25" spans="2:6" s="3" customFormat="1" ht="27" thickBot="1" x14ac:dyDescent="0.35">
      <c r="F25" s="28"/>
    </row>
    <row r="26" spans="2:6" s="3" customFormat="1" ht="27" thickBot="1" x14ac:dyDescent="0.35">
      <c r="B26" s="52" t="s">
        <v>171</v>
      </c>
      <c r="C26" s="53" t="s">
        <v>174</v>
      </c>
      <c r="D26" s="54" t="s">
        <v>175</v>
      </c>
      <c r="E26" s="55" t="s">
        <v>176</v>
      </c>
      <c r="F26" s="28"/>
    </row>
    <row r="27" spans="2:6" s="3" customFormat="1" x14ac:dyDescent="0.3">
      <c r="B27" s="56">
        <v>0</v>
      </c>
      <c r="C27" s="93">
        <f>$B$10-B27</f>
        <v>35.909999999999997</v>
      </c>
      <c r="D27" s="96">
        <f>-$H$9*$D$24</f>
        <v>-185</v>
      </c>
      <c r="E27" s="58">
        <f t="shared" ref="E27:E34" si="3">IF(C27&lt;0,0,C27)*$D$24+D27</f>
        <v>3405.9999999999995</v>
      </c>
      <c r="F27" s="28"/>
    </row>
    <row r="28" spans="2:6" s="3" customFormat="1" x14ac:dyDescent="0.3">
      <c r="B28" s="44">
        <v>20</v>
      </c>
      <c r="C28" s="94">
        <f>$B$10-B28</f>
        <v>15.909999999999997</v>
      </c>
      <c r="D28" s="97">
        <f>-$H$9*$D$24</f>
        <v>-185</v>
      </c>
      <c r="E28" s="60">
        <f t="shared" si="3"/>
        <v>1405.9999999999995</v>
      </c>
      <c r="F28" s="28"/>
    </row>
    <row r="29" spans="2:6" s="3" customFormat="1" x14ac:dyDescent="0.3">
      <c r="B29" s="44">
        <v>30</v>
      </c>
      <c r="C29" s="94">
        <f t="shared" ref="C29:C34" si="4">$B$10-B29</f>
        <v>5.9099999999999966</v>
      </c>
      <c r="D29" s="97">
        <f t="shared" ref="D29:D34" si="5">-$H$9*$D$24</f>
        <v>-185</v>
      </c>
      <c r="E29" s="60">
        <f t="shared" si="3"/>
        <v>405.99999999999966</v>
      </c>
      <c r="F29" s="28"/>
    </row>
    <row r="30" spans="2:6" s="3" customFormat="1" x14ac:dyDescent="0.3">
      <c r="B30" s="44">
        <v>35</v>
      </c>
      <c r="C30" s="94">
        <f t="shared" si="4"/>
        <v>0.90999999999999659</v>
      </c>
      <c r="D30" s="97">
        <f>-$H$9*$D$24</f>
        <v>-185</v>
      </c>
      <c r="E30" s="60">
        <f t="shared" si="3"/>
        <v>-94.000000000000341</v>
      </c>
      <c r="F30" s="28"/>
    </row>
    <row r="31" spans="2:6" s="3" customFormat="1" x14ac:dyDescent="0.3">
      <c r="B31" s="44">
        <v>36</v>
      </c>
      <c r="C31" s="94">
        <f t="shared" si="4"/>
        <v>-9.0000000000003411E-2</v>
      </c>
      <c r="D31" s="97">
        <f t="shared" si="5"/>
        <v>-185</v>
      </c>
      <c r="E31" s="60">
        <f t="shared" si="3"/>
        <v>-185</v>
      </c>
      <c r="F31" s="28"/>
    </row>
    <row r="32" spans="2:6" s="3" customFormat="1" x14ac:dyDescent="0.3">
      <c r="B32" s="44">
        <v>40</v>
      </c>
      <c r="C32" s="94">
        <f t="shared" si="4"/>
        <v>-4.0900000000000034</v>
      </c>
      <c r="D32" s="97">
        <f t="shared" si="5"/>
        <v>-185</v>
      </c>
      <c r="E32" s="60">
        <f t="shared" si="3"/>
        <v>-185</v>
      </c>
      <c r="F32" s="28"/>
    </row>
    <row r="33" spans="2:6" s="3" customFormat="1" x14ac:dyDescent="0.3">
      <c r="B33" s="44">
        <v>50</v>
      </c>
      <c r="C33" s="94">
        <f t="shared" si="4"/>
        <v>-14.090000000000003</v>
      </c>
      <c r="D33" s="97">
        <f t="shared" si="5"/>
        <v>-185</v>
      </c>
      <c r="E33" s="60">
        <f t="shared" si="3"/>
        <v>-185</v>
      </c>
      <c r="F33" s="28"/>
    </row>
    <row r="34" spans="2:6" s="3" customFormat="1" ht="27" thickBot="1" x14ac:dyDescent="0.35">
      <c r="B34" s="46">
        <v>60</v>
      </c>
      <c r="C34" s="95">
        <f t="shared" si="4"/>
        <v>-24.090000000000003</v>
      </c>
      <c r="D34" s="98">
        <f t="shared" si="5"/>
        <v>-185</v>
      </c>
      <c r="E34" s="62">
        <f t="shared" si="3"/>
        <v>-185</v>
      </c>
      <c r="F34" s="28"/>
    </row>
    <row r="35" spans="2:6" s="3" customFormat="1" x14ac:dyDescent="0.3">
      <c r="F35" s="28"/>
    </row>
    <row r="36" spans="2:6" s="3" customFormat="1" x14ac:dyDescent="0.3">
      <c r="F36" s="28"/>
    </row>
    <row r="37" spans="2:6" s="3" customFormat="1" x14ac:dyDescent="0.3">
      <c r="F37" s="28"/>
    </row>
    <row r="38" spans="2:6" s="3" customFormat="1" x14ac:dyDescent="0.3">
      <c r="F38" s="28"/>
    </row>
    <row r="39" spans="2:6" s="3" customFormat="1" x14ac:dyDescent="0.3">
      <c r="F39" s="28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F66BE-A782-4C49-B995-400A4374F32C}">
  <sheetPr codeName="Sheet10">
    <tabColor rgb="FFFF0000"/>
  </sheetPr>
  <dimension ref="B2:J26"/>
  <sheetViews>
    <sheetView workbookViewId="0">
      <selection activeCell="D26" sqref="D26"/>
    </sheetView>
  </sheetViews>
  <sheetFormatPr baseColWidth="10" defaultRowHeight="24" x14ac:dyDescent="0.3"/>
  <cols>
    <col min="1" max="1" width="10.83203125" style="20"/>
    <col min="2" max="6" width="18.5" style="20" customWidth="1"/>
    <col min="7" max="7" width="22.5" style="20" customWidth="1"/>
    <col min="8" max="10" width="18.5" style="20" customWidth="1"/>
    <col min="11" max="16384" width="10.83203125" style="20"/>
  </cols>
  <sheetData>
    <row r="2" spans="2:10" x14ac:dyDescent="0.3">
      <c r="B2" s="20" t="s">
        <v>179</v>
      </c>
      <c r="I2" s="20" t="s">
        <v>180</v>
      </c>
    </row>
    <row r="3" spans="2:10" x14ac:dyDescent="0.3">
      <c r="C3" s="20" t="s">
        <v>181</v>
      </c>
    </row>
    <row r="4" spans="2:10" x14ac:dyDescent="0.3">
      <c r="C4" s="20" t="s">
        <v>182</v>
      </c>
    </row>
    <row r="5" spans="2:10" x14ac:dyDescent="0.3">
      <c r="C5" s="20" t="s">
        <v>183</v>
      </c>
    </row>
    <row r="6" spans="2:10" x14ac:dyDescent="0.3">
      <c r="C6" s="20" t="s">
        <v>184</v>
      </c>
    </row>
    <row r="7" spans="2:10" x14ac:dyDescent="0.3">
      <c r="B7" s="20" t="s">
        <v>185</v>
      </c>
    </row>
    <row r="8" spans="2:10" x14ac:dyDescent="0.3">
      <c r="C8" s="20" t="s">
        <v>186</v>
      </c>
    </row>
    <row r="9" spans="2:10" x14ac:dyDescent="0.3">
      <c r="C9" s="20" t="s">
        <v>187</v>
      </c>
    </row>
    <row r="10" spans="2:10" x14ac:dyDescent="0.3">
      <c r="C10" s="20" t="s">
        <v>188</v>
      </c>
    </row>
    <row r="11" spans="2:10" x14ac:dyDescent="0.3">
      <c r="C11" s="20" t="s">
        <v>189</v>
      </c>
    </row>
    <row r="13" spans="2:10" x14ac:dyDescent="0.3">
      <c r="B13" s="64" t="s">
        <v>190</v>
      </c>
      <c r="C13" s="64"/>
      <c r="D13" s="64"/>
      <c r="E13" s="64"/>
      <c r="G13" s="20" t="s">
        <v>191</v>
      </c>
      <c r="H13" s="65" t="s">
        <v>192</v>
      </c>
      <c r="I13" s="65"/>
      <c r="J13" s="65"/>
    </row>
    <row r="14" spans="2:10" x14ac:dyDescent="0.3">
      <c r="I14" s="20" t="s">
        <v>193</v>
      </c>
    </row>
    <row r="15" spans="2:10" x14ac:dyDescent="0.3">
      <c r="B15" s="66"/>
      <c r="C15" s="66"/>
      <c r="D15" s="66"/>
      <c r="E15" s="66"/>
      <c r="F15" s="66"/>
      <c r="G15" s="66"/>
      <c r="H15" s="66"/>
      <c r="I15" s="67"/>
    </row>
    <row r="16" spans="2:10" x14ac:dyDescent="0.3">
      <c r="B16" s="20" t="s">
        <v>194</v>
      </c>
      <c r="I16" s="20" t="s">
        <v>195</v>
      </c>
    </row>
    <row r="18" spans="2:9" x14ac:dyDescent="0.3">
      <c r="B18" s="64" t="s">
        <v>196</v>
      </c>
      <c r="C18" s="64"/>
      <c r="D18" s="64"/>
      <c r="E18" s="64"/>
      <c r="G18" s="20" t="s">
        <v>191</v>
      </c>
      <c r="H18" s="65" t="s">
        <v>197</v>
      </c>
    </row>
    <row r="19" spans="2:9" x14ac:dyDescent="0.3">
      <c r="B19" s="20" t="s">
        <v>193</v>
      </c>
      <c r="C19" s="20" t="s">
        <v>193</v>
      </c>
      <c r="D19" s="20" t="s">
        <v>193</v>
      </c>
      <c r="E19" s="20" t="s">
        <v>193</v>
      </c>
      <c r="F19" s="20" t="s">
        <v>193</v>
      </c>
      <c r="G19" s="20" t="s">
        <v>193</v>
      </c>
      <c r="H19" s="20" t="s">
        <v>193</v>
      </c>
      <c r="I19" s="20" t="s">
        <v>193</v>
      </c>
    </row>
    <row r="20" spans="2:9" x14ac:dyDescent="0.3">
      <c r="B20" s="67"/>
      <c r="C20" s="67"/>
      <c r="D20" s="67"/>
      <c r="E20" s="67"/>
      <c r="F20" s="67"/>
      <c r="G20" s="67"/>
      <c r="H20" s="67"/>
      <c r="I20" s="67"/>
    </row>
    <row r="21" spans="2:9" x14ac:dyDescent="0.3">
      <c r="B21" s="20" t="s">
        <v>194</v>
      </c>
      <c r="I21" s="20" t="s">
        <v>195</v>
      </c>
    </row>
    <row r="23" spans="2:9" x14ac:dyDescent="0.3">
      <c r="B23" s="64" t="s">
        <v>198</v>
      </c>
      <c r="C23" s="64"/>
      <c r="D23" s="64"/>
      <c r="E23" s="64"/>
      <c r="F23" s="64"/>
    </row>
    <row r="24" spans="2:9" x14ac:dyDescent="0.3">
      <c r="B24" s="20" t="s">
        <v>193</v>
      </c>
      <c r="D24" s="20" t="s">
        <v>193</v>
      </c>
      <c r="F24" s="20" t="s">
        <v>193</v>
      </c>
      <c r="I24" s="20" t="s">
        <v>193</v>
      </c>
    </row>
    <row r="25" spans="2:9" x14ac:dyDescent="0.3">
      <c r="B25" s="67"/>
      <c r="C25" s="66"/>
      <c r="D25" s="67"/>
      <c r="E25" s="66"/>
      <c r="F25" s="67"/>
      <c r="G25" s="66"/>
      <c r="H25" s="66"/>
      <c r="I25" s="67"/>
    </row>
    <row r="26" spans="2:9" x14ac:dyDescent="0.3">
      <c r="B26" s="20" t="s">
        <v>194</v>
      </c>
      <c r="I26" s="20" t="s">
        <v>195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F799A-EDD1-BA43-98DC-3E4D7B3C270E}">
  <sheetPr codeName="Sheet11">
    <tabColor rgb="FF002060"/>
  </sheetPr>
  <dimension ref="A1:A3"/>
  <sheetViews>
    <sheetView workbookViewId="0">
      <selection activeCell="A4" sqref="A4"/>
    </sheetView>
  </sheetViews>
  <sheetFormatPr baseColWidth="10" defaultRowHeight="26" x14ac:dyDescent="0.3"/>
  <cols>
    <col min="1" max="1" width="18.83203125" style="1" bestFit="1" customWidth="1"/>
    <col min="2" max="16384" width="10.83203125" style="1"/>
  </cols>
  <sheetData>
    <row r="1" spans="1:1" x14ac:dyDescent="0.3">
      <c r="A1" s="1" t="s">
        <v>349</v>
      </c>
    </row>
    <row r="2" spans="1:1" x14ac:dyDescent="0.3">
      <c r="A2" s="1" t="s">
        <v>350</v>
      </c>
    </row>
    <row r="3" spans="1:1" x14ac:dyDescent="0.3">
      <c r="A3" s="1" t="s">
        <v>351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2A265-C0E8-7C4E-9A02-3B1D373C3D09}">
  <sheetPr codeName="Sheet12">
    <tabColor rgb="FFFF0000"/>
  </sheetPr>
  <dimension ref="B2:H11"/>
  <sheetViews>
    <sheetView zoomScale="90" zoomScaleNormal="90" workbookViewId="0"/>
  </sheetViews>
  <sheetFormatPr baseColWidth="10" defaultRowHeight="26" x14ac:dyDescent="0.3"/>
  <cols>
    <col min="1" max="16384" width="10.83203125" style="1"/>
  </cols>
  <sheetData>
    <row r="2" spans="2:8" x14ac:dyDescent="0.3">
      <c r="B2" s="68" t="s">
        <v>211</v>
      </c>
    </row>
    <row r="3" spans="2:8" x14ac:dyDescent="0.3">
      <c r="C3" s="1" t="s">
        <v>212</v>
      </c>
    </row>
    <row r="5" spans="2:8" ht="31" x14ac:dyDescent="0.4">
      <c r="C5" s="1" t="s">
        <v>213</v>
      </c>
      <c r="H5" s="1" t="s">
        <v>214</v>
      </c>
    </row>
    <row r="6" spans="2:8" ht="30" x14ac:dyDescent="0.4">
      <c r="H6" s="1" t="s">
        <v>215</v>
      </c>
    </row>
    <row r="7" spans="2:8" ht="31" x14ac:dyDescent="0.4">
      <c r="C7" s="1" t="s">
        <v>216</v>
      </c>
      <c r="H7" s="1" t="s">
        <v>217</v>
      </c>
    </row>
    <row r="8" spans="2:8" x14ac:dyDescent="0.3">
      <c r="H8" s="1" t="s">
        <v>218</v>
      </c>
    </row>
    <row r="9" spans="2:8" x14ac:dyDescent="0.3">
      <c r="H9" s="1" t="s">
        <v>219</v>
      </c>
    </row>
    <row r="10" spans="2:8" x14ac:dyDescent="0.3">
      <c r="H10" s="1" t="s">
        <v>220</v>
      </c>
    </row>
    <row r="11" spans="2:8" x14ac:dyDescent="0.3">
      <c r="H11" s="1" t="s">
        <v>221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6D1A6-131D-F548-85C4-D1F13D89674F}">
  <sheetPr codeName="Sheet13">
    <tabColor rgb="FFFF0000"/>
  </sheetPr>
  <dimension ref="A1:G24"/>
  <sheetViews>
    <sheetView zoomScaleNormal="100" workbookViewId="0"/>
  </sheetViews>
  <sheetFormatPr baseColWidth="10" defaultRowHeight="26" x14ac:dyDescent="0.3"/>
  <cols>
    <col min="1" max="1" width="2.83203125" style="73" customWidth="1"/>
    <col min="2" max="2" width="33.83203125" style="73" customWidth="1"/>
    <col min="3" max="3" width="14.33203125" style="73" bestFit="1" customWidth="1"/>
    <col min="4" max="4" width="18.1640625" style="73" customWidth="1"/>
    <col min="5" max="5" width="4.33203125" style="73" bestFit="1" customWidth="1"/>
    <col min="6" max="6" width="44.5" style="73" customWidth="1"/>
    <col min="7" max="7" width="23" style="73" customWidth="1"/>
    <col min="8" max="16384" width="10.83203125" style="73"/>
  </cols>
  <sheetData>
    <row r="1" spans="1:7" x14ac:dyDescent="0.3">
      <c r="A1" s="69"/>
      <c r="B1" s="70" t="s">
        <v>222</v>
      </c>
      <c r="C1" s="71" t="s">
        <v>223</v>
      </c>
      <c r="D1" s="70"/>
      <c r="E1" s="72"/>
      <c r="F1" s="70"/>
      <c r="G1" s="70"/>
    </row>
    <row r="2" spans="1:7" x14ac:dyDescent="0.3">
      <c r="A2" s="74"/>
      <c r="B2" s="73" t="s">
        <v>224</v>
      </c>
      <c r="C2" s="75" t="s">
        <v>225</v>
      </c>
      <c r="D2" s="75" t="s">
        <v>225</v>
      </c>
      <c r="E2" s="76"/>
    </row>
    <row r="3" spans="1:7" x14ac:dyDescent="0.3">
      <c r="A3" s="74"/>
      <c r="E3" s="76"/>
    </row>
    <row r="4" spans="1:7" x14ac:dyDescent="0.3">
      <c r="A4" s="74"/>
      <c r="B4" s="77" t="s">
        <v>226</v>
      </c>
      <c r="C4" s="77"/>
      <c r="D4" s="77"/>
      <c r="E4" s="78"/>
      <c r="F4" s="79"/>
      <c r="G4" s="79"/>
    </row>
    <row r="5" spans="1:7" x14ac:dyDescent="0.3">
      <c r="A5" s="74"/>
      <c r="B5" s="79" t="s">
        <v>0</v>
      </c>
      <c r="C5" s="79"/>
      <c r="D5" s="79">
        <v>243.12</v>
      </c>
      <c r="E5" s="78"/>
      <c r="F5" s="79" t="s">
        <v>227</v>
      </c>
      <c r="G5" s="79"/>
    </row>
    <row r="6" spans="1:7" x14ac:dyDescent="0.3">
      <c r="A6" s="74"/>
      <c r="B6" s="79" t="s">
        <v>228</v>
      </c>
      <c r="C6" s="79"/>
      <c r="D6" s="79">
        <v>30</v>
      </c>
      <c r="E6" s="78" t="s">
        <v>229</v>
      </c>
      <c r="F6" s="79" t="s">
        <v>230</v>
      </c>
      <c r="G6" s="79"/>
    </row>
    <row r="7" spans="1:7" x14ac:dyDescent="0.3">
      <c r="A7" s="74"/>
      <c r="B7" s="80" t="s">
        <v>231</v>
      </c>
      <c r="C7" s="79"/>
      <c r="D7" s="81">
        <v>0.2298</v>
      </c>
      <c r="E7" s="78"/>
      <c r="F7" s="79" t="s">
        <v>232</v>
      </c>
      <c r="G7" s="79"/>
    </row>
    <row r="8" spans="1:7" x14ac:dyDescent="0.3">
      <c r="A8" s="74"/>
      <c r="B8" s="79" t="s">
        <v>233</v>
      </c>
      <c r="C8" s="79"/>
      <c r="D8" s="82">
        <v>260</v>
      </c>
      <c r="E8" s="78"/>
      <c r="F8" s="79" t="s">
        <v>234</v>
      </c>
      <c r="G8" s="79"/>
    </row>
    <row r="9" spans="1:7" x14ac:dyDescent="0.3">
      <c r="A9" s="74"/>
      <c r="B9" s="79" t="s">
        <v>235</v>
      </c>
      <c r="C9" s="79"/>
      <c r="D9" s="83">
        <v>2.5000000000000001E-3</v>
      </c>
      <c r="E9" s="78"/>
      <c r="F9" s="79" t="s">
        <v>236</v>
      </c>
      <c r="G9" s="79"/>
    </row>
    <row r="10" spans="1:7" x14ac:dyDescent="0.3">
      <c r="A10" s="74"/>
      <c r="B10" s="84" t="s">
        <v>237</v>
      </c>
      <c r="C10" s="84"/>
      <c r="D10" s="85"/>
      <c r="E10" s="86"/>
      <c r="F10" s="85"/>
      <c r="G10" s="85"/>
    </row>
    <row r="11" spans="1:7" x14ac:dyDescent="0.3">
      <c r="A11" s="74"/>
      <c r="B11" s="85"/>
      <c r="C11" s="85"/>
      <c r="D11" s="85"/>
      <c r="E11" s="86"/>
      <c r="F11" s="85"/>
      <c r="G11" s="85"/>
    </row>
    <row r="12" spans="1:7" x14ac:dyDescent="0.3">
      <c r="A12" s="74"/>
      <c r="B12" s="85" t="s">
        <v>238</v>
      </c>
      <c r="C12" s="85"/>
      <c r="D12" s="87">
        <f>D5*G20-D8*D21*G21</f>
        <v>1.3384599106538815</v>
      </c>
      <c r="E12" s="86" t="s">
        <v>229</v>
      </c>
      <c r="F12" s="85" t="s">
        <v>239</v>
      </c>
      <c r="G12" s="85"/>
    </row>
    <row r="13" spans="1:7" x14ac:dyDescent="0.3">
      <c r="A13" s="74"/>
      <c r="B13" s="85" t="s">
        <v>240</v>
      </c>
      <c r="C13" s="85"/>
      <c r="D13" s="87">
        <f>G20</f>
        <v>0.16284412086795194</v>
      </c>
      <c r="E13" s="86"/>
      <c r="F13" s="85" t="s">
        <v>241</v>
      </c>
      <c r="G13" s="85"/>
    </row>
    <row r="14" spans="1:7" x14ac:dyDescent="0.3">
      <c r="A14" s="74"/>
      <c r="B14" s="85" t="s">
        <v>242</v>
      </c>
      <c r="C14" s="85"/>
      <c r="D14" s="87">
        <f>D13*D5/D12</f>
        <v>29.579266700692692</v>
      </c>
      <c r="E14" s="86"/>
      <c r="F14" s="85" t="s">
        <v>243</v>
      </c>
      <c r="G14" s="85"/>
    </row>
    <row r="15" spans="1:7" x14ac:dyDescent="0.3">
      <c r="A15" s="74"/>
      <c r="B15" s="85" t="s">
        <v>244</v>
      </c>
      <c r="C15" s="85"/>
      <c r="D15" s="87">
        <f>D12-D5+D21*D8</f>
        <v>18.165040741578395</v>
      </c>
      <c r="E15" s="86"/>
      <c r="F15" s="85" t="s">
        <v>245</v>
      </c>
      <c r="G15" s="85"/>
    </row>
    <row r="16" spans="1:7" x14ac:dyDescent="0.3">
      <c r="A16" s="74"/>
      <c r="D16" s="88"/>
      <c r="E16" s="76"/>
    </row>
    <row r="17" spans="1:7" x14ac:dyDescent="0.3">
      <c r="A17" s="74"/>
      <c r="B17" s="73" t="s">
        <v>79</v>
      </c>
      <c r="D17" s="88"/>
      <c r="E17" s="76"/>
    </row>
    <row r="18" spans="1:7" x14ac:dyDescent="0.3">
      <c r="A18" s="74"/>
      <c r="B18" s="73" t="s">
        <v>246</v>
      </c>
      <c r="D18" s="89">
        <f>D6/365</f>
        <v>8.2191780821917804E-2</v>
      </c>
      <c r="E18" s="76"/>
      <c r="F18" s="73" t="s">
        <v>247</v>
      </c>
      <c r="G18" s="89">
        <f>D23/D22+0.5*D22</f>
        <v>-0.98283583529091623</v>
      </c>
    </row>
    <row r="19" spans="1:7" x14ac:dyDescent="0.3">
      <c r="A19" s="74"/>
      <c r="B19" s="73" t="s">
        <v>248</v>
      </c>
      <c r="D19" s="89">
        <f>SQRT(D18)</f>
        <v>0.28669108954049793</v>
      </c>
      <c r="E19" s="76"/>
      <c r="F19" s="73" t="s">
        <v>249</v>
      </c>
      <c r="G19" s="89">
        <f>G18-D22</f>
        <v>-1.0487174476673227</v>
      </c>
    </row>
    <row r="20" spans="1:7" x14ac:dyDescent="0.3">
      <c r="A20" s="74"/>
      <c r="B20" s="73" t="s">
        <v>250</v>
      </c>
      <c r="D20" s="89">
        <f>D9*D18</f>
        <v>2.0547945205479451E-4</v>
      </c>
      <c r="E20" s="76"/>
      <c r="F20" s="73" t="s">
        <v>251</v>
      </c>
      <c r="G20" s="89">
        <f>NORMSDIST(G18)</f>
        <v>0.16284412086795194</v>
      </c>
    </row>
    <row r="21" spans="1:7" x14ac:dyDescent="0.3">
      <c r="A21" s="74"/>
      <c r="B21" s="73" t="s">
        <v>252</v>
      </c>
      <c r="D21" s="89">
        <f>EXP(-D20)</f>
        <v>0.99979454165740189</v>
      </c>
      <c r="E21" s="76"/>
      <c r="F21" s="73" t="s">
        <v>253</v>
      </c>
      <c r="G21" s="89">
        <f>NORMSDIST(G19)</f>
        <v>0.14715409078468603</v>
      </c>
    </row>
    <row r="22" spans="1:7" x14ac:dyDescent="0.3">
      <c r="A22" s="74"/>
      <c r="B22" s="73" t="s">
        <v>254</v>
      </c>
      <c r="D22" s="89">
        <f>D7*D19</f>
        <v>6.5881612376406426E-2</v>
      </c>
      <c r="E22" s="76"/>
    </row>
    <row r="23" spans="1:7" x14ac:dyDescent="0.3">
      <c r="A23" s="74"/>
      <c r="B23" s="73" t="s">
        <v>255</v>
      </c>
      <c r="D23" s="89">
        <f>LN(D5/(D8*D21))</f>
        <v>-6.6921002954935305E-2</v>
      </c>
      <c r="E23" s="76"/>
    </row>
    <row r="24" spans="1:7" x14ac:dyDescent="0.3">
      <c r="A24" s="74"/>
      <c r="D24" s="89"/>
      <c r="E24" s="76"/>
    </row>
  </sheetData>
  <hyperlinks>
    <hyperlink ref="C1" r:id="rId1" xr:uid="{EF50E6EB-F388-D046-96A4-2E3032C74E22}"/>
    <hyperlink ref="C2" r:id="rId2" xr:uid="{82D4D8D1-C0EA-F442-B24E-28EC82DFE105}"/>
    <hyperlink ref="D2" r:id="rId3" xr:uid="{FE050741-4FBB-FE4F-B699-51FEC025A2CC}"/>
  </hyperlinks>
  <pageMargins left="0.7" right="0.7" top="0.75" bottom="0.75" header="0.3" footer="0.3"/>
  <pageSetup orientation="portrait" horizontalDpi="0" verticalDpi="0"/>
  <drawing r:id="rId4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74AF9-910D-014A-9342-AB6BF0FA669F}">
  <sheetPr codeName="Sheet14">
    <tabColor rgb="FFFF0000"/>
  </sheetPr>
  <dimension ref="B2:F8"/>
  <sheetViews>
    <sheetView workbookViewId="0"/>
  </sheetViews>
  <sheetFormatPr baseColWidth="10" defaultRowHeight="26" x14ac:dyDescent="0.3"/>
  <cols>
    <col min="1" max="1" width="10.83203125" style="1"/>
    <col min="2" max="2" width="66.1640625" style="1" bestFit="1" customWidth="1"/>
    <col min="3" max="3" width="5.1640625" style="1" bestFit="1" customWidth="1"/>
    <col min="4" max="16384" width="10.83203125" style="1"/>
  </cols>
  <sheetData>
    <row r="2" spans="2:6" ht="47" x14ac:dyDescent="0.55000000000000004">
      <c r="B2" s="90" t="s">
        <v>6</v>
      </c>
    </row>
    <row r="3" spans="2:6" x14ac:dyDescent="0.3">
      <c r="B3" s="5" t="s">
        <v>256</v>
      </c>
    </row>
    <row r="4" spans="2:6" x14ac:dyDescent="0.3">
      <c r="B4" s="5" t="s">
        <v>257</v>
      </c>
    </row>
    <row r="5" spans="2:6" x14ac:dyDescent="0.3">
      <c r="B5" s="5" t="s">
        <v>258</v>
      </c>
    </row>
    <row r="7" spans="2:6" x14ac:dyDescent="0.3">
      <c r="B7" s="91" t="s">
        <v>259</v>
      </c>
    </row>
    <row r="8" spans="2:6" ht="47" x14ac:dyDescent="0.55000000000000004">
      <c r="B8" s="90" t="s">
        <v>260</v>
      </c>
      <c r="C8" s="92" t="s">
        <v>261</v>
      </c>
      <c r="D8" s="90" t="s">
        <v>262</v>
      </c>
      <c r="E8" s="90"/>
      <c r="F8" s="90"/>
    </row>
  </sheetData>
  <hyperlinks>
    <hyperlink ref="B3" r:id="rId1" xr:uid="{0368AE43-CF12-D44C-A119-9E80A012976D}"/>
    <hyperlink ref="B4" r:id="rId2" xr:uid="{16359B44-568E-8D4D-B498-D0F793006DE6}"/>
    <hyperlink ref="B5" r:id="rId3" xr:uid="{BD866382-1F0B-0843-9A67-71BB1CC197A6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EE6554-A842-AD48-916C-09733006512F}">
  <sheetPr codeName="Sheet15">
    <tabColor rgb="FF002060"/>
  </sheetPr>
  <dimension ref="A1:A4"/>
  <sheetViews>
    <sheetView workbookViewId="0"/>
  </sheetViews>
  <sheetFormatPr baseColWidth="10" defaultRowHeight="26" x14ac:dyDescent="0.3"/>
  <cols>
    <col min="1" max="1" width="16.33203125" style="1" bestFit="1" customWidth="1"/>
    <col min="2" max="16384" width="10.83203125" style="1"/>
  </cols>
  <sheetData>
    <row r="1" spans="1:1" x14ac:dyDescent="0.3">
      <c r="A1" s="1" t="s">
        <v>352</v>
      </c>
    </row>
    <row r="2" spans="1:1" x14ac:dyDescent="0.3">
      <c r="A2" s="1" t="s">
        <v>455</v>
      </c>
    </row>
    <row r="3" spans="1:1" x14ac:dyDescent="0.3">
      <c r="A3" s="1" t="s">
        <v>353</v>
      </c>
    </row>
    <row r="4" spans="1:1" x14ac:dyDescent="0.3">
      <c r="A4" s="1" t="s">
        <v>354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59C18-D5C0-3649-8CAB-6173C372DD47}">
  <sheetPr codeName="Sheet17">
    <tabColor rgb="FFFF0000"/>
  </sheetPr>
  <dimension ref="A1:E22"/>
  <sheetViews>
    <sheetView zoomScaleNormal="100" workbookViewId="0">
      <selection activeCell="A4" sqref="A4"/>
    </sheetView>
  </sheetViews>
  <sheetFormatPr baseColWidth="10" defaultColWidth="8.83203125" defaultRowHeight="26" x14ac:dyDescent="0.3"/>
  <cols>
    <col min="1" max="2" width="8.83203125" style="2"/>
    <col min="3" max="3" width="46.33203125" style="2" bestFit="1" customWidth="1"/>
    <col min="4" max="16384" width="8.83203125" style="2"/>
  </cols>
  <sheetData>
    <row r="1" spans="1:5" x14ac:dyDescent="0.3">
      <c r="A1" s="18" t="s">
        <v>1</v>
      </c>
      <c r="B1" s="19" t="s">
        <v>144</v>
      </c>
    </row>
    <row r="2" spans="1:5" x14ac:dyDescent="0.3">
      <c r="C2" s="24" t="s">
        <v>145</v>
      </c>
      <c r="D2" s="24"/>
      <c r="E2" s="24" t="s">
        <v>146</v>
      </c>
    </row>
    <row r="4" spans="1:5" x14ac:dyDescent="0.3">
      <c r="C4" s="2" t="s">
        <v>147</v>
      </c>
      <c r="E4" s="2" t="s">
        <v>148</v>
      </c>
    </row>
    <row r="5" spans="1:5" x14ac:dyDescent="0.3">
      <c r="E5" s="2" t="s">
        <v>149</v>
      </c>
    </row>
    <row r="12" spans="1:5" x14ac:dyDescent="0.3">
      <c r="C12" s="2" t="s">
        <v>150</v>
      </c>
      <c r="E12" s="2" t="s">
        <v>151</v>
      </c>
    </row>
    <row r="13" spans="1:5" x14ac:dyDescent="0.3">
      <c r="C13" s="2" t="s">
        <v>152</v>
      </c>
      <c r="E13" s="2" t="s">
        <v>153</v>
      </c>
    </row>
    <row r="14" spans="1:5" x14ac:dyDescent="0.3">
      <c r="C14" s="2" t="s">
        <v>154</v>
      </c>
      <c r="E14" s="2" t="s">
        <v>155</v>
      </c>
    </row>
    <row r="19" spans="3:3" x14ac:dyDescent="0.3">
      <c r="C19" s="25" t="s">
        <v>156</v>
      </c>
    </row>
    <row r="20" spans="3:3" x14ac:dyDescent="0.3">
      <c r="C20" s="26" t="s">
        <v>157</v>
      </c>
    </row>
    <row r="21" spans="3:3" x14ac:dyDescent="0.3">
      <c r="C21" s="26" t="s">
        <v>158</v>
      </c>
    </row>
    <row r="22" spans="3:3" x14ac:dyDescent="0.3">
      <c r="C22" s="26" t="s">
        <v>159</v>
      </c>
    </row>
  </sheetData>
  <hyperlinks>
    <hyperlink ref="C20" r:id="rId1" xr:uid="{AE3F0A31-3BAB-854A-ADAC-80ACBD1CDF51}"/>
    <hyperlink ref="C21" r:id="rId2" xr:uid="{8619AA4A-46CF-1D40-BCAB-6B9FC7A31F92}"/>
    <hyperlink ref="C22" r:id="rId3" xr:uid="{6A8AA748-C80D-BC4D-ADF2-82E9C2116043}"/>
    <hyperlink ref="B1" r:id="rId4" xr:uid="{871991A9-9EA7-E94E-8B45-350E320BB35D}"/>
    <hyperlink ref="A1:B1" r:id="rId5" display="Video:" xr:uid="{8A0E1165-E453-A84E-B0DF-374D65DF2334}"/>
  </hyperlinks>
  <pageMargins left="0.7" right="0.7" top="0.75" bottom="0.75" header="0.3" footer="0.3"/>
  <drawing r:id="rId6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3F7C3B-DE57-0C42-8AA9-3E5940FD4748}">
  <sheetPr codeName="Sheet34">
    <tabColor rgb="FFFF0000"/>
  </sheetPr>
  <dimension ref="B2:B3"/>
  <sheetViews>
    <sheetView zoomScaleNormal="100"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5" t="s">
        <v>453</v>
      </c>
    </row>
    <row r="3" spans="2:2" x14ac:dyDescent="0.3">
      <c r="B3" s="5" t="s">
        <v>454</v>
      </c>
    </row>
  </sheetData>
  <hyperlinks>
    <hyperlink ref="B2" r:id="rId1" xr:uid="{F62BEC92-9389-C340-8162-6451EE190051}"/>
    <hyperlink ref="B3" r:id="rId2" xr:uid="{B163442D-4DA5-7D4C-955C-AECCF9E64B56}"/>
  </hyperlinks>
  <pageMargins left="0.7" right="0.7" top="0.75" bottom="0.75" header="0.3" footer="0.3"/>
  <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656D3E-1C49-294F-B473-DE1834106C39}">
  <sheetPr codeName="Sheet18">
    <tabColor rgb="FFFFC000"/>
  </sheetPr>
  <dimension ref="B2:B14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7" t="s">
        <v>82</v>
      </c>
    </row>
    <row r="3" spans="2:2" x14ac:dyDescent="0.3">
      <c r="B3" s="17" t="s">
        <v>91</v>
      </c>
    </row>
    <row r="4" spans="2:2" x14ac:dyDescent="0.3">
      <c r="B4" s="17" t="s">
        <v>83</v>
      </c>
    </row>
    <row r="5" spans="2:2" x14ac:dyDescent="0.3">
      <c r="B5" s="17" t="s">
        <v>84</v>
      </c>
    </row>
    <row r="6" spans="2:2" x14ac:dyDescent="0.3">
      <c r="B6" s="17" t="s">
        <v>85</v>
      </c>
    </row>
    <row r="7" spans="2:2" x14ac:dyDescent="0.3">
      <c r="B7" s="17" t="s">
        <v>86</v>
      </c>
    </row>
    <row r="8" spans="2:2" x14ac:dyDescent="0.3">
      <c r="B8" s="17" t="s">
        <v>87</v>
      </c>
    </row>
    <row r="9" spans="2:2" x14ac:dyDescent="0.3">
      <c r="B9" s="17" t="s">
        <v>92</v>
      </c>
    </row>
    <row r="10" spans="2:2" x14ac:dyDescent="0.3">
      <c r="B10" s="17" t="s">
        <v>88</v>
      </c>
    </row>
    <row r="12" spans="2:2" x14ac:dyDescent="0.3">
      <c r="B12" s="17" t="s">
        <v>89</v>
      </c>
    </row>
    <row r="13" spans="2:2" x14ac:dyDescent="0.3">
      <c r="B13" s="17" t="s">
        <v>90</v>
      </c>
    </row>
    <row r="14" spans="2:2" x14ac:dyDescent="0.3">
      <c r="B14" s="17" t="s">
        <v>93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22274-FBFE-3444-9136-12564802F112}">
  <sheetPr codeName="Sheet19">
    <tabColor rgb="FFC00000"/>
  </sheetPr>
  <dimension ref="B2:D18"/>
  <sheetViews>
    <sheetView workbookViewId="0"/>
  </sheetViews>
  <sheetFormatPr baseColWidth="10" defaultColWidth="10.83203125" defaultRowHeight="24" x14ac:dyDescent="0.3"/>
  <cols>
    <col min="1" max="2" width="10.83203125" style="13"/>
    <col min="3" max="3" width="112" style="13" bestFit="1" customWidth="1"/>
    <col min="4" max="4" width="12.5" style="14" customWidth="1"/>
    <col min="5" max="16384" width="10.83203125" style="13"/>
  </cols>
  <sheetData>
    <row r="2" spans="2:4" x14ac:dyDescent="0.3">
      <c r="B2" s="12" t="s">
        <v>23</v>
      </c>
    </row>
    <row r="3" spans="2:4" x14ac:dyDescent="0.3">
      <c r="B3" s="12"/>
    </row>
    <row r="4" spans="2:4" x14ac:dyDescent="0.3">
      <c r="C4" s="13" t="s">
        <v>24</v>
      </c>
    </row>
    <row r="5" spans="2:4" x14ac:dyDescent="0.3">
      <c r="C5" s="13" t="s">
        <v>25</v>
      </c>
    </row>
    <row r="7" spans="2:4" x14ac:dyDescent="0.3">
      <c r="C7" s="13" t="s">
        <v>26</v>
      </c>
    </row>
    <row r="8" spans="2:4" x14ac:dyDescent="0.3">
      <c r="C8" s="13" t="s">
        <v>27</v>
      </c>
    </row>
    <row r="10" spans="2:4" x14ac:dyDescent="0.3">
      <c r="C10" s="13" t="s">
        <v>28</v>
      </c>
    </row>
    <row r="11" spans="2:4" x14ac:dyDescent="0.3">
      <c r="C11" s="15" t="s">
        <v>29</v>
      </c>
      <c r="D11" s="16" t="s">
        <v>30</v>
      </c>
    </row>
    <row r="12" spans="2:4" x14ac:dyDescent="0.3">
      <c r="C12" s="15" t="s">
        <v>31</v>
      </c>
      <c r="D12" s="16" t="s">
        <v>32</v>
      </c>
    </row>
    <row r="13" spans="2:4" x14ac:dyDescent="0.3">
      <c r="C13" s="15" t="s">
        <v>33</v>
      </c>
      <c r="D13" s="16" t="s">
        <v>34</v>
      </c>
    </row>
    <row r="14" spans="2:4" x14ac:dyDescent="0.3">
      <c r="C14" s="15" t="s">
        <v>39</v>
      </c>
      <c r="D14" s="16" t="s">
        <v>44</v>
      </c>
    </row>
    <row r="15" spans="2:4" x14ac:dyDescent="0.3">
      <c r="C15" s="15" t="s">
        <v>40</v>
      </c>
      <c r="D15" s="16" t="s">
        <v>43</v>
      </c>
    </row>
    <row r="16" spans="2:4" x14ac:dyDescent="0.3">
      <c r="C16" s="15" t="s">
        <v>41</v>
      </c>
      <c r="D16" s="16" t="s">
        <v>42</v>
      </c>
    </row>
    <row r="18" spans="2:2" x14ac:dyDescent="0.3">
      <c r="B18" s="13" t="s">
        <v>81</v>
      </c>
    </row>
  </sheetData>
  <phoneticPr fontId="8" type="noConversion"/>
  <hyperlinks>
    <hyperlink ref="D11" r:id="rId1" xr:uid="{032A761B-A5B0-CA4A-8E37-CCC9D28CC17D}"/>
    <hyperlink ref="D12" r:id="rId2" xr:uid="{50EEF814-D2AE-7C4C-805C-5FABEBB4B763}"/>
    <hyperlink ref="D13" r:id="rId3" xr:uid="{BB56AC99-7349-9245-A495-2AA6C68C7266}"/>
    <hyperlink ref="C11:D11" r:id="rId4" display="Taylor Series Introduction" xr:uid="{F589782E-9562-314A-849A-7BDCE70CD5E4}"/>
    <hyperlink ref="C12:D12" r:id="rId5" display="Optional Math Example" xr:uid="{7CE85BCD-1572-A54A-A085-8096F3AE6EC2}"/>
    <hyperlink ref="C13:D13" r:id="rId6" display="Taylor Series in the context of Bonds" xr:uid="{EC03D7DA-CA92-164E-9D81-D5C96C55084F}"/>
    <hyperlink ref="D16" r:id="rId7" xr:uid="{E3C10C9D-201B-C24F-A91A-604D67D031CE}"/>
    <hyperlink ref="D15" r:id="rId8" xr:uid="{D7F84E9A-852F-4B4F-9D84-3E7A3901552A}"/>
    <hyperlink ref="D14" r:id="rId9" xr:uid="{738C55CA-FF91-5449-B5CE-8E22F59E8C75}"/>
    <hyperlink ref="C14:D14" r:id="rId10" display="Taylor Series in the context of Bonds 1" xr:uid="{011433EC-16FD-754C-A0C7-8E3A29032CDF}"/>
    <hyperlink ref="C15:D15" r:id="rId11" display="Taylor Series in the context of Bonds 2" xr:uid="{92380F7E-77B5-D548-8100-BD2F06574FC1}"/>
    <hyperlink ref="C16:D16" r:id="rId12" display="Taylor Series in the context of Bonds 3" xr:uid="{E48A5B0D-EC87-B94C-B5AC-9A00246602C5}"/>
  </hyperlinks>
  <pageMargins left="0.7" right="0.7" top="0.75" bottom="0.75" header="0.3" footer="0.3"/>
  <drawing r:id="rId1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8E67B-CEEF-B64C-A0CA-E9114B23F0AC}">
  <sheetPr codeName="Sheet31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431</v>
      </c>
    </row>
    <row r="2" spans="1:1" x14ac:dyDescent="0.3">
      <c r="A2" s="1" t="s">
        <v>432</v>
      </c>
    </row>
    <row r="3" spans="1:1" x14ac:dyDescent="0.3">
      <c r="A3" s="1" t="s">
        <v>433</v>
      </c>
    </row>
    <row r="4" spans="1:1" x14ac:dyDescent="0.3">
      <c r="A4" s="1" t="s">
        <v>434</v>
      </c>
    </row>
  </sheetData>
  <phoneticPr fontId="8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87B0A-9E4E-194F-A061-A3811D4CFDA5}">
  <sheetPr codeName="Sheet27">
    <tabColor rgb="FFFF0000"/>
  </sheetPr>
  <dimension ref="B2:D23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355</v>
      </c>
    </row>
    <row r="4" spans="2:4" x14ac:dyDescent="0.3">
      <c r="B4" s="1" t="s">
        <v>356</v>
      </c>
    </row>
    <row r="6" spans="2:4" x14ac:dyDescent="0.3">
      <c r="B6" s="1" t="s">
        <v>357</v>
      </c>
    </row>
    <row r="8" spans="2:4" x14ac:dyDescent="0.3">
      <c r="B8" s="1" t="s">
        <v>358</v>
      </c>
    </row>
    <row r="11" spans="2:4" s="124" customFormat="1" x14ac:dyDescent="0.3">
      <c r="C11" s="124" t="s">
        <v>359</v>
      </c>
      <c r="D11" s="124" t="s">
        <v>360</v>
      </c>
    </row>
    <row r="12" spans="2:4" x14ac:dyDescent="0.3">
      <c r="B12" s="1">
        <v>1</v>
      </c>
      <c r="C12" s="1">
        <f t="shared" ref="C12:C21" ca="1" si="0">RANDBETWEEN(0,100)</f>
        <v>71</v>
      </c>
      <c r="D12" s="1">
        <f t="shared" ref="D12:D21" si="1">1/10</f>
        <v>0.1</v>
      </c>
    </row>
    <row r="13" spans="2:4" x14ac:dyDescent="0.3">
      <c r="B13" s="1">
        <v>2</v>
      </c>
      <c r="C13" s="1">
        <f t="shared" ca="1" si="0"/>
        <v>76</v>
      </c>
      <c r="D13" s="1">
        <f t="shared" si="1"/>
        <v>0.1</v>
      </c>
    </row>
    <row r="14" spans="2:4" x14ac:dyDescent="0.3">
      <c r="B14" s="1">
        <v>3</v>
      </c>
      <c r="C14" s="1">
        <f t="shared" ca="1" si="0"/>
        <v>25</v>
      </c>
      <c r="D14" s="1">
        <f t="shared" si="1"/>
        <v>0.1</v>
      </c>
    </row>
    <row r="15" spans="2:4" x14ac:dyDescent="0.3">
      <c r="B15" s="1">
        <v>4</v>
      </c>
      <c r="C15" s="1">
        <f t="shared" ca="1" si="0"/>
        <v>24</v>
      </c>
      <c r="D15" s="1">
        <f t="shared" si="1"/>
        <v>0.1</v>
      </c>
    </row>
    <row r="16" spans="2:4" x14ac:dyDescent="0.3">
      <c r="B16" s="1">
        <v>5</v>
      </c>
      <c r="C16" s="1">
        <f t="shared" ca="1" si="0"/>
        <v>49</v>
      </c>
      <c r="D16" s="1">
        <f t="shared" si="1"/>
        <v>0.1</v>
      </c>
    </row>
    <row r="17" spans="2:4" x14ac:dyDescent="0.3">
      <c r="B17" s="1">
        <v>6</v>
      </c>
      <c r="C17" s="1">
        <f t="shared" ca="1" si="0"/>
        <v>68</v>
      </c>
      <c r="D17" s="1">
        <f t="shared" si="1"/>
        <v>0.1</v>
      </c>
    </row>
    <row r="18" spans="2:4" x14ac:dyDescent="0.3">
      <c r="B18" s="1">
        <v>7</v>
      </c>
      <c r="C18" s="1">
        <f t="shared" ca="1" si="0"/>
        <v>21</v>
      </c>
      <c r="D18" s="1">
        <f t="shared" si="1"/>
        <v>0.1</v>
      </c>
    </row>
    <row r="19" spans="2:4" x14ac:dyDescent="0.3">
      <c r="B19" s="1">
        <v>8</v>
      </c>
      <c r="C19" s="1">
        <f t="shared" ca="1" si="0"/>
        <v>59</v>
      </c>
      <c r="D19" s="1">
        <f t="shared" si="1"/>
        <v>0.1</v>
      </c>
    </row>
    <row r="20" spans="2:4" x14ac:dyDescent="0.3">
      <c r="B20" s="1">
        <v>9</v>
      </c>
      <c r="C20" s="1">
        <f t="shared" ca="1" si="0"/>
        <v>93</v>
      </c>
      <c r="D20" s="1">
        <f t="shared" si="1"/>
        <v>0.1</v>
      </c>
    </row>
    <row r="21" spans="2:4" x14ac:dyDescent="0.3">
      <c r="B21" s="1">
        <v>10</v>
      </c>
      <c r="C21" s="1">
        <f t="shared" ca="1" si="0"/>
        <v>50</v>
      </c>
      <c r="D21" s="1">
        <f t="shared" si="1"/>
        <v>0.1</v>
      </c>
    </row>
    <row r="23" spans="2:4" x14ac:dyDescent="0.3">
      <c r="C23" s="1" t="s">
        <v>361</v>
      </c>
      <c r="D23" s="1">
        <f ca="1">SUMPRODUCT(C12:C21,D12:D21)</f>
        <v>53.599999999999994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2F511-D5D0-914C-A809-F96DD3745531}">
  <sheetPr codeName="Sheet28">
    <tabColor rgb="FFFFC000"/>
  </sheetPr>
  <dimension ref="A1:I51"/>
  <sheetViews>
    <sheetView workbookViewId="0"/>
  </sheetViews>
  <sheetFormatPr baseColWidth="10" defaultRowHeight="26" x14ac:dyDescent="0.3"/>
  <cols>
    <col min="1" max="4" width="10.83203125" style="1"/>
    <col min="5" max="5" width="13" style="1" bestFit="1" customWidth="1"/>
    <col min="6" max="8" width="10.83203125" style="1"/>
    <col min="9" max="9" width="11.5" style="1" bestFit="1" customWidth="1"/>
    <col min="10" max="16384" width="10.83203125" style="1"/>
  </cols>
  <sheetData>
    <row r="1" spans="1:9" x14ac:dyDescent="0.3">
      <c r="A1" s="5" t="s">
        <v>1</v>
      </c>
    </row>
    <row r="2" spans="1:9" x14ac:dyDescent="0.3">
      <c r="B2" s="1" t="s">
        <v>362</v>
      </c>
    </row>
    <row r="4" spans="1:9" x14ac:dyDescent="0.3">
      <c r="B4" s="1" t="s">
        <v>363</v>
      </c>
    </row>
    <row r="7" spans="1:9" x14ac:dyDescent="0.3">
      <c r="B7" s="1" t="s">
        <v>372</v>
      </c>
    </row>
    <row r="8" spans="1:9" x14ac:dyDescent="0.3">
      <c r="B8" s="129" t="s">
        <v>364</v>
      </c>
    </row>
    <row r="9" spans="1:9" x14ac:dyDescent="0.3">
      <c r="B9" s="129" t="s">
        <v>365</v>
      </c>
    </row>
    <row r="10" spans="1:9" x14ac:dyDescent="0.3">
      <c r="B10" s="129"/>
    </row>
    <row r="11" spans="1:9" x14ac:dyDescent="0.3">
      <c r="B11" s="129" t="s">
        <v>366</v>
      </c>
    </row>
    <row r="12" spans="1:9" x14ac:dyDescent="0.3">
      <c r="B12" s="129" t="s">
        <v>367</v>
      </c>
    </row>
    <row r="13" spans="1:9" x14ac:dyDescent="0.3">
      <c r="B13" s="129"/>
    </row>
    <row r="14" spans="1:9" s="124" customFormat="1" x14ac:dyDescent="0.3">
      <c r="B14" s="124" t="s">
        <v>368</v>
      </c>
      <c r="C14" s="124" t="s">
        <v>369</v>
      </c>
      <c r="E14" s="124" t="s">
        <v>370</v>
      </c>
      <c r="F14" s="124" t="s">
        <v>359</v>
      </c>
      <c r="G14" s="124" t="s">
        <v>371</v>
      </c>
    </row>
    <row r="15" spans="1:9" x14ac:dyDescent="0.3">
      <c r="B15" s="1">
        <v>0</v>
      </c>
      <c r="C15" s="130">
        <v>0.01</v>
      </c>
      <c r="D15" s="1">
        <v>1</v>
      </c>
      <c r="E15" s="131"/>
      <c r="G15" s="132"/>
      <c r="I15" s="168"/>
    </row>
    <row r="16" spans="1:9" x14ac:dyDescent="0.3">
      <c r="D16" s="1">
        <v>2</v>
      </c>
      <c r="E16" s="131"/>
      <c r="G16" s="132"/>
    </row>
    <row r="17" spans="4:7" x14ac:dyDescent="0.3">
      <c r="D17" s="1">
        <v>3</v>
      </c>
      <c r="E17" s="131"/>
      <c r="G17" s="132"/>
    </row>
    <row r="18" spans="4:7" x14ac:dyDescent="0.3">
      <c r="D18" s="1">
        <v>4</v>
      </c>
      <c r="E18" s="131"/>
      <c r="G18" s="132"/>
    </row>
    <row r="19" spans="4:7" x14ac:dyDescent="0.3">
      <c r="D19" s="1">
        <v>5</v>
      </c>
      <c r="E19" s="131"/>
      <c r="G19" s="132"/>
    </row>
    <row r="20" spans="4:7" x14ac:dyDescent="0.3">
      <c r="D20" s="1">
        <v>6</v>
      </c>
      <c r="E20" s="131"/>
      <c r="G20" s="132"/>
    </row>
    <row r="21" spans="4:7" x14ac:dyDescent="0.3">
      <c r="D21" s="1">
        <v>7</v>
      </c>
      <c r="E21" s="131"/>
      <c r="G21" s="132"/>
    </row>
    <row r="22" spans="4:7" x14ac:dyDescent="0.3">
      <c r="D22" s="1">
        <v>8</v>
      </c>
      <c r="E22" s="131"/>
      <c r="G22" s="132"/>
    </row>
    <row r="23" spans="4:7" x14ac:dyDescent="0.3">
      <c r="D23" s="1">
        <v>9</v>
      </c>
      <c r="E23" s="131"/>
      <c r="G23" s="132"/>
    </row>
    <row r="24" spans="4:7" x14ac:dyDescent="0.3">
      <c r="D24" s="1">
        <v>10</v>
      </c>
      <c r="E24" s="131"/>
      <c r="G24" s="132"/>
    </row>
    <row r="25" spans="4:7" x14ac:dyDescent="0.3">
      <c r="D25" s="1">
        <v>11</v>
      </c>
      <c r="E25" s="131"/>
      <c r="G25" s="132"/>
    </row>
    <row r="26" spans="4:7" x14ac:dyDescent="0.3">
      <c r="D26" s="1">
        <v>12</v>
      </c>
      <c r="E26" s="131"/>
      <c r="G26" s="132"/>
    </row>
    <row r="27" spans="4:7" x14ac:dyDescent="0.3">
      <c r="D27" s="1">
        <v>13</v>
      </c>
      <c r="E27" s="131"/>
      <c r="G27" s="132"/>
    </row>
    <row r="28" spans="4:7" x14ac:dyDescent="0.3">
      <c r="D28" s="1">
        <v>14</v>
      </c>
      <c r="E28" s="131"/>
      <c r="G28" s="132"/>
    </row>
    <row r="29" spans="4:7" x14ac:dyDescent="0.3">
      <c r="D29" s="1">
        <v>15</v>
      </c>
      <c r="E29" s="131"/>
      <c r="G29" s="132"/>
    </row>
    <row r="30" spans="4:7" x14ac:dyDescent="0.3">
      <c r="D30" s="1">
        <v>16</v>
      </c>
      <c r="E30" s="131"/>
      <c r="G30" s="132"/>
    </row>
    <row r="31" spans="4:7" x14ac:dyDescent="0.3">
      <c r="D31" s="1">
        <v>17</v>
      </c>
      <c r="E31" s="131"/>
      <c r="G31" s="132"/>
    </row>
    <row r="32" spans="4:7" x14ac:dyDescent="0.3">
      <c r="D32" s="1">
        <v>18</v>
      </c>
      <c r="E32" s="131"/>
      <c r="G32" s="132"/>
    </row>
    <row r="33" spans="4:7" x14ac:dyDescent="0.3">
      <c r="D33" s="1">
        <v>19</v>
      </c>
      <c r="E33" s="131"/>
      <c r="G33" s="132"/>
    </row>
    <row r="34" spans="4:7" x14ac:dyDescent="0.3">
      <c r="D34" s="1">
        <v>20</v>
      </c>
      <c r="E34" s="131"/>
      <c r="G34" s="132"/>
    </row>
    <row r="35" spans="4:7" x14ac:dyDescent="0.3">
      <c r="D35" s="1">
        <v>21</v>
      </c>
      <c r="E35" s="131"/>
      <c r="G35" s="132"/>
    </row>
    <row r="36" spans="4:7" x14ac:dyDescent="0.3">
      <c r="D36" s="1">
        <v>22</v>
      </c>
      <c r="E36" s="131"/>
      <c r="G36" s="132"/>
    </row>
    <row r="37" spans="4:7" x14ac:dyDescent="0.3">
      <c r="D37" s="1">
        <v>23</v>
      </c>
      <c r="E37" s="131"/>
      <c r="G37" s="132"/>
    </row>
    <row r="38" spans="4:7" x14ac:dyDescent="0.3">
      <c r="D38" s="1">
        <v>24</v>
      </c>
      <c r="E38" s="131"/>
      <c r="G38" s="132"/>
    </row>
    <row r="39" spans="4:7" x14ac:dyDescent="0.3">
      <c r="D39" s="1">
        <v>25</v>
      </c>
      <c r="E39" s="131"/>
      <c r="G39" s="132"/>
    </row>
    <row r="40" spans="4:7" x14ac:dyDescent="0.3">
      <c r="E40" s="131"/>
    </row>
    <row r="41" spans="4:7" x14ac:dyDescent="0.3">
      <c r="E41" s="131"/>
    </row>
    <row r="42" spans="4:7" x14ac:dyDescent="0.3">
      <c r="E42" s="131"/>
    </row>
    <row r="43" spans="4:7" x14ac:dyDescent="0.3">
      <c r="E43" s="131"/>
    </row>
    <row r="44" spans="4:7" x14ac:dyDescent="0.3">
      <c r="E44" s="131"/>
    </row>
    <row r="45" spans="4:7" x14ac:dyDescent="0.3">
      <c r="E45" s="131"/>
    </row>
    <row r="46" spans="4:7" x14ac:dyDescent="0.3">
      <c r="E46" s="131"/>
    </row>
    <row r="47" spans="4:7" x14ac:dyDescent="0.3">
      <c r="E47" s="131"/>
    </row>
    <row r="48" spans="4:7" x14ac:dyDescent="0.3">
      <c r="E48" s="131"/>
    </row>
    <row r="49" spans="5:5" x14ac:dyDescent="0.3">
      <c r="E49" s="131"/>
    </row>
    <row r="50" spans="5:5" x14ac:dyDescent="0.3">
      <c r="E50" s="131"/>
    </row>
    <row r="51" spans="5:5" x14ac:dyDescent="0.3">
      <c r="E51" s="131"/>
    </row>
  </sheetData>
  <hyperlinks>
    <hyperlink ref="A1" r:id="rId1" xr:uid="{DD6B67C3-1D75-5941-B1BF-75319A40C654}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DDD9D-6883-A84F-9E8F-0AD0057CF8FC}">
  <sheetPr codeName="Sheet29">
    <tabColor rgb="FFFFC000"/>
  </sheetPr>
  <dimension ref="A1:J51"/>
  <sheetViews>
    <sheetView workbookViewId="0"/>
  </sheetViews>
  <sheetFormatPr baseColWidth="10" defaultRowHeight="26" x14ac:dyDescent="0.3"/>
  <cols>
    <col min="1" max="4" width="10.83203125" style="1"/>
    <col min="5" max="5" width="13" style="1" bestFit="1" customWidth="1"/>
    <col min="6" max="16384" width="10.83203125" style="1"/>
  </cols>
  <sheetData>
    <row r="1" spans="1:10" x14ac:dyDescent="0.3">
      <c r="A1" s="5" t="s">
        <v>1</v>
      </c>
    </row>
    <row r="2" spans="1:10" x14ac:dyDescent="0.3">
      <c r="B2" s="1" t="s">
        <v>373</v>
      </c>
    </row>
    <row r="4" spans="1:10" x14ac:dyDescent="0.3">
      <c r="B4" s="1" t="s">
        <v>363</v>
      </c>
    </row>
    <row r="7" spans="1:10" x14ac:dyDescent="0.3">
      <c r="B7" s="1" t="s">
        <v>372</v>
      </c>
    </row>
    <row r="8" spans="1:10" x14ac:dyDescent="0.3">
      <c r="B8" s="129" t="s">
        <v>364</v>
      </c>
    </row>
    <row r="9" spans="1:10" x14ac:dyDescent="0.3">
      <c r="B9" s="129" t="s">
        <v>365</v>
      </c>
    </row>
    <row r="10" spans="1:10" x14ac:dyDescent="0.3">
      <c r="B10" s="129"/>
    </row>
    <row r="11" spans="1:10" x14ac:dyDescent="0.3">
      <c r="B11" s="129" t="s">
        <v>366</v>
      </c>
    </row>
    <row r="12" spans="1:10" x14ac:dyDescent="0.3">
      <c r="B12" s="129" t="s">
        <v>367</v>
      </c>
    </row>
    <row r="13" spans="1:10" x14ac:dyDescent="0.3">
      <c r="B13" s="129"/>
    </row>
    <row r="14" spans="1:10" s="124" customFormat="1" x14ac:dyDescent="0.3">
      <c r="B14" s="124" t="s">
        <v>368</v>
      </c>
      <c r="C14" s="124" t="s">
        <v>369</v>
      </c>
    </row>
    <row r="15" spans="1:10" ht="29" x14ac:dyDescent="0.3">
      <c r="B15" s="1">
        <v>0</v>
      </c>
      <c r="C15" s="130">
        <v>0.01</v>
      </c>
      <c r="E15" s="131"/>
      <c r="G15" s="132"/>
      <c r="J15" s="167" t="s">
        <v>430</v>
      </c>
    </row>
    <row r="16" spans="1:10" x14ac:dyDescent="0.3">
      <c r="E16" s="131"/>
      <c r="G16" s="132"/>
    </row>
    <row r="17" spans="5:7" x14ac:dyDescent="0.3">
      <c r="E17" s="131"/>
      <c r="G17" s="132"/>
    </row>
    <row r="18" spans="5:7" x14ac:dyDescent="0.3">
      <c r="E18" s="131"/>
      <c r="G18" s="132"/>
    </row>
    <row r="19" spans="5:7" x14ac:dyDescent="0.3">
      <c r="E19" s="169"/>
      <c r="G19" s="132"/>
    </row>
    <row r="20" spans="5:7" x14ac:dyDescent="0.3">
      <c r="E20" s="131"/>
      <c r="G20" s="132"/>
    </row>
    <row r="21" spans="5:7" x14ac:dyDescent="0.3">
      <c r="E21" s="131"/>
      <c r="G21" s="132"/>
    </row>
    <row r="22" spans="5:7" x14ac:dyDescent="0.3">
      <c r="E22" s="131"/>
      <c r="G22" s="132"/>
    </row>
    <row r="23" spans="5:7" x14ac:dyDescent="0.3">
      <c r="E23" s="131"/>
      <c r="G23" s="132"/>
    </row>
    <row r="24" spans="5:7" x14ac:dyDescent="0.3">
      <c r="E24" s="131"/>
      <c r="G24" s="132"/>
    </row>
    <row r="25" spans="5:7" x14ac:dyDescent="0.3">
      <c r="E25" s="131"/>
      <c r="G25" s="132"/>
    </row>
    <row r="26" spans="5:7" x14ac:dyDescent="0.3">
      <c r="E26" s="131"/>
      <c r="G26" s="132"/>
    </row>
    <row r="27" spans="5:7" x14ac:dyDescent="0.3">
      <c r="E27" s="131"/>
      <c r="G27" s="132"/>
    </row>
    <row r="28" spans="5:7" x14ac:dyDescent="0.3">
      <c r="E28" s="131"/>
      <c r="G28" s="132"/>
    </row>
    <row r="29" spans="5:7" x14ac:dyDescent="0.3">
      <c r="E29" s="131"/>
      <c r="G29" s="132"/>
    </row>
    <row r="30" spans="5:7" x14ac:dyDescent="0.3">
      <c r="E30" s="131"/>
      <c r="G30" s="132"/>
    </row>
    <row r="31" spans="5:7" x14ac:dyDescent="0.3">
      <c r="E31" s="131"/>
      <c r="G31" s="132"/>
    </row>
    <row r="32" spans="5:7" x14ac:dyDescent="0.3">
      <c r="E32" s="131"/>
      <c r="G32" s="132"/>
    </row>
    <row r="33" spans="5:7" x14ac:dyDescent="0.3">
      <c r="E33" s="131"/>
      <c r="G33" s="132"/>
    </row>
    <row r="34" spans="5:7" x14ac:dyDescent="0.3">
      <c r="E34" s="131"/>
      <c r="G34" s="132"/>
    </row>
    <row r="35" spans="5:7" x14ac:dyDescent="0.3">
      <c r="E35" s="131"/>
      <c r="G35" s="132"/>
    </row>
    <row r="36" spans="5:7" x14ac:dyDescent="0.3">
      <c r="E36" s="131"/>
      <c r="G36" s="132"/>
    </row>
    <row r="37" spans="5:7" x14ac:dyDescent="0.3">
      <c r="E37" s="131"/>
      <c r="G37" s="132"/>
    </row>
    <row r="38" spans="5:7" x14ac:dyDescent="0.3">
      <c r="E38" s="131"/>
      <c r="G38" s="132"/>
    </row>
    <row r="39" spans="5:7" x14ac:dyDescent="0.3">
      <c r="E39" s="131"/>
      <c r="G39" s="132"/>
    </row>
    <row r="40" spans="5:7" x14ac:dyDescent="0.3">
      <c r="E40" s="131"/>
    </row>
    <row r="41" spans="5:7" x14ac:dyDescent="0.3">
      <c r="E41" s="131"/>
    </row>
    <row r="42" spans="5:7" x14ac:dyDescent="0.3">
      <c r="E42" s="131"/>
    </row>
    <row r="43" spans="5:7" x14ac:dyDescent="0.3">
      <c r="E43" s="131"/>
    </row>
    <row r="44" spans="5:7" x14ac:dyDescent="0.3">
      <c r="E44" s="131"/>
    </row>
    <row r="45" spans="5:7" x14ac:dyDescent="0.3">
      <c r="E45" s="131"/>
    </row>
    <row r="46" spans="5:7" x14ac:dyDescent="0.3">
      <c r="E46" s="131"/>
    </row>
    <row r="47" spans="5:7" x14ac:dyDescent="0.3">
      <c r="E47" s="131"/>
    </row>
    <row r="48" spans="5:7" x14ac:dyDescent="0.3">
      <c r="E48" s="131"/>
    </row>
    <row r="49" spans="5:5" x14ac:dyDescent="0.3">
      <c r="E49" s="131"/>
    </row>
    <row r="50" spans="5:5" x14ac:dyDescent="0.3">
      <c r="E50" s="131"/>
    </row>
    <row r="51" spans="5:5" x14ac:dyDescent="0.3">
      <c r="E51" s="131"/>
    </row>
  </sheetData>
  <hyperlinks>
    <hyperlink ref="A1" r:id="rId1" xr:uid="{FD1C8D54-8B01-D748-B139-3527A6467DFF}"/>
  </hyperlinks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02721-AA3D-4649-8AD1-34069011E94C}">
  <sheetPr codeName="Sheet30">
    <tabColor rgb="FFFF0000"/>
  </sheetPr>
  <dimension ref="B2:J86"/>
  <sheetViews>
    <sheetView workbookViewId="0"/>
  </sheetViews>
  <sheetFormatPr baseColWidth="10" defaultColWidth="10.83203125" defaultRowHeight="26" x14ac:dyDescent="0.3"/>
  <cols>
    <col min="1" max="1" width="2.83203125" style="3" customWidth="1"/>
    <col min="2" max="2" width="27.83203125" style="3" customWidth="1"/>
    <col min="3" max="3" width="13.6640625" style="3" customWidth="1"/>
    <col min="4" max="4" width="22" style="3" customWidth="1"/>
    <col min="5" max="5" width="19.1640625" style="3" customWidth="1"/>
    <col min="6" max="6" width="22.5" style="3" customWidth="1"/>
    <col min="7" max="7" width="24.6640625" style="3" customWidth="1"/>
    <col min="8" max="8" width="21.83203125" style="3" customWidth="1"/>
    <col min="9" max="9" width="22.6640625" style="3" customWidth="1"/>
    <col min="10" max="10" width="23" style="3" bestFit="1" customWidth="1"/>
    <col min="11" max="11" width="22.6640625" style="3" customWidth="1"/>
    <col min="12" max="12" width="23.83203125" style="3" bestFit="1" customWidth="1"/>
    <col min="13" max="13" width="20" style="3" bestFit="1" customWidth="1"/>
    <col min="14" max="14" width="14" style="3" customWidth="1"/>
    <col min="15" max="15" width="24.5" style="3" customWidth="1"/>
    <col min="16" max="16384" width="10.83203125" style="3"/>
  </cols>
  <sheetData>
    <row r="2" spans="2:4" x14ac:dyDescent="0.3">
      <c r="D2" s="133" t="s">
        <v>390</v>
      </c>
    </row>
    <row r="3" spans="2:4" x14ac:dyDescent="0.3">
      <c r="C3" s="150"/>
    </row>
    <row r="4" spans="2:4" x14ac:dyDescent="0.3">
      <c r="B4" s="3" t="s">
        <v>391</v>
      </c>
      <c r="C4" s="150"/>
      <c r="D4" s="3" t="s">
        <v>392</v>
      </c>
    </row>
    <row r="5" spans="2:4" x14ac:dyDescent="0.3">
      <c r="C5" s="150"/>
      <c r="D5" s="3" t="s">
        <v>393</v>
      </c>
    </row>
    <row r="6" spans="2:4" x14ac:dyDescent="0.3">
      <c r="C6" s="150"/>
      <c r="D6" s="3" t="s">
        <v>394</v>
      </c>
    </row>
    <row r="7" spans="2:4" x14ac:dyDescent="0.3">
      <c r="B7" s="3" t="s">
        <v>375</v>
      </c>
      <c r="D7" s="3" t="s">
        <v>395</v>
      </c>
    </row>
    <row r="8" spans="2:4" x14ac:dyDescent="0.3">
      <c r="D8" s="3" t="s">
        <v>396</v>
      </c>
    </row>
    <row r="9" spans="2:4" x14ac:dyDescent="0.3">
      <c r="B9" s="3" t="s">
        <v>397</v>
      </c>
    </row>
    <row r="11" spans="2:4" x14ac:dyDescent="0.3">
      <c r="D11" s="3" t="s">
        <v>398</v>
      </c>
    </row>
    <row r="12" spans="2:4" x14ac:dyDescent="0.3">
      <c r="D12" s="3" t="s">
        <v>399</v>
      </c>
    </row>
    <row r="13" spans="2:4" ht="29" x14ac:dyDescent="0.3">
      <c r="D13" s="3" t="s">
        <v>400</v>
      </c>
    </row>
    <row r="14" spans="2:4" x14ac:dyDescent="0.3">
      <c r="D14" s="3" t="s">
        <v>401</v>
      </c>
    </row>
    <row r="15" spans="2:4" x14ac:dyDescent="0.3">
      <c r="D15" s="3" t="s">
        <v>229</v>
      </c>
    </row>
    <row r="19" spans="2:10" x14ac:dyDescent="0.3">
      <c r="B19" s="151" t="s">
        <v>160</v>
      </c>
      <c r="C19" s="3" t="s">
        <v>402</v>
      </c>
    </row>
    <row r="20" spans="2:10" x14ac:dyDescent="0.3">
      <c r="B20" s="151"/>
    </row>
    <row r="21" spans="2:10" x14ac:dyDescent="0.3">
      <c r="B21" s="151"/>
      <c r="D21" s="3" t="s">
        <v>403</v>
      </c>
      <c r="F21" s="3" t="s">
        <v>261</v>
      </c>
      <c r="G21" s="152">
        <v>10000000</v>
      </c>
    </row>
    <row r="22" spans="2:10" x14ac:dyDescent="0.3">
      <c r="B22" s="151"/>
      <c r="D22" s="3" t="s">
        <v>404</v>
      </c>
      <c r="F22" s="3" t="s">
        <v>261</v>
      </c>
      <c r="G22" s="153">
        <v>0</v>
      </c>
    </row>
    <row r="23" spans="2:10" x14ac:dyDescent="0.3">
      <c r="D23" s="3" t="s">
        <v>405</v>
      </c>
      <c r="F23" s="3" t="s">
        <v>261</v>
      </c>
      <c r="G23" s="154">
        <v>0.02</v>
      </c>
    </row>
    <row r="24" spans="2:10" x14ac:dyDescent="0.3">
      <c r="D24" s="3" t="s">
        <v>406</v>
      </c>
      <c r="F24" s="3" t="s">
        <v>261</v>
      </c>
      <c r="G24" s="155">
        <v>10</v>
      </c>
    </row>
    <row r="25" spans="2:10" x14ac:dyDescent="0.3">
      <c r="D25" s="3" t="s">
        <v>407</v>
      </c>
      <c r="F25" s="3" t="s">
        <v>261</v>
      </c>
      <c r="G25" s="152">
        <f>G21*G23</f>
        <v>200000</v>
      </c>
    </row>
    <row r="26" spans="2:10" x14ac:dyDescent="0.3">
      <c r="D26" s="3" t="s">
        <v>408</v>
      </c>
      <c r="F26" s="3" t="s">
        <v>261</v>
      </c>
      <c r="G26" s="152">
        <f>G25*SQRT(G24)</f>
        <v>632455.53203367593</v>
      </c>
    </row>
    <row r="27" spans="2:10" x14ac:dyDescent="0.3">
      <c r="D27" s="3" t="s">
        <v>409</v>
      </c>
      <c r="F27" s="3" t="s">
        <v>261</v>
      </c>
      <c r="G27" s="156">
        <f>_xlfn.NORM.INV(1-99%,0,1)</f>
        <v>-2.3263478740408408</v>
      </c>
    </row>
    <row r="28" spans="2:10" ht="27" thickBot="1" x14ac:dyDescent="0.35">
      <c r="D28" s="154" t="s">
        <v>410</v>
      </c>
      <c r="F28" s="3" t="s">
        <v>261</v>
      </c>
      <c r="G28" s="152">
        <f>G22+G25*G27</f>
        <v>-465269.57480816817</v>
      </c>
      <c r="H28" s="3" t="s">
        <v>411</v>
      </c>
    </row>
    <row r="29" spans="2:10" ht="27" thickBot="1" x14ac:dyDescent="0.35">
      <c r="D29" s="157" t="s">
        <v>412</v>
      </c>
      <c r="E29" s="158"/>
      <c r="F29" s="158" t="s">
        <v>261</v>
      </c>
      <c r="G29" s="159">
        <f>G22+G26*G27</f>
        <v>-1471311.5823719108</v>
      </c>
      <c r="H29" s="158" t="s">
        <v>411</v>
      </c>
      <c r="I29" s="160">
        <f>-G29</f>
        <v>1471311.5823719108</v>
      </c>
      <c r="J29" s="161"/>
    </row>
    <row r="31" spans="2:10" x14ac:dyDescent="0.3">
      <c r="D31" s="3" t="s">
        <v>413</v>
      </c>
    </row>
    <row r="32" spans="2:10" x14ac:dyDescent="0.3">
      <c r="D32" s="3" t="s">
        <v>414</v>
      </c>
    </row>
    <row r="34" spans="2:10" x14ac:dyDescent="0.3">
      <c r="B34" s="151" t="s">
        <v>160</v>
      </c>
      <c r="C34" s="3" t="s">
        <v>415</v>
      </c>
    </row>
    <row r="36" spans="2:10" x14ac:dyDescent="0.3">
      <c r="D36" s="3" t="s">
        <v>403</v>
      </c>
      <c r="F36" s="3" t="s">
        <v>261</v>
      </c>
      <c r="G36" s="152">
        <v>5000000</v>
      </c>
    </row>
    <row r="37" spans="2:10" x14ac:dyDescent="0.3">
      <c r="D37" s="3" t="s">
        <v>404</v>
      </c>
      <c r="F37" s="3" t="s">
        <v>261</v>
      </c>
      <c r="G37" s="162">
        <v>0</v>
      </c>
    </row>
    <row r="38" spans="2:10" x14ac:dyDescent="0.3">
      <c r="D38" s="3" t="s">
        <v>405</v>
      </c>
      <c r="F38" s="3" t="s">
        <v>261</v>
      </c>
      <c r="G38" s="154">
        <v>0.01</v>
      </c>
    </row>
    <row r="39" spans="2:10" x14ac:dyDescent="0.3">
      <c r="D39" s="3" t="s">
        <v>406</v>
      </c>
      <c r="F39" s="3" t="s">
        <v>261</v>
      </c>
      <c r="G39" s="155">
        <v>10</v>
      </c>
    </row>
    <row r="40" spans="2:10" x14ac:dyDescent="0.3">
      <c r="D40" s="3" t="s">
        <v>407</v>
      </c>
      <c r="F40" s="3" t="s">
        <v>261</v>
      </c>
      <c r="G40" s="152">
        <f>G36*G38</f>
        <v>50000</v>
      </c>
    </row>
    <row r="41" spans="2:10" x14ac:dyDescent="0.3">
      <c r="D41" s="3" t="s">
        <v>408</v>
      </c>
      <c r="F41" s="3" t="s">
        <v>261</v>
      </c>
      <c r="G41" s="152">
        <f>G40*SQRT(G39)</f>
        <v>158113.88300841898</v>
      </c>
    </row>
    <row r="42" spans="2:10" x14ac:dyDescent="0.3">
      <c r="D42" s="3" t="s">
        <v>409</v>
      </c>
      <c r="F42" s="3" t="s">
        <v>261</v>
      </c>
      <c r="G42" s="156">
        <f>_xlfn.NORM.INV(1-99%,0,1)</f>
        <v>-2.3263478740408408</v>
      </c>
    </row>
    <row r="43" spans="2:10" ht="27" thickBot="1" x14ac:dyDescent="0.35">
      <c r="D43" s="154" t="s">
        <v>410</v>
      </c>
      <c r="F43" s="3" t="s">
        <v>261</v>
      </c>
      <c r="G43" s="152">
        <f>G37+G40*G42</f>
        <v>-116317.39370204204</v>
      </c>
      <c r="H43" s="3" t="s">
        <v>411</v>
      </c>
    </row>
    <row r="44" spans="2:10" ht="27" thickBot="1" x14ac:dyDescent="0.35">
      <c r="D44" s="157" t="s">
        <v>412</v>
      </c>
      <c r="E44" s="158"/>
      <c r="F44" s="158" t="s">
        <v>261</v>
      </c>
      <c r="G44" s="159">
        <f>G37+G41*G42</f>
        <v>-367827.8955929777</v>
      </c>
      <c r="H44" s="158" t="s">
        <v>411</v>
      </c>
      <c r="I44" s="163">
        <f>-G44</f>
        <v>367827.8955929777</v>
      </c>
      <c r="J44" s="161"/>
    </row>
    <row r="46" spans="2:10" x14ac:dyDescent="0.3">
      <c r="B46" s="151" t="s">
        <v>160</v>
      </c>
      <c r="C46" s="3" t="s">
        <v>416</v>
      </c>
    </row>
    <row r="48" spans="2:10" x14ac:dyDescent="0.3">
      <c r="C48" s="3" t="s">
        <v>417</v>
      </c>
    </row>
    <row r="50" spans="2:10" x14ac:dyDescent="0.3">
      <c r="D50" s="3" t="s">
        <v>418</v>
      </c>
      <c r="F50" s="3" t="s">
        <v>261</v>
      </c>
      <c r="G50" s="164">
        <f>G25</f>
        <v>200000</v>
      </c>
    </row>
    <row r="51" spans="2:10" x14ac:dyDescent="0.3">
      <c r="D51" s="3" t="s">
        <v>419</v>
      </c>
      <c r="F51" s="3" t="s">
        <v>261</v>
      </c>
      <c r="G51" s="164">
        <f>G40</f>
        <v>50000</v>
      </c>
    </row>
    <row r="52" spans="2:10" x14ac:dyDescent="0.3">
      <c r="D52" s="3" t="s">
        <v>420</v>
      </c>
      <c r="F52" s="3" t="s">
        <v>261</v>
      </c>
      <c r="G52" s="3">
        <v>0.3</v>
      </c>
    </row>
    <row r="53" spans="2:10" ht="27" thickBot="1" x14ac:dyDescent="0.35">
      <c r="D53" s="3" t="s">
        <v>421</v>
      </c>
      <c r="F53" s="3" t="s">
        <v>261</v>
      </c>
      <c r="G53" s="152">
        <f>SQRT(G50^2+G51^2+2*G52*G50*G51)</f>
        <v>220227.15545545242</v>
      </c>
    </row>
    <row r="54" spans="2:10" ht="27" thickBot="1" x14ac:dyDescent="0.35">
      <c r="D54" s="157" t="s">
        <v>412</v>
      </c>
      <c r="E54" s="158"/>
      <c r="F54" s="158" t="s">
        <v>261</v>
      </c>
      <c r="G54" s="165">
        <f>(G22+G37)/2+(G53*SQRT(G24)*G27)</f>
        <v>-1620113.8228721323</v>
      </c>
      <c r="H54" s="158"/>
      <c r="I54" s="165">
        <f>-G54</f>
        <v>1620113.8228721323</v>
      </c>
      <c r="J54" s="161"/>
    </row>
    <row r="56" spans="2:10" x14ac:dyDescent="0.3">
      <c r="B56" s="151" t="s">
        <v>422</v>
      </c>
      <c r="D56" s="3" t="s">
        <v>423</v>
      </c>
      <c r="F56" s="3" t="s">
        <v>261</v>
      </c>
      <c r="G56" s="164">
        <f>I29+I44</f>
        <v>1839139.4779648886</v>
      </c>
      <c r="H56" s="50" t="s">
        <v>387</v>
      </c>
      <c r="I56" s="141">
        <f>I54</f>
        <v>1620113.8228721323</v>
      </c>
    </row>
    <row r="57" spans="2:10" x14ac:dyDescent="0.3">
      <c r="D57" s="3" t="s">
        <v>424</v>
      </c>
      <c r="F57" s="3" t="s">
        <v>261</v>
      </c>
      <c r="G57" s="164">
        <f>G56-I56</f>
        <v>219025.65509275626</v>
      </c>
    </row>
    <row r="59" spans="2:10" x14ac:dyDescent="0.3">
      <c r="B59" s="151" t="s">
        <v>425</v>
      </c>
      <c r="C59" s="3" t="s">
        <v>426</v>
      </c>
    </row>
    <row r="60" spans="2:10" x14ac:dyDescent="0.3">
      <c r="D60" s="3" t="s">
        <v>427</v>
      </c>
    </row>
    <row r="61" spans="2:10" x14ac:dyDescent="0.3">
      <c r="E61" s="134" t="s">
        <v>428</v>
      </c>
      <c r="F61" s="166"/>
    </row>
    <row r="62" spans="2:10" x14ac:dyDescent="0.3">
      <c r="E62" s="134" t="s">
        <v>429</v>
      </c>
    </row>
    <row r="64" spans="2:10" x14ac:dyDescent="0.3">
      <c r="C64" s="133" t="s">
        <v>374</v>
      </c>
    </row>
    <row r="65" spans="2:7" x14ac:dyDescent="0.3">
      <c r="B65" s="3" t="s">
        <v>375</v>
      </c>
      <c r="D65" s="3" t="s">
        <v>376</v>
      </c>
    </row>
    <row r="66" spans="2:7" x14ac:dyDescent="0.3">
      <c r="D66" s="3" t="s">
        <v>377</v>
      </c>
    </row>
    <row r="67" spans="2:7" x14ac:dyDescent="0.3">
      <c r="D67" s="3" t="s">
        <v>378</v>
      </c>
    </row>
    <row r="68" spans="2:7" x14ac:dyDescent="0.3">
      <c r="E68" s="134" t="s">
        <v>379</v>
      </c>
    </row>
    <row r="70" spans="2:7" x14ac:dyDescent="0.3">
      <c r="B70" s="3" t="s">
        <v>380</v>
      </c>
      <c r="C70" s="3" t="s">
        <v>381</v>
      </c>
    </row>
    <row r="71" spans="2:7" x14ac:dyDescent="0.3">
      <c r="D71" s="3" t="s">
        <v>382</v>
      </c>
    </row>
    <row r="77" spans="2:7" x14ac:dyDescent="0.3">
      <c r="D77" s="3" t="str">
        <f>_xlfn.UNICHAR(8730) &amp; "T"</f>
        <v>√T</v>
      </c>
      <c r="F77" s="3" t="s">
        <v>261</v>
      </c>
      <c r="G77" s="135">
        <f>SQRT(G24)</f>
        <v>3.1622776601683795</v>
      </c>
    </row>
    <row r="78" spans="2:7" ht="29" x14ac:dyDescent="0.3">
      <c r="D78" s="3" t="s">
        <v>383</v>
      </c>
      <c r="F78" s="3" t="s">
        <v>261</v>
      </c>
      <c r="G78" s="135">
        <f>EXP(-(_xlfn.NORM.S.INV(99%)^2/2))</f>
        <v>6.6807013226674192E-2</v>
      </c>
    </row>
    <row r="79" spans="2:7" x14ac:dyDescent="0.3">
      <c r="D79" s="3" t="str">
        <f>_xlfn.UNICHAR(8730) &amp; "2π"</f>
        <v>√2π</v>
      </c>
      <c r="F79" s="3" t="s">
        <v>261</v>
      </c>
      <c r="G79" s="135">
        <f>SQRT(2*PI())</f>
        <v>2.5066282746310002</v>
      </c>
    </row>
    <row r="80" spans="2:7" x14ac:dyDescent="0.3">
      <c r="D80" s="3" t="s">
        <v>384</v>
      </c>
      <c r="F80" s="3" t="s">
        <v>261</v>
      </c>
      <c r="G80" s="135">
        <f>1-99%</f>
        <v>1.0000000000000009E-2</v>
      </c>
    </row>
    <row r="81" spans="2:7" x14ac:dyDescent="0.3">
      <c r="G81" s="135"/>
    </row>
    <row r="82" spans="2:7" x14ac:dyDescent="0.3">
      <c r="G82" s="135"/>
    </row>
    <row r="83" spans="2:7" x14ac:dyDescent="0.3">
      <c r="C83" s="136" t="s">
        <v>374</v>
      </c>
      <c r="D83" s="137"/>
      <c r="E83" s="137"/>
      <c r="F83" s="137" t="s">
        <v>385</v>
      </c>
      <c r="G83" s="138"/>
    </row>
    <row r="84" spans="2:7" x14ac:dyDescent="0.3">
      <c r="B84" s="139" t="s">
        <v>386</v>
      </c>
      <c r="C84" s="140"/>
      <c r="D84" s="141">
        <f>G22+G25*G77*G78/(G79*G80)</f>
        <v>1685629.4777125253</v>
      </c>
      <c r="E84" s="50"/>
      <c r="F84" s="142">
        <f>I29</f>
        <v>1471311.5823719108</v>
      </c>
      <c r="G84" s="143"/>
    </row>
    <row r="85" spans="2:7" x14ac:dyDescent="0.3">
      <c r="B85" s="144" t="s">
        <v>388</v>
      </c>
      <c r="C85" s="140"/>
      <c r="D85" s="141">
        <f>G37+G51*G77*G78/(G79*G80)</f>
        <v>421407.36942813132</v>
      </c>
      <c r="E85" s="50"/>
      <c r="F85" s="145">
        <f>I44</f>
        <v>367827.8955929777</v>
      </c>
      <c r="G85" s="143"/>
    </row>
    <row r="86" spans="2:7" x14ac:dyDescent="0.3">
      <c r="B86" s="3" t="s">
        <v>389</v>
      </c>
      <c r="C86" s="146"/>
      <c r="D86" s="147">
        <f>(G22+G37)/2+G53*G77*G78/(G79*G80)</f>
        <v>1856106.9251424468</v>
      </c>
      <c r="E86" s="148"/>
      <c r="F86" s="147">
        <f>I54</f>
        <v>1620113.8228721323</v>
      </c>
      <c r="G86" s="149"/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F0716-91F6-2243-9971-8D7524B79393}">
  <sheetPr codeName="Sheet16">
    <tabColor rgb="FF00B050"/>
  </sheetPr>
  <dimension ref="B2:C9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263</v>
      </c>
    </row>
    <row r="4" spans="2:3" x14ac:dyDescent="0.3">
      <c r="C4" s="5" t="s">
        <v>264</v>
      </c>
    </row>
    <row r="5" spans="2:3" x14ac:dyDescent="0.3">
      <c r="C5" s="1" t="s">
        <v>265</v>
      </c>
    </row>
    <row r="7" spans="2:3" x14ac:dyDescent="0.3">
      <c r="C7" s="5" t="s">
        <v>266</v>
      </c>
    </row>
    <row r="8" spans="2:3" x14ac:dyDescent="0.3">
      <c r="C8" s="1" t="s">
        <v>7</v>
      </c>
    </row>
    <row r="9" spans="2:3" x14ac:dyDescent="0.3">
      <c r="C9" s="1" t="s">
        <v>267</v>
      </c>
    </row>
  </sheetData>
  <hyperlinks>
    <hyperlink ref="C4" r:id="rId1" xr:uid="{6CC6EADC-F7A2-7E4D-A59A-0A0E2ECEB5BC}"/>
    <hyperlink ref="C7" r:id="rId2" xr:uid="{3686419D-3E2E-CD4E-9204-FF8FD95EDA28}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9B4B9-052F-F849-987D-F1A7C63CEF50}">
  <sheetPr codeName="Sheet20">
    <tabColor rgb="FF92D050"/>
  </sheetPr>
  <dimension ref="B2:C7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35</v>
      </c>
    </row>
    <row r="4" spans="2:3" x14ac:dyDescent="0.3">
      <c r="B4" s="1" t="s">
        <v>36</v>
      </c>
    </row>
    <row r="6" spans="2:3" x14ac:dyDescent="0.3">
      <c r="B6" s="1" t="s">
        <v>37</v>
      </c>
    </row>
    <row r="7" spans="2:3" x14ac:dyDescent="0.3">
      <c r="C7" s="1" t="s">
        <v>38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9FCE6-3AEE-9C45-8ABB-7DACD397C13A}">
  <sheetPr codeName="Sheet21">
    <tabColor rgb="FFFFFF00"/>
  </sheetPr>
  <dimension ref="B2:C35"/>
  <sheetViews>
    <sheetView zoomScale="90" zoomScaleNormal="90" workbookViewId="0"/>
  </sheetViews>
  <sheetFormatPr baseColWidth="10" defaultColWidth="10.83203125" defaultRowHeight="26" x14ac:dyDescent="0.3"/>
  <cols>
    <col min="1" max="16384" width="10.83203125" style="3"/>
  </cols>
  <sheetData>
    <row r="2" spans="2:3" x14ac:dyDescent="0.3">
      <c r="B2" s="3" t="s">
        <v>51</v>
      </c>
    </row>
    <row r="3" spans="2:3" x14ac:dyDescent="0.3">
      <c r="B3" s="3" t="s">
        <v>52</v>
      </c>
    </row>
    <row r="5" spans="2:3" x14ac:dyDescent="0.3">
      <c r="B5" s="3" t="s">
        <v>4</v>
      </c>
      <c r="C5" s="3" t="s">
        <v>53</v>
      </c>
    </row>
    <row r="6" spans="2:3" x14ac:dyDescent="0.3">
      <c r="B6" s="3" t="s">
        <v>54</v>
      </c>
    </row>
    <row r="7" spans="2:3" x14ac:dyDescent="0.3">
      <c r="B7" s="3" t="s">
        <v>55</v>
      </c>
    </row>
    <row r="8" spans="2:3" x14ac:dyDescent="0.3">
      <c r="B8" s="3" t="s">
        <v>95</v>
      </c>
    </row>
    <row r="9" spans="2:3" x14ac:dyDescent="0.3">
      <c r="B9" s="3" t="s">
        <v>56</v>
      </c>
    </row>
    <row r="10" spans="2:3" x14ac:dyDescent="0.3">
      <c r="B10" s="3" t="s">
        <v>57</v>
      </c>
    </row>
    <row r="11" spans="2:3" x14ac:dyDescent="0.3">
      <c r="B11" s="3" t="s">
        <v>58</v>
      </c>
    </row>
    <row r="12" spans="2:3" x14ac:dyDescent="0.3">
      <c r="B12" s="3" t="s">
        <v>442</v>
      </c>
    </row>
    <row r="14" spans="2:3" x14ac:dyDescent="0.3">
      <c r="B14" s="3" t="s">
        <v>3</v>
      </c>
      <c r="C14" s="3" t="s">
        <v>59</v>
      </c>
    </row>
    <row r="15" spans="2:3" x14ac:dyDescent="0.3">
      <c r="B15" s="3" t="s">
        <v>60</v>
      </c>
    </row>
    <row r="16" spans="2:3" x14ac:dyDescent="0.3">
      <c r="B16" s="3" t="s">
        <v>61</v>
      </c>
    </row>
    <row r="17" spans="2:3" x14ac:dyDescent="0.3">
      <c r="B17" s="3" t="s">
        <v>96</v>
      </c>
    </row>
    <row r="18" spans="2:3" x14ac:dyDescent="0.3">
      <c r="B18" s="3" t="s">
        <v>62</v>
      </c>
    </row>
    <row r="19" spans="2:3" x14ac:dyDescent="0.3">
      <c r="B19" s="3" t="s">
        <v>63</v>
      </c>
    </row>
    <row r="20" spans="2:3" x14ac:dyDescent="0.3">
      <c r="B20" s="3" t="s">
        <v>64</v>
      </c>
    </row>
    <row r="21" spans="2:3" x14ac:dyDescent="0.3">
      <c r="B21" s="3" t="s">
        <v>65</v>
      </c>
    </row>
    <row r="23" spans="2:3" x14ac:dyDescent="0.3">
      <c r="B23" s="3" t="s">
        <v>2</v>
      </c>
      <c r="C23" s="3" t="s">
        <v>66</v>
      </c>
    </row>
    <row r="24" spans="2:3" x14ac:dyDescent="0.3">
      <c r="B24" s="3" t="s">
        <v>67</v>
      </c>
    </row>
    <row r="25" spans="2:3" x14ac:dyDescent="0.3">
      <c r="B25" s="3" t="s">
        <v>68</v>
      </c>
    </row>
    <row r="26" spans="2:3" x14ac:dyDescent="0.3">
      <c r="B26" s="3" t="s">
        <v>97</v>
      </c>
    </row>
    <row r="27" spans="2:3" x14ac:dyDescent="0.3">
      <c r="B27" s="3" t="s">
        <v>69</v>
      </c>
    </row>
    <row r="28" spans="2:3" x14ac:dyDescent="0.3">
      <c r="B28" s="3" t="s">
        <v>70</v>
      </c>
    </row>
    <row r="29" spans="2:3" x14ac:dyDescent="0.3">
      <c r="B29" s="3" t="s">
        <v>71</v>
      </c>
    </row>
    <row r="30" spans="2:3" x14ac:dyDescent="0.3">
      <c r="B30" s="3" t="s">
        <v>65</v>
      </c>
    </row>
    <row r="32" spans="2:3" x14ac:dyDescent="0.3">
      <c r="B32" s="3" t="s">
        <v>72</v>
      </c>
    </row>
    <row r="33" spans="2:2" x14ac:dyDescent="0.3">
      <c r="B33" s="6" t="s">
        <v>73</v>
      </c>
    </row>
    <row r="34" spans="2:2" x14ac:dyDescent="0.3">
      <c r="B34" s="6" t="s">
        <v>74</v>
      </c>
    </row>
    <row r="35" spans="2:2" x14ac:dyDescent="0.3">
      <c r="B35" s="6" t="s">
        <v>75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70CE0-EC03-8545-B741-67D23C86A858}">
  <sheetPr codeName="Sheet22">
    <tabColor rgb="FFFFFF00"/>
  </sheetPr>
  <dimension ref="A2:B23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268</v>
      </c>
    </row>
    <row r="3" spans="1:2" x14ac:dyDescent="0.3">
      <c r="B3" s="120"/>
    </row>
    <row r="4" spans="1:2" x14ac:dyDescent="0.3">
      <c r="B4" s="1" t="s">
        <v>269</v>
      </c>
    </row>
    <row r="5" spans="1:2" x14ac:dyDescent="0.3">
      <c r="B5" s="120"/>
    </row>
    <row r="6" spans="1:2" x14ac:dyDescent="0.3">
      <c r="B6" s="1" t="s">
        <v>270</v>
      </c>
    </row>
    <row r="7" spans="1:2" x14ac:dyDescent="0.3">
      <c r="B7" s="120"/>
    </row>
    <row r="8" spans="1:2" x14ac:dyDescent="0.3">
      <c r="B8" s="1" t="s">
        <v>271</v>
      </c>
    </row>
    <row r="9" spans="1:2" x14ac:dyDescent="0.3">
      <c r="B9" s="120"/>
    </row>
    <row r="10" spans="1:2" x14ac:dyDescent="0.3">
      <c r="B10" s="1" t="s">
        <v>272</v>
      </c>
    </row>
    <row r="11" spans="1:2" s="120" customFormat="1" x14ac:dyDescent="0.3">
      <c r="A11" s="1"/>
    </row>
    <row r="12" spans="1:2" x14ac:dyDescent="0.3">
      <c r="B12" s="1" t="s">
        <v>273</v>
      </c>
    </row>
    <row r="13" spans="1:2" x14ac:dyDescent="0.3">
      <c r="B13" s="120"/>
    </row>
    <row r="14" spans="1:2" x14ac:dyDescent="0.3">
      <c r="B14" s="1" t="s">
        <v>274</v>
      </c>
    </row>
    <row r="15" spans="1:2" s="120" customFormat="1" x14ac:dyDescent="0.3">
      <c r="A15" s="1"/>
    </row>
    <row r="16" spans="1:2" x14ac:dyDescent="0.3">
      <c r="B16" s="1" t="s">
        <v>275</v>
      </c>
    </row>
    <row r="17" spans="1:2" x14ac:dyDescent="0.3">
      <c r="B17" s="120"/>
    </row>
    <row r="18" spans="1:2" x14ac:dyDescent="0.3">
      <c r="B18" s="1" t="s">
        <v>276</v>
      </c>
    </row>
    <row r="19" spans="1:2" s="120" customFormat="1" x14ac:dyDescent="0.3">
      <c r="A19" s="1"/>
    </row>
    <row r="20" spans="1:2" x14ac:dyDescent="0.3">
      <c r="B20" s="1" t="s">
        <v>334</v>
      </c>
    </row>
    <row r="21" spans="1:2" x14ac:dyDescent="0.3">
      <c r="B21" s="120"/>
    </row>
    <row r="22" spans="1:2" x14ac:dyDescent="0.3">
      <c r="B22" s="1" t="s">
        <v>335</v>
      </c>
    </row>
    <row r="23" spans="1:2" x14ac:dyDescent="0.3">
      <c r="B23" s="120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F147F-67CC-4643-8DBF-796D7331D872}">
  <sheetPr codeName="Sheet23">
    <tabColor rgb="FFFFFF00"/>
  </sheetPr>
  <dimension ref="A1:K23"/>
  <sheetViews>
    <sheetView zoomScale="90" zoomScaleNormal="90" workbookViewId="0"/>
  </sheetViews>
  <sheetFormatPr baseColWidth="10" defaultRowHeight="26" x14ac:dyDescent="0.3"/>
  <cols>
    <col min="1" max="7" width="10.83203125" style="1"/>
    <col min="8" max="8" width="13" style="1" bestFit="1" customWidth="1"/>
    <col min="9" max="16384" width="10.83203125" style="1"/>
  </cols>
  <sheetData>
    <row r="1" spans="1:11" x14ac:dyDescent="0.3">
      <c r="A1" s="174" t="s">
        <v>1</v>
      </c>
    </row>
    <row r="2" spans="1:11" x14ac:dyDescent="0.3">
      <c r="B2" s="1" t="s">
        <v>277</v>
      </c>
    </row>
    <row r="3" spans="1:11" x14ac:dyDescent="0.3">
      <c r="B3" s="172" t="s">
        <v>452</v>
      </c>
      <c r="C3" s="170"/>
    </row>
    <row r="4" spans="1:11" x14ac:dyDescent="0.3">
      <c r="B4" s="173" t="s">
        <v>223</v>
      </c>
      <c r="C4" s="170"/>
      <c r="D4" s="171"/>
    </row>
    <row r="5" spans="1:11" x14ac:dyDescent="0.3">
      <c r="B5" s="1" t="s">
        <v>278</v>
      </c>
    </row>
    <row r="6" spans="1:11" x14ac:dyDescent="0.3">
      <c r="C6" s="1" t="s">
        <v>279</v>
      </c>
    </row>
    <row r="7" spans="1:11" x14ac:dyDescent="0.3">
      <c r="C7" s="1" t="s">
        <v>280</v>
      </c>
    </row>
    <row r="8" spans="1:11" x14ac:dyDescent="0.3">
      <c r="C8" s="1" t="s">
        <v>281</v>
      </c>
    </row>
    <row r="9" spans="1:11" x14ac:dyDescent="0.3">
      <c r="C9" s="1" t="s">
        <v>280</v>
      </c>
    </row>
    <row r="10" spans="1:11" x14ac:dyDescent="0.3">
      <c r="C10" s="1" t="s">
        <v>282</v>
      </c>
    </row>
    <row r="11" spans="1:11" x14ac:dyDescent="0.3">
      <c r="B11" s="1" t="s">
        <v>283</v>
      </c>
    </row>
    <row r="12" spans="1:11" x14ac:dyDescent="0.3">
      <c r="B12" s="1" t="s">
        <v>284</v>
      </c>
    </row>
    <row r="13" spans="1:11" x14ac:dyDescent="0.3">
      <c r="B13" s="1" t="s">
        <v>285</v>
      </c>
    </row>
    <row r="14" spans="1:11" x14ac:dyDescent="0.3">
      <c r="B14" s="1" t="s">
        <v>340</v>
      </c>
    </row>
    <row r="16" spans="1:11" x14ac:dyDescent="0.3">
      <c r="E16" s="124" t="s">
        <v>336</v>
      </c>
      <c r="F16" s="124" t="s">
        <v>337</v>
      </c>
      <c r="G16" s="124" t="s">
        <v>228</v>
      </c>
      <c r="H16" s="124" t="s">
        <v>235</v>
      </c>
      <c r="I16" s="125" t="s">
        <v>231</v>
      </c>
      <c r="J16" s="124" t="s">
        <v>338</v>
      </c>
      <c r="K16" s="124" t="s">
        <v>339</v>
      </c>
    </row>
    <row r="17" spans="4:11" x14ac:dyDescent="0.3">
      <c r="D17" s="124" t="s">
        <v>279</v>
      </c>
      <c r="E17" s="120">
        <v>50</v>
      </c>
      <c r="F17" s="120">
        <v>100</v>
      </c>
      <c r="G17" s="120">
        <v>1</v>
      </c>
      <c r="H17" s="126">
        <v>1.2340000000000001E-3</v>
      </c>
      <c r="I17" s="120">
        <v>10</v>
      </c>
      <c r="J17" s="120">
        <v>0.1</v>
      </c>
      <c r="K17" s="120">
        <v>0.1</v>
      </c>
    </row>
    <row r="18" spans="4:11" x14ac:dyDescent="0.3">
      <c r="D18" s="124" t="s">
        <v>280</v>
      </c>
      <c r="E18" s="1">
        <f>E17</f>
        <v>50</v>
      </c>
      <c r="F18" s="120">
        <v>80</v>
      </c>
      <c r="G18" s="1">
        <f>G17</f>
        <v>1</v>
      </c>
      <c r="H18" s="127">
        <f>H17</f>
        <v>1.2340000000000001E-3</v>
      </c>
      <c r="I18" s="120">
        <v>20</v>
      </c>
      <c r="J18" s="120">
        <v>0.5</v>
      </c>
      <c r="K18" s="120">
        <v>0.5</v>
      </c>
    </row>
    <row r="19" spans="4:11" x14ac:dyDescent="0.3">
      <c r="D19" s="124" t="s">
        <v>281</v>
      </c>
      <c r="E19" s="1">
        <f t="shared" ref="E19:H21" si="0">E18</f>
        <v>50</v>
      </c>
      <c r="F19" s="120">
        <v>50</v>
      </c>
      <c r="G19" s="1">
        <f t="shared" si="0"/>
        <v>1</v>
      </c>
      <c r="H19" s="127">
        <f t="shared" si="0"/>
        <v>1.2340000000000001E-3</v>
      </c>
      <c r="I19" s="120">
        <v>10</v>
      </c>
      <c r="J19" s="120">
        <v>15</v>
      </c>
      <c r="K19" s="120">
        <v>15</v>
      </c>
    </row>
    <row r="20" spans="4:11" x14ac:dyDescent="0.3">
      <c r="D20" s="124" t="s">
        <v>280</v>
      </c>
      <c r="E20" s="1">
        <f t="shared" si="0"/>
        <v>50</v>
      </c>
      <c r="F20" s="120">
        <v>30</v>
      </c>
      <c r="G20" s="1">
        <f t="shared" si="0"/>
        <v>1</v>
      </c>
      <c r="H20" s="127">
        <f t="shared" si="0"/>
        <v>1.2340000000000001E-3</v>
      </c>
      <c r="I20" s="120">
        <v>20</v>
      </c>
      <c r="J20" s="120">
        <v>35</v>
      </c>
      <c r="K20" s="120">
        <v>35</v>
      </c>
    </row>
    <row r="21" spans="4:11" x14ac:dyDescent="0.3">
      <c r="D21" s="124" t="s">
        <v>282</v>
      </c>
      <c r="E21" s="1">
        <f t="shared" si="0"/>
        <v>50</v>
      </c>
      <c r="F21" s="120">
        <v>10</v>
      </c>
      <c r="G21" s="1">
        <f t="shared" si="0"/>
        <v>1</v>
      </c>
      <c r="H21" s="127">
        <f t="shared" si="0"/>
        <v>1.2340000000000001E-3</v>
      </c>
      <c r="I21" s="120">
        <v>10</v>
      </c>
      <c r="J21" s="120">
        <v>55</v>
      </c>
      <c r="K21" s="120">
        <v>55</v>
      </c>
    </row>
    <row r="23" spans="4:11" x14ac:dyDescent="0.3">
      <c r="D23" s="124" t="s">
        <v>341</v>
      </c>
      <c r="E23" s="128"/>
      <c r="F23" s="120"/>
      <c r="G23" s="120"/>
      <c r="H23" s="120"/>
      <c r="I23" s="120"/>
      <c r="J23" s="120"/>
      <c r="K23" s="120"/>
    </row>
  </sheetData>
  <hyperlinks>
    <hyperlink ref="B4" r:id="rId1" xr:uid="{2C35D92B-CD7E-2741-8505-9573B8C078AD}"/>
    <hyperlink ref="A1" r:id="rId2" display="SmileQuestion" xr:uid="{6607E0DF-99C5-3D4F-84BB-907920B07494}"/>
  </hyperlinks>
  <pageMargins left="0.7" right="0.7" top="0.75" bottom="0.75" header="0.3" footer="0.3"/>
  <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1ECE2-1741-8F45-A386-BD1F15737D28}">
  <sheetPr codeName="Sheet24">
    <tabColor rgb="FFFFFF00"/>
  </sheetPr>
  <dimension ref="A2:Q54"/>
  <sheetViews>
    <sheetView zoomScale="80" zoomScaleNormal="80" workbookViewId="0"/>
  </sheetViews>
  <sheetFormatPr baseColWidth="10" defaultRowHeight="19" x14ac:dyDescent="0.25"/>
  <cols>
    <col min="1" max="1" width="4.1640625" style="7" bestFit="1" customWidth="1"/>
    <col min="2" max="2" width="63.5" style="8" customWidth="1"/>
    <col min="3" max="3" width="19.5" style="103" bestFit="1" customWidth="1"/>
    <col min="4" max="4" width="19.83203125" style="7" bestFit="1" customWidth="1"/>
    <col min="5" max="16" width="14.33203125" style="7" customWidth="1"/>
    <col min="17" max="17" width="13.5" style="7" bestFit="1" customWidth="1"/>
    <col min="18" max="16384" width="10.83203125" style="7"/>
  </cols>
  <sheetData>
    <row r="2" spans="2:16" x14ac:dyDescent="0.25">
      <c r="B2" s="101" t="s">
        <v>332</v>
      </c>
    </row>
    <row r="3" spans="2:16" x14ac:dyDescent="0.25">
      <c r="B3" s="101" t="s">
        <v>333</v>
      </c>
    </row>
    <row r="4" spans="2:16" x14ac:dyDescent="0.25">
      <c r="B4" s="101"/>
    </row>
    <row r="5" spans="2:16" x14ac:dyDescent="0.25">
      <c r="B5" s="8" t="s">
        <v>80</v>
      </c>
    </row>
    <row r="6" spans="2:16" x14ac:dyDescent="0.25">
      <c r="B6" s="11" t="s">
        <v>318</v>
      </c>
    </row>
    <row r="7" spans="2:16" x14ac:dyDescent="0.25">
      <c r="B7" s="111" t="s">
        <v>320</v>
      </c>
      <c r="C7" s="104" t="s">
        <v>319</v>
      </c>
    </row>
    <row r="8" spans="2:16" x14ac:dyDescent="0.25">
      <c r="B8" s="111"/>
      <c r="C8" s="105" t="s">
        <v>316</v>
      </c>
      <c r="D8" s="99" t="s">
        <v>302</v>
      </c>
      <c r="E8" s="99" t="s">
        <v>303</v>
      </c>
      <c r="F8" s="99" t="s">
        <v>304</v>
      </c>
      <c r="G8" s="99" t="s">
        <v>305</v>
      </c>
      <c r="H8" s="99" t="s">
        <v>306</v>
      </c>
      <c r="I8" s="99" t="s">
        <v>307</v>
      </c>
      <c r="J8" s="99" t="s">
        <v>308</v>
      </c>
      <c r="K8" s="99" t="s">
        <v>309</v>
      </c>
      <c r="L8" s="99" t="s">
        <v>310</v>
      </c>
      <c r="M8" s="99" t="s">
        <v>311</v>
      </c>
      <c r="N8" s="99" t="s">
        <v>312</v>
      </c>
      <c r="O8" s="99" t="s">
        <v>313</v>
      </c>
      <c r="P8" s="99" t="s">
        <v>314</v>
      </c>
    </row>
    <row r="9" spans="2:16" x14ac:dyDescent="0.25">
      <c r="B9" s="7" t="s">
        <v>286</v>
      </c>
      <c r="C9" s="112">
        <v>2.2999999999999998</v>
      </c>
      <c r="D9" s="100">
        <v>-5.5</v>
      </c>
      <c r="E9" s="100">
        <v>-4</v>
      </c>
      <c r="F9" s="100">
        <v>-3.3</v>
      </c>
      <c r="G9" s="100">
        <v>-1</v>
      </c>
      <c r="H9" s="100">
        <v>-1</v>
      </c>
      <c r="I9" s="100">
        <v>-1</v>
      </c>
      <c r="J9" s="100">
        <v>-0.2</v>
      </c>
      <c r="K9" s="100">
        <v>6.7</v>
      </c>
      <c r="L9" s="100">
        <v>6.7</v>
      </c>
      <c r="M9" s="100">
        <v>6.7</v>
      </c>
      <c r="N9" s="100">
        <v>6.7</v>
      </c>
      <c r="O9" s="100">
        <v>6.7</v>
      </c>
      <c r="P9" s="100">
        <v>6.7</v>
      </c>
    </row>
    <row r="10" spans="2:16" x14ac:dyDescent="0.25">
      <c r="B10" s="7" t="s">
        <v>287</v>
      </c>
      <c r="C10" s="112">
        <v>4.0999999999999996</v>
      </c>
      <c r="D10" s="100">
        <v>-4.8</v>
      </c>
      <c r="E10" s="100">
        <v>-3.4</v>
      </c>
      <c r="F10" s="100">
        <v>-2.9</v>
      </c>
      <c r="G10" s="100">
        <v>-0.4</v>
      </c>
      <c r="H10" s="100">
        <v>-0.1</v>
      </c>
      <c r="I10" s="100">
        <v>0.2</v>
      </c>
      <c r="J10" s="100">
        <v>1</v>
      </c>
      <c r="K10" s="100">
        <v>8.3000000000000007</v>
      </c>
      <c r="L10" s="100">
        <v>8.4</v>
      </c>
      <c r="M10" s="100">
        <v>8.5</v>
      </c>
      <c r="N10" s="100">
        <v>8.8000000000000007</v>
      </c>
      <c r="O10" s="100">
        <v>8.9</v>
      </c>
      <c r="P10" s="100">
        <v>9</v>
      </c>
    </row>
    <row r="11" spans="2:16" x14ac:dyDescent="0.25">
      <c r="B11" s="7" t="s">
        <v>288</v>
      </c>
      <c r="C11" s="112">
        <v>11.8</v>
      </c>
      <c r="D11" s="100">
        <v>2.8</v>
      </c>
      <c r="E11" s="100">
        <v>-9.9</v>
      </c>
      <c r="F11" s="100">
        <v>-4.0999999999999996</v>
      </c>
      <c r="G11" s="100">
        <v>-0.6</v>
      </c>
      <c r="H11" s="100">
        <v>0.3</v>
      </c>
      <c r="I11" s="100">
        <v>0.1</v>
      </c>
      <c r="J11" s="100">
        <v>0.6</v>
      </c>
      <c r="K11" s="100">
        <v>5.2</v>
      </c>
      <c r="L11" s="100">
        <v>5.5</v>
      </c>
      <c r="M11" s="100">
        <v>4.9000000000000004</v>
      </c>
      <c r="N11" s="100">
        <v>4.4000000000000004</v>
      </c>
      <c r="O11" s="100">
        <v>3.9</v>
      </c>
      <c r="P11" s="100">
        <v>3.1</v>
      </c>
    </row>
    <row r="12" spans="2:16" x14ac:dyDescent="0.25">
      <c r="B12" s="7" t="s">
        <v>289</v>
      </c>
      <c r="C12" s="112">
        <v>13.7</v>
      </c>
      <c r="D12" s="100">
        <v>3.8</v>
      </c>
      <c r="E12" s="100">
        <v>-9.3000000000000007</v>
      </c>
      <c r="F12" s="100">
        <v>-3.4</v>
      </c>
      <c r="G12" s="100">
        <v>0.2</v>
      </c>
      <c r="H12" s="100">
        <v>1.1000000000000001</v>
      </c>
      <c r="I12" s="100">
        <v>1.1000000000000001</v>
      </c>
      <c r="J12" s="100">
        <v>1.7</v>
      </c>
      <c r="K12" s="100">
        <v>6.5</v>
      </c>
      <c r="L12" s="100">
        <v>7</v>
      </c>
      <c r="M12" s="100">
        <v>6.4</v>
      </c>
      <c r="N12" s="100">
        <v>6.1</v>
      </c>
      <c r="O12" s="100">
        <v>5.7</v>
      </c>
      <c r="P12" s="100">
        <v>5</v>
      </c>
    </row>
    <row r="13" spans="2:16" x14ac:dyDescent="0.25">
      <c r="B13" s="7" t="s">
        <v>290</v>
      </c>
      <c r="C13" s="112">
        <v>6.6</v>
      </c>
      <c r="D13" s="100">
        <v>7.8</v>
      </c>
      <c r="E13" s="100">
        <v>8.6</v>
      </c>
      <c r="F13" s="100">
        <v>9.3000000000000007</v>
      </c>
      <c r="G13" s="100">
        <v>9.6999999999999993</v>
      </c>
      <c r="H13" s="100">
        <v>10.1</v>
      </c>
      <c r="I13" s="100">
        <v>10.5</v>
      </c>
      <c r="J13" s="100">
        <v>10.8</v>
      </c>
      <c r="K13" s="100">
        <v>10.199999999999999</v>
      </c>
      <c r="L13" s="100">
        <v>9.6</v>
      </c>
      <c r="M13" s="100">
        <v>9.1</v>
      </c>
      <c r="N13" s="100">
        <v>8.5</v>
      </c>
      <c r="O13" s="100">
        <v>8</v>
      </c>
      <c r="P13" s="100">
        <v>7.4</v>
      </c>
    </row>
    <row r="14" spans="2:16" x14ac:dyDescent="0.25">
      <c r="B14" s="7" t="s">
        <v>291</v>
      </c>
      <c r="C14" s="112">
        <v>2.1</v>
      </c>
      <c r="D14" s="100">
        <v>1.3</v>
      </c>
      <c r="E14" s="100">
        <v>1</v>
      </c>
      <c r="F14" s="100">
        <v>1</v>
      </c>
      <c r="G14" s="100">
        <v>1.2</v>
      </c>
      <c r="H14" s="100">
        <v>1.2</v>
      </c>
      <c r="I14" s="100">
        <v>1.3</v>
      </c>
      <c r="J14" s="100">
        <v>1.5</v>
      </c>
      <c r="K14" s="100">
        <v>1.6</v>
      </c>
      <c r="L14" s="100">
        <v>1.7</v>
      </c>
      <c r="M14" s="100">
        <v>1.8</v>
      </c>
      <c r="N14" s="100">
        <v>2</v>
      </c>
      <c r="O14" s="100">
        <v>2.1</v>
      </c>
      <c r="P14" s="100">
        <v>2.2000000000000002</v>
      </c>
    </row>
    <row r="15" spans="2:16" x14ac:dyDescent="0.25">
      <c r="B15" s="7" t="s">
        <v>292</v>
      </c>
      <c r="C15" s="112">
        <v>0.1</v>
      </c>
      <c r="D15" s="100">
        <v>0.1</v>
      </c>
      <c r="E15" s="100">
        <v>0.1</v>
      </c>
      <c r="F15" s="100">
        <v>0.1</v>
      </c>
      <c r="G15" s="100">
        <v>0.1</v>
      </c>
      <c r="H15" s="100">
        <v>0.1</v>
      </c>
      <c r="I15" s="100">
        <v>0.1</v>
      </c>
      <c r="J15" s="100">
        <v>0.1</v>
      </c>
      <c r="K15" s="100">
        <v>0.1</v>
      </c>
      <c r="L15" s="100">
        <v>0.1</v>
      </c>
      <c r="M15" s="100">
        <v>0.1</v>
      </c>
      <c r="N15" s="100">
        <v>0.1</v>
      </c>
      <c r="O15" s="100">
        <v>0.1</v>
      </c>
      <c r="P15" s="100">
        <v>0.1</v>
      </c>
    </row>
    <row r="16" spans="2:16" x14ac:dyDescent="0.25">
      <c r="B16" s="7" t="s">
        <v>293</v>
      </c>
      <c r="C16" s="112">
        <v>0.4</v>
      </c>
      <c r="D16" s="100">
        <v>0.3</v>
      </c>
      <c r="E16" s="100">
        <v>0.3</v>
      </c>
      <c r="F16" s="100">
        <v>0.3</v>
      </c>
      <c r="G16" s="100">
        <v>0.3</v>
      </c>
      <c r="H16" s="100">
        <v>0.3</v>
      </c>
      <c r="I16" s="100">
        <v>0.3</v>
      </c>
      <c r="J16" s="100">
        <v>0.3</v>
      </c>
      <c r="K16" s="100">
        <v>0.3</v>
      </c>
      <c r="L16" s="100">
        <v>0.3</v>
      </c>
      <c r="M16" s="100">
        <v>0.4</v>
      </c>
      <c r="N16" s="100">
        <v>0.5</v>
      </c>
      <c r="O16" s="100">
        <v>0.6</v>
      </c>
      <c r="P16" s="100">
        <v>0.6</v>
      </c>
    </row>
    <row r="17" spans="2:17" x14ac:dyDescent="0.25">
      <c r="B17" s="7" t="s">
        <v>294</v>
      </c>
      <c r="C17" s="112">
        <v>1</v>
      </c>
      <c r="D17" s="100">
        <v>0.3</v>
      </c>
      <c r="E17" s="100">
        <v>0.3</v>
      </c>
      <c r="F17" s="100">
        <v>0.3</v>
      </c>
      <c r="G17" s="100">
        <v>0.3</v>
      </c>
      <c r="H17" s="100">
        <v>0.3</v>
      </c>
      <c r="I17" s="100">
        <v>0.5</v>
      </c>
      <c r="J17" s="100">
        <v>0.6</v>
      </c>
      <c r="K17" s="100">
        <v>0.8</v>
      </c>
      <c r="L17" s="100">
        <v>0.9</v>
      </c>
      <c r="M17" s="100">
        <v>1.1000000000000001</v>
      </c>
      <c r="N17" s="100">
        <v>1.2</v>
      </c>
      <c r="O17" s="100">
        <v>1.3</v>
      </c>
      <c r="P17" s="100">
        <v>1.5</v>
      </c>
    </row>
    <row r="18" spans="2:17" x14ac:dyDescent="0.25">
      <c r="B18" s="7" t="s">
        <v>295</v>
      </c>
      <c r="C18" s="112">
        <v>2.4</v>
      </c>
      <c r="D18" s="100">
        <v>4.9000000000000004</v>
      </c>
      <c r="E18" s="100">
        <v>5.7</v>
      </c>
      <c r="F18" s="100">
        <v>6</v>
      </c>
      <c r="G18" s="100">
        <v>6</v>
      </c>
      <c r="H18" s="100">
        <v>6</v>
      </c>
      <c r="I18" s="100">
        <v>5.7</v>
      </c>
      <c r="J18" s="100">
        <v>5.4</v>
      </c>
      <c r="K18" s="100">
        <v>5.0999999999999996</v>
      </c>
      <c r="L18" s="100">
        <v>4.8</v>
      </c>
      <c r="M18" s="100">
        <v>4.5</v>
      </c>
      <c r="N18" s="100">
        <v>4.2</v>
      </c>
      <c r="O18" s="100">
        <v>3.9</v>
      </c>
      <c r="P18" s="100">
        <v>3.6</v>
      </c>
    </row>
    <row r="19" spans="2:17" x14ac:dyDescent="0.25">
      <c r="B19" s="7" t="s">
        <v>296</v>
      </c>
      <c r="C19" s="112">
        <v>2.7</v>
      </c>
      <c r="D19" s="100">
        <v>3.5</v>
      </c>
      <c r="E19" s="100">
        <v>3.7</v>
      </c>
      <c r="F19" s="100">
        <v>3.8</v>
      </c>
      <c r="G19" s="100">
        <v>3.8</v>
      </c>
      <c r="H19" s="100">
        <v>3.8</v>
      </c>
      <c r="I19" s="100">
        <v>3.7</v>
      </c>
      <c r="J19" s="100">
        <v>3.7</v>
      </c>
      <c r="K19" s="100">
        <v>3.6</v>
      </c>
      <c r="L19" s="100">
        <v>3.6</v>
      </c>
      <c r="M19" s="100">
        <v>3.5</v>
      </c>
      <c r="N19" s="100">
        <v>3.4</v>
      </c>
      <c r="O19" s="100">
        <v>3.4</v>
      </c>
      <c r="P19" s="100">
        <v>3.3</v>
      </c>
    </row>
    <row r="20" spans="2:17" x14ac:dyDescent="0.25">
      <c r="B20" s="7" t="s">
        <v>297</v>
      </c>
      <c r="C20" s="112">
        <v>3.2</v>
      </c>
      <c r="D20" s="100">
        <v>3.2</v>
      </c>
      <c r="E20" s="100">
        <v>3.2</v>
      </c>
      <c r="F20" s="100">
        <v>3.2</v>
      </c>
      <c r="G20" s="100">
        <v>3.2</v>
      </c>
      <c r="H20" s="100">
        <v>3.2</v>
      </c>
      <c r="I20" s="100">
        <v>3.2</v>
      </c>
      <c r="J20" s="100">
        <v>3.2</v>
      </c>
      <c r="K20" s="100">
        <v>3.2</v>
      </c>
      <c r="L20" s="100">
        <v>3.2</v>
      </c>
      <c r="M20" s="100">
        <v>3.2</v>
      </c>
      <c r="N20" s="100">
        <v>3.2</v>
      </c>
      <c r="O20" s="100">
        <v>3.2</v>
      </c>
      <c r="P20" s="100">
        <v>3.2</v>
      </c>
    </row>
    <row r="21" spans="2:17" x14ac:dyDescent="0.25">
      <c r="B21" s="7" t="s">
        <v>298</v>
      </c>
      <c r="C21" s="112">
        <v>39528.300000000003</v>
      </c>
      <c r="D21" s="100">
        <v>23194.5</v>
      </c>
      <c r="E21" s="100">
        <v>19178.400000000001</v>
      </c>
      <c r="F21" s="100">
        <v>17649.8</v>
      </c>
      <c r="G21" s="100">
        <v>17711.099999999999</v>
      </c>
      <c r="H21" s="100">
        <v>18626.099999999999</v>
      </c>
      <c r="I21" s="100">
        <v>20672.2</v>
      </c>
      <c r="J21" s="100">
        <v>22090.9</v>
      </c>
      <c r="K21" s="100">
        <v>24004.1</v>
      </c>
      <c r="L21" s="100">
        <v>25976.5</v>
      </c>
      <c r="M21" s="100">
        <v>28166.2</v>
      </c>
      <c r="N21" s="100">
        <v>30648.799999999999</v>
      </c>
      <c r="O21" s="100">
        <v>33456.199999999997</v>
      </c>
      <c r="P21" s="100">
        <v>36631.199999999997</v>
      </c>
    </row>
    <row r="22" spans="2:17" x14ac:dyDescent="0.25">
      <c r="B22" s="7" t="s">
        <v>299</v>
      </c>
      <c r="C22" s="112">
        <v>226.9</v>
      </c>
      <c r="D22" s="100">
        <v>222.8</v>
      </c>
      <c r="E22" s="100">
        <v>213.3</v>
      </c>
      <c r="F22" s="100">
        <v>206</v>
      </c>
      <c r="G22" s="100">
        <v>197.9</v>
      </c>
      <c r="H22" s="100">
        <v>190.2</v>
      </c>
      <c r="I22" s="100">
        <v>182.4</v>
      </c>
      <c r="J22" s="100">
        <v>174.8</v>
      </c>
      <c r="K22" s="100">
        <v>171.9</v>
      </c>
      <c r="L22" s="100">
        <v>172</v>
      </c>
      <c r="M22" s="100">
        <v>174.7</v>
      </c>
      <c r="N22" s="100">
        <v>177.3</v>
      </c>
      <c r="O22" s="100">
        <v>179.8</v>
      </c>
      <c r="P22" s="100">
        <v>183.2</v>
      </c>
    </row>
    <row r="23" spans="2:17" x14ac:dyDescent="0.25">
      <c r="B23" s="7" t="s">
        <v>300</v>
      </c>
      <c r="C23" s="112">
        <v>294.10000000000002</v>
      </c>
      <c r="D23" s="100">
        <v>288.2</v>
      </c>
      <c r="E23" s="100">
        <v>279.3</v>
      </c>
      <c r="F23" s="100">
        <v>267.39999999999998</v>
      </c>
      <c r="G23" s="100">
        <v>249.5</v>
      </c>
      <c r="H23" s="100">
        <v>231.7</v>
      </c>
      <c r="I23" s="100">
        <v>213.9</v>
      </c>
      <c r="J23" s="100">
        <v>196.1</v>
      </c>
      <c r="K23" s="100">
        <v>184.2</v>
      </c>
      <c r="L23" s="100">
        <v>178.2</v>
      </c>
      <c r="M23" s="100">
        <v>178.2</v>
      </c>
      <c r="N23" s="100">
        <v>178.2</v>
      </c>
      <c r="O23" s="100">
        <v>178.4</v>
      </c>
      <c r="P23" s="100">
        <v>180.7</v>
      </c>
    </row>
    <row r="24" spans="2:17" x14ac:dyDescent="0.25">
      <c r="B24" s="7" t="s">
        <v>301</v>
      </c>
      <c r="C24" s="112">
        <v>32.799999999999997</v>
      </c>
      <c r="D24" s="100">
        <v>70</v>
      </c>
      <c r="E24" s="100">
        <v>65.8</v>
      </c>
      <c r="F24" s="100">
        <v>62</v>
      </c>
      <c r="G24" s="100">
        <v>57.6</v>
      </c>
      <c r="H24" s="100">
        <v>55.7</v>
      </c>
      <c r="I24" s="100">
        <v>48.6</v>
      </c>
      <c r="J24" s="100">
        <v>43.6</v>
      </c>
      <c r="K24" s="100">
        <v>39.4</v>
      </c>
      <c r="L24" s="100">
        <v>36.299999999999997</v>
      </c>
      <c r="M24" s="100">
        <v>33.299999999999997</v>
      </c>
      <c r="N24" s="100">
        <v>30.3</v>
      </c>
      <c r="O24" s="100">
        <v>28.3</v>
      </c>
      <c r="P24" s="100">
        <v>27.3</v>
      </c>
    </row>
    <row r="25" spans="2:17" x14ac:dyDescent="0.25">
      <c r="C25" s="106"/>
    </row>
    <row r="26" spans="2:17" x14ac:dyDescent="0.25">
      <c r="B26" s="10" t="s">
        <v>317</v>
      </c>
      <c r="C26" s="107"/>
      <c r="D26" s="99" t="str">
        <f>D8</f>
        <v>2021 Q1</v>
      </c>
      <c r="E26" s="99" t="str">
        <f t="shared" ref="E26:P26" si="0">E8</f>
        <v>2021 Q2</v>
      </c>
      <c r="F26" s="99" t="str">
        <f t="shared" si="0"/>
        <v>2021 Q3</v>
      </c>
      <c r="G26" s="99" t="str">
        <f t="shared" si="0"/>
        <v>2021 Q4</v>
      </c>
      <c r="H26" s="99" t="str">
        <f t="shared" si="0"/>
        <v>2022 Q1</v>
      </c>
      <c r="I26" s="99" t="str">
        <f t="shared" si="0"/>
        <v>2022 Q2</v>
      </c>
      <c r="J26" s="99" t="str">
        <f t="shared" si="0"/>
        <v>2022 Q3</v>
      </c>
      <c r="K26" s="99" t="str">
        <f t="shared" si="0"/>
        <v>2022 Q4</v>
      </c>
      <c r="L26" s="99" t="str">
        <f t="shared" si="0"/>
        <v>2023 Q1</v>
      </c>
      <c r="M26" s="99" t="str">
        <f t="shared" si="0"/>
        <v>2023 Q2</v>
      </c>
      <c r="N26" s="99" t="str">
        <f t="shared" si="0"/>
        <v>2023 Q3</v>
      </c>
      <c r="O26" s="99" t="str">
        <f t="shared" si="0"/>
        <v>2023 Q4</v>
      </c>
      <c r="P26" s="99" t="str">
        <f t="shared" si="0"/>
        <v>2024 Q1</v>
      </c>
      <c r="Q26" s="7" t="s">
        <v>445</v>
      </c>
    </row>
    <row r="27" spans="2:17" x14ac:dyDescent="0.25">
      <c r="B27" s="8" t="s">
        <v>324</v>
      </c>
      <c r="C27" s="108">
        <v>10000000</v>
      </c>
      <c r="D27" s="115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121"/>
    </row>
    <row r="28" spans="2:17" x14ac:dyDescent="0.25">
      <c r="B28" s="8" t="s">
        <v>322</v>
      </c>
      <c r="C28" s="108">
        <v>5000000</v>
      </c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121"/>
    </row>
    <row r="29" spans="2:17" x14ac:dyDescent="0.25">
      <c r="B29" s="8" t="s">
        <v>323</v>
      </c>
      <c r="C29" s="108">
        <v>15000000</v>
      </c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121"/>
    </row>
    <row r="30" spans="2:17" x14ac:dyDescent="0.25">
      <c r="B30" s="8" t="s">
        <v>325</v>
      </c>
      <c r="C30" s="108">
        <v>10000000</v>
      </c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121"/>
    </row>
    <row r="31" spans="2:17" x14ac:dyDescent="0.25">
      <c r="B31" s="8" t="s">
        <v>326</v>
      </c>
      <c r="C31" s="108">
        <v>3000000</v>
      </c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121"/>
    </row>
    <row r="32" spans="2:17" x14ac:dyDescent="0.25">
      <c r="B32" s="8" t="s">
        <v>444</v>
      </c>
      <c r="C32" s="108">
        <v>8000000</v>
      </c>
      <c r="D32" s="110"/>
      <c r="E32" s="110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21"/>
    </row>
    <row r="33" spans="1:17" x14ac:dyDescent="0.25">
      <c r="B33" s="8" t="s">
        <v>443</v>
      </c>
      <c r="C33" s="108">
        <v>15000000</v>
      </c>
      <c r="D33" s="110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121"/>
    </row>
    <row r="34" spans="1:17" x14ac:dyDescent="0.25">
      <c r="B34" s="8" t="s">
        <v>315</v>
      </c>
      <c r="C34" s="109">
        <v>14000000</v>
      </c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121"/>
    </row>
    <row r="35" spans="1:17" x14ac:dyDescent="0.25">
      <c r="B35" s="102" t="s">
        <v>78</v>
      </c>
      <c r="C35" s="113">
        <f t="shared" ref="C35:P35" si="1">SUM(C27:C34)</f>
        <v>80000000</v>
      </c>
      <c r="D35" s="113">
        <f t="shared" si="1"/>
        <v>0</v>
      </c>
      <c r="E35" s="113">
        <f t="shared" si="1"/>
        <v>0</v>
      </c>
      <c r="F35" s="113">
        <f t="shared" si="1"/>
        <v>0</v>
      </c>
      <c r="G35" s="113">
        <f t="shared" si="1"/>
        <v>0</v>
      </c>
      <c r="H35" s="113">
        <f t="shared" si="1"/>
        <v>0</v>
      </c>
      <c r="I35" s="113">
        <f t="shared" si="1"/>
        <v>0</v>
      </c>
      <c r="J35" s="113">
        <f t="shared" si="1"/>
        <v>0</v>
      </c>
      <c r="K35" s="113">
        <f t="shared" si="1"/>
        <v>0</v>
      </c>
      <c r="L35" s="113">
        <f t="shared" si="1"/>
        <v>0</v>
      </c>
      <c r="M35" s="113">
        <f t="shared" si="1"/>
        <v>0</v>
      </c>
      <c r="N35" s="113">
        <f t="shared" si="1"/>
        <v>0</v>
      </c>
      <c r="O35" s="113">
        <f t="shared" si="1"/>
        <v>0</v>
      </c>
      <c r="P35" s="114">
        <f t="shared" si="1"/>
        <v>0</v>
      </c>
    </row>
    <row r="36" spans="1:17" x14ac:dyDescent="0.25">
      <c r="C36" s="119"/>
      <c r="D36" s="119"/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</row>
    <row r="37" spans="1:17" x14ac:dyDescent="0.25">
      <c r="B37" s="7" t="s">
        <v>331</v>
      </c>
    </row>
    <row r="38" spans="1:17" x14ac:dyDescent="0.25">
      <c r="B38" s="111" t="s">
        <v>321</v>
      </c>
    </row>
    <row r="39" spans="1:17" x14ac:dyDescent="0.25">
      <c r="D39" s="117"/>
      <c r="E39" s="116"/>
      <c r="F39" s="116"/>
      <c r="G39" s="116"/>
      <c r="H39" s="116"/>
      <c r="I39" s="116"/>
      <c r="J39" s="116"/>
      <c r="K39" s="116"/>
      <c r="L39" s="116"/>
      <c r="M39" s="116"/>
      <c r="N39" s="116"/>
      <c r="O39" s="116"/>
      <c r="P39" s="116"/>
    </row>
    <row r="40" spans="1:17" x14ac:dyDescent="0.25">
      <c r="A40" s="7" t="s">
        <v>446</v>
      </c>
      <c r="B40" s="101" t="s">
        <v>451</v>
      </c>
    </row>
    <row r="41" spans="1:17" x14ac:dyDescent="0.25">
      <c r="B41" s="101"/>
    </row>
    <row r="42" spans="1:17" x14ac:dyDescent="0.25">
      <c r="A42" s="7" t="s">
        <v>327</v>
      </c>
      <c r="B42" s="101" t="s">
        <v>448</v>
      </c>
    </row>
    <row r="43" spans="1:17" s="121" customFormat="1" x14ac:dyDescent="0.25">
      <c r="A43" s="7"/>
      <c r="B43" s="122"/>
      <c r="C43" s="123"/>
    </row>
    <row r="44" spans="1:17" x14ac:dyDescent="0.25">
      <c r="A44" s="7" t="s">
        <v>328</v>
      </c>
      <c r="B44" s="101" t="s">
        <v>447</v>
      </c>
      <c r="D44" s="118"/>
    </row>
    <row r="45" spans="1:17" s="121" customFormat="1" x14ac:dyDescent="0.25">
      <c r="A45" s="7"/>
      <c r="B45" s="122"/>
      <c r="C45" s="123"/>
    </row>
    <row r="46" spans="1:17" x14ac:dyDescent="0.25">
      <c r="A46" s="7" t="s">
        <v>329</v>
      </c>
      <c r="B46" s="101" t="s">
        <v>449</v>
      </c>
    </row>
    <row r="47" spans="1:17" s="121" customFormat="1" x14ac:dyDescent="0.25">
      <c r="A47" s="7"/>
      <c r="B47" s="122"/>
      <c r="C47" s="123"/>
    </row>
    <row r="48" spans="1:17" x14ac:dyDescent="0.25">
      <c r="A48" s="7" t="s">
        <v>330</v>
      </c>
      <c r="B48" s="101" t="s">
        <v>450</v>
      </c>
    </row>
    <row r="49" spans="1:3" s="121" customFormat="1" x14ac:dyDescent="0.25">
      <c r="A49" s="7"/>
      <c r="B49" s="122"/>
      <c r="C49" s="123"/>
    </row>
    <row r="50" spans="1:3" x14ac:dyDescent="0.25">
      <c r="B50" s="101"/>
    </row>
    <row r="51" spans="1:3" x14ac:dyDescent="0.25">
      <c r="B51" s="101"/>
    </row>
    <row r="52" spans="1:3" x14ac:dyDescent="0.25">
      <c r="B52" s="101"/>
    </row>
    <row r="53" spans="1:3" x14ac:dyDescent="0.25">
      <c r="B53" s="101"/>
    </row>
    <row r="54" spans="1:3" x14ac:dyDescent="0.25">
      <c r="B54" s="101"/>
    </row>
  </sheetData>
  <hyperlinks>
    <hyperlink ref="B7" r:id="rId1" xr:uid="{184914F0-B1A6-D848-B0CF-B8150A9CB307}"/>
    <hyperlink ref="B38" r:id="rId2" xr:uid="{C1A49023-7080-FA48-8C15-6D40D0740D60}"/>
  </hyperlinks>
  <pageMargins left="0.7" right="0.7" top="0.75" bottom="0.75" header="0.3" footer="0.3"/>
  <legacy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3267-718D-BD40-B82A-E86EECFCDD9D}">
  <sheetPr codeName="Sheet25">
    <tabColor rgb="FFFFFF00"/>
  </sheetPr>
  <dimension ref="B2"/>
  <sheetViews>
    <sheetView workbookViewId="0"/>
  </sheetViews>
  <sheetFormatPr baseColWidth="10" defaultColWidth="10.83203125" defaultRowHeight="26" x14ac:dyDescent="0.3"/>
  <cols>
    <col min="1" max="16384" width="10.83203125" style="1"/>
  </cols>
  <sheetData>
    <row r="2" spans="2:2" x14ac:dyDescent="0.3">
      <c r="B2" s="1" t="s">
        <v>76</v>
      </c>
    </row>
  </sheetData>
  <pageMargins left="0.7" right="0.7" top="0.75" bottom="0.75" header="0.3" footer="0.3"/>
  <pageSetup orientation="portrait" horizontalDpi="0" verticalDpi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748E7-DCE1-C24B-BDB9-0AFA2667D729}">
  <sheetPr codeName="Sheet26"/>
  <dimension ref="B2:B14"/>
  <sheetViews>
    <sheetView workbookViewId="0">
      <selection activeCell="B14" sqref="B14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45</v>
      </c>
    </row>
    <row r="4" spans="2:2" x14ac:dyDescent="0.3">
      <c r="B4" s="1" t="s">
        <v>46</v>
      </c>
    </row>
    <row r="6" spans="2:2" x14ac:dyDescent="0.3">
      <c r="B6" s="1" t="s">
        <v>47</v>
      </c>
    </row>
    <row r="8" spans="2:2" x14ac:dyDescent="0.3">
      <c r="B8" s="1" t="s">
        <v>48</v>
      </c>
    </row>
    <row r="10" spans="2:2" x14ac:dyDescent="0.3">
      <c r="B10" s="1" t="s">
        <v>49</v>
      </c>
    </row>
    <row r="12" spans="2:2" x14ac:dyDescent="0.3">
      <c r="B12" s="1" t="s">
        <v>50</v>
      </c>
    </row>
    <row r="14" spans="2:2" x14ac:dyDescent="0.3">
      <c r="B14" s="5" t="s">
        <v>94</v>
      </c>
    </row>
  </sheetData>
  <hyperlinks>
    <hyperlink ref="B14" r:id="rId1" xr:uid="{6296A00B-6203-7946-B729-4B2AD97152C3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34</vt:i4>
      </vt:variant>
      <vt:variant>
        <vt:lpstr>Named Ranges</vt:lpstr>
      </vt:variant>
      <vt:variant>
        <vt:i4>31</vt:i4>
      </vt:variant>
    </vt:vector>
  </HeadingPairs>
  <TitlesOfParts>
    <vt:vector size="65" baseType="lpstr">
      <vt:lpstr>Today</vt:lpstr>
      <vt:lpstr>Objectives</vt:lpstr>
      <vt:lpstr>FuturesNForwards</vt:lpstr>
      <vt:lpstr>Forwards</vt:lpstr>
      <vt:lpstr>Futures</vt:lpstr>
      <vt:lpstr>Options</vt:lpstr>
      <vt:lpstr>O_Intro</vt:lpstr>
      <vt:lpstr>O_Uses</vt:lpstr>
      <vt:lpstr>O_Forwards</vt:lpstr>
      <vt:lpstr>O_Properties</vt:lpstr>
      <vt:lpstr>O_Payoff</vt:lpstr>
      <vt:lpstr>O_Types</vt:lpstr>
      <vt:lpstr>BlackScholes</vt:lpstr>
      <vt:lpstr>BS_Formula</vt:lpstr>
      <vt:lpstr>BS_Excel</vt:lpstr>
      <vt:lpstr>BS_Intuition</vt:lpstr>
      <vt:lpstr>Greeks</vt:lpstr>
      <vt:lpstr>O_Greeks</vt:lpstr>
      <vt:lpstr>O_GreeksBehavior</vt:lpstr>
      <vt:lpstr>Options_Q</vt:lpstr>
      <vt:lpstr>TaylorCalc</vt:lpstr>
      <vt:lpstr>ExpectedShortfall</vt:lpstr>
      <vt:lpstr>ES1</vt:lpstr>
      <vt:lpstr>ES2</vt:lpstr>
      <vt:lpstr>ES3</vt:lpstr>
      <vt:lpstr>ES_VaR</vt:lpstr>
      <vt:lpstr>BOPM</vt:lpstr>
      <vt:lpstr>Prework4NextClass</vt:lpstr>
      <vt:lpstr>Options1</vt:lpstr>
      <vt:lpstr>Options2</vt:lpstr>
      <vt:lpstr>Options3</vt:lpstr>
      <vt:lpstr>StressTest</vt:lpstr>
      <vt:lpstr>DiscussionQuestion</vt:lpstr>
      <vt:lpstr>Remember</vt:lpstr>
      <vt:lpstr>O_Types!alpha</vt:lpstr>
      <vt:lpstr>BS_Formula!b</vt:lpstr>
      <vt:lpstr>O_Types!b</vt:lpstr>
      <vt:lpstr>O_Properties!covmat</vt:lpstr>
      <vt:lpstr>O_Types!covmat</vt:lpstr>
      <vt:lpstr>Profit</vt:lpstr>
      <vt:lpstr>BS_Formula!Sw</vt:lpstr>
      <vt:lpstr>O_Types!Sw</vt:lpstr>
      <vt:lpstr>BS_Formula!Sx</vt:lpstr>
      <vt:lpstr>O_Types!Sx</vt:lpstr>
      <vt:lpstr>O_Types!Value</vt:lpstr>
      <vt:lpstr>O_Properties!VaR</vt:lpstr>
      <vt:lpstr>O_Types!VaR</vt:lpstr>
      <vt:lpstr>O_Properties!variance</vt:lpstr>
      <vt:lpstr>O_Types!variance</vt:lpstr>
      <vt:lpstr>O_Properties!variancePct</vt:lpstr>
      <vt:lpstr>O_Types!variancePct</vt:lpstr>
      <vt:lpstr>O_Properties!VaRPct</vt:lpstr>
      <vt:lpstr>O_Types!VaRPct</vt:lpstr>
      <vt:lpstr>O_Properties!vol</vt:lpstr>
      <vt:lpstr>O_Types!vol</vt:lpstr>
      <vt:lpstr>O_Properties!w</vt:lpstr>
      <vt:lpstr>O_Types!w</vt:lpstr>
      <vt:lpstr>O_Properties!x</vt:lpstr>
      <vt:lpstr>O_Types!x</vt:lpstr>
      <vt:lpstr>x0</vt:lpstr>
      <vt:lpstr>x0_</vt:lpstr>
      <vt:lpstr>x1_</vt:lpstr>
      <vt:lpstr>x2_</vt:lpstr>
      <vt:lpstr>O_Properties!z</vt:lpstr>
      <vt:lpstr>O_Types!z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2018-10-10T15:42:26Z</dcterms:created>
  <dcterms:modified xsi:type="dcterms:W3CDTF">2024-01-21T21:54:33Z</dcterms:modified>
</cp:coreProperties>
</file>